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fileSharing readOnlyRecommended="1"/>
  <workbookPr defaultThemeVersion="166925"/>
  <mc:AlternateContent xmlns:mc="http://schemas.openxmlformats.org/markup-compatibility/2006">
    <mc:Choice Requires="x15">
      <x15ac:absPath xmlns:x15ac="http://schemas.microsoft.com/office/spreadsheetml/2010/11/ac" url="https://ealingcouncil.sharepoint.com/sites/PLANNGSRV/Files/PLANNING POLICY/LOCAL PLANS/AMR/Trajectory 2026 Version 3/Published Docs/"/>
    </mc:Choice>
  </mc:AlternateContent>
  <xr:revisionPtr revIDLastSave="2" documentId="8_{C8E1B6EB-AB23-4E7D-8F7A-394BDD23A377}" xr6:coauthVersionLast="47" xr6:coauthVersionMax="47" xr10:uidLastSave="{95DC51F3-AB50-4FB6-8D77-5748B8487E5F}"/>
  <workbookProtection workbookAlgorithmName="SHA-512" workbookHashValue="jT2hz02IMTxqQCGBW+Zm/m9Loo0MWENJTxwAvYc/Lk+h3yD5vBp/i90bzItfg3MvD4sYtOAm7CfYgmtn8aFkxQ==" workbookSaltValue="pmeRoiCQb5isMVcGPTsnSA==" workbookSpinCount="100000" lockStructure="1"/>
  <bookViews>
    <workbookView xWindow="49065" yWindow="495" windowWidth="20295" windowHeight="13545" activeTab="1" xr2:uid="{CFBE7F0B-BAEB-4C25-888E-D778E7548BA9}"/>
  </bookViews>
  <sheets>
    <sheet name="Notes &amp; Guidance" sheetId="15" r:id="rId1"/>
    <sheet name="Trajectory" sheetId="1" r:id="rId2"/>
    <sheet name="Conventional Comp (small sites)" sheetId="4" r:id="rId3"/>
    <sheet name="Conventional Comp (large sites)" sheetId="5" r:id="rId4"/>
    <sheet name="Completions (NSC)" sheetId="6" r:id="rId5"/>
    <sheet name="Completions Total" sheetId="3" r:id="rId6"/>
    <sheet name="Projections Summary Table" sheetId="2" r:id="rId7"/>
    <sheet name="Conventional Pipeline (Large)" sheetId="7" r:id="rId8"/>
    <sheet name="NSC Pipeline" sheetId="11" r:id="rId9"/>
    <sheet name="Conventional Pending (Large)" sheetId="8" r:id="rId10"/>
    <sheet name="NSC Pending" sheetId="13" r:id="rId11"/>
    <sheet name="ConventionalAllocations (Large)" sheetId="10" r:id="rId12"/>
    <sheet name="NSC Allocations" sheetId="14" r:id="rId13"/>
    <sheet name="Conv Windfall (Large Mplan)" sheetId="16" r:id="rId14"/>
    <sheet name="Conventional (Small Site)" sheetId="9" r:id="rId15"/>
    <sheet name="Phasing Assumptions" sheetId="17" r:id="rId16"/>
    <sheet name="Capacity Tool Template" sheetId="18" r:id="rId17"/>
    <sheet name="Town Breakdown" sheetId="19" r:id="rId18"/>
    <sheet name="5YHLS Pipeline" sheetId="21" r:id="rId19"/>
    <sheet name="5YHLS Other" sheetId="22" r:id="rId20"/>
    <sheet name="15yr All" sheetId="23" state="hidden" r:id="rId21"/>
    <sheet name="Site Allocation Components" sheetId="20" state="hidden" r:id="rId22"/>
  </sheets>
  <externalReferences>
    <externalReference r:id="rId23"/>
  </externalReferences>
  <definedNames>
    <definedName name="_xlnm._FilterDatabase" localSheetId="18" hidden="1">'5YHLS Pipeline'!$BE$1:$BE$87</definedName>
    <definedName name="_xlnm._FilterDatabase" localSheetId="13" hidden="1">'Conv Windfall (Large Mplan)'!$N$2:$N$18</definedName>
    <definedName name="_xlnm._FilterDatabase" localSheetId="9" hidden="1">'Conventional Pending (Large)'!$O$1:$O$52</definedName>
    <definedName name="_xlnm._FilterDatabase" localSheetId="7" hidden="1">'Conventional Pipeline (Large)'!$N$1:$N$80</definedName>
    <definedName name="_xlnm._FilterDatabase" localSheetId="11" hidden="1">'ConventionalAllocations (Large)'!$M$2:$M$163</definedName>
    <definedName name="FromArray_1">_xlfn.ANCHORARRAY(Trajectory!$F$11)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54" i="22" l="1"/>
  <c r="AR154" i="22"/>
  <c r="AS154" i="22"/>
  <c r="AT154" i="22"/>
  <c r="AU154" i="22"/>
  <c r="AQ155" i="22"/>
  <c r="AR155" i="22"/>
  <c r="AS155" i="22"/>
  <c r="AT155" i="22"/>
  <c r="AU155" i="22"/>
  <c r="AQ156" i="22"/>
  <c r="AR156" i="22"/>
  <c r="AS156" i="22"/>
  <c r="AT156" i="22"/>
  <c r="AU156" i="22"/>
  <c r="AQ157" i="22"/>
  <c r="AR157" i="22"/>
  <c r="AS157" i="22"/>
  <c r="AT157" i="22"/>
  <c r="AU157" i="22"/>
  <c r="AQ158" i="22"/>
  <c r="AR158" i="22"/>
  <c r="AS158" i="22"/>
  <c r="AT158" i="22"/>
  <c r="AU158" i="22"/>
  <c r="AQ159" i="22"/>
  <c r="AR159" i="22"/>
  <c r="AS159" i="22"/>
  <c r="AT159" i="22"/>
  <c r="AU159" i="22"/>
  <c r="AQ160" i="22"/>
  <c r="AR160" i="22"/>
  <c r="AS160" i="22"/>
  <c r="AT160" i="22"/>
  <c r="AU160" i="22"/>
  <c r="Z154" i="22"/>
  <c r="Z155" i="22"/>
  <c r="Z156" i="22"/>
  <c r="Z157" i="22"/>
  <c r="Z158" i="22"/>
  <c r="Z159" i="22"/>
  <c r="Z160" i="22"/>
  <c r="K154" i="22"/>
  <c r="K155" i="22"/>
  <c r="K156" i="22"/>
  <c r="K157" i="22"/>
  <c r="K158" i="22"/>
  <c r="K159" i="22"/>
  <c r="K160" i="22"/>
  <c r="G154" i="22"/>
  <c r="G155" i="22"/>
  <c r="G156" i="22"/>
  <c r="G157" i="22"/>
  <c r="G158" i="22"/>
  <c r="G159" i="22"/>
  <c r="G160" i="22"/>
  <c r="B154" i="22"/>
  <c r="B155" i="22"/>
  <c r="B156" i="22"/>
  <c r="B157" i="22"/>
  <c r="B158" i="22"/>
  <c r="B159" i="22"/>
  <c r="B160" i="22"/>
  <c r="BH27" i="22"/>
  <c r="BH28" i="22"/>
  <c r="BH29" i="22"/>
  <c r="BH30" i="22"/>
  <c r="BH31" i="22"/>
  <c r="BG27" i="22"/>
  <c r="BG28" i="22"/>
  <c r="BG29" i="22"/>
  <c r="BG30" i="22"/>
  <c r="BG31" i="22"/>
  <c r="AQ27" i="22"/>
  <c r="AR27" i="22"/>
  <c r="AS27" i="22"/>
  <c r="AT27" i="22"/>
  <c r="AU27" i="22"/>
  <c r="AQ28" i="22"/>
  <c r="AR28" i="22"/>
  <c r="AS28" i="22"/>
  <c r="AT28" i="22"/>
  <c r="AU28" i="22"/>
  <c r="AQ29" i="22"/>
  <c r="AR29" i="22"/>
  <c r="AS29" i="22"/>
  <c r="AT29" i="22"/>
  <c r="AU29" i="22"/>
  <c r="AQ30" i="22"/>
  <c r="AR30" i="22"/>
  <c r="AS30" i="22"/>
  <c r="AT30" i="22"/>
  <c r="AU30" i="22"/>
  <c r="AQ31" i="22"/>
  <c r="AR31" i="22"/>
  <c r="AS31" i="22"/>
  <c r="AT31" i="22"/>
  <c r="AU31" i="22"/>
  <c r="Z27" i="22"/>
  <c r="Z28" i="22"/>
  <c r="Z29" i="22"/>
  <c r="Z30" i="22"/>
  <c r="Z31" i="22"/>
  <c r="K27" i="22"/>
  <c r="K28" i="22"/>
  <c r="K29" i="22"/>
  <c r="K30" i="22"/>
  <c r="K31" i="22"/>
  <c r="G27" i="22"/>
  <c r="G28" i="22"/>
  <c r="G29" i="22"/>
  <c r="G30" i="22"/>
  <c r="G31" i="22"/>
  <c r="B27" i="22"/>
  <c r="B28" i="22"/>
  <c r="B29" i="22"/>
  <c r="B30" i="22"/>
  <c r="B31" i="22"/>
  <c r="BH15" i="22"/>
  <c r="BH16" i="22"/>
  <c r="BH17" i="22"/>
  <c r="BH18" i="22"/>
  <c r="BH19" i="22"/>
  <c r="BH20" i="22"/>
  <c r="BH21" i="22"/>
  <c r="BH22" i="22"/>
  <c r="BH23" i="22"/>
  <c r="BH24" i="22"/>
  <c r="BH25" i="22"/>
  <c r="BH26" i="22"/>
  <c r="BG15" i="22"/>
  <c r="BG16" i="22"/>
  <c r="BG17" i="22"/>
  <c r="BG18" i="22"/>
  <c r="BG19" i="22"/>
  <c r="BG20" i="22"/>
  <c r="BG21" i="22"/>
  <c r="BG22" i="22"/>
  <c r="BG23" i="22"/>
  <c r="BG24" i="22"/>
  <c r="BG25" i="22"/>
  <c r="BG26" i="22"/>
  <c r="AQ15" i="22"/>
  <c r="AR15" i="22"/>
  <c r="AS15" i="22"/>
  <c r="AT15" i="22"/>
  <c r="AU15" i="22"/>
  <c r="AQ16" i="22"/>
  <c r="AR16" i="22"/>
  <c r="AS16" i="22"/>
  <c r="AT16" i="22"/>
  <c r="AU16" i="22"/>
  <c r="AQ17" i="22"/>
  <c r="AR17" i="22"/>
  <c r="AS17" i="22"/>
  <c r="AT17" i="22"/>
  <c r="AU17" i="22"/>
  <c r="AQ18" i="22"/>
  <c r="AR18" i="22"/>
  <c r="AS18" i="22"/>
  <c r="AT18" i="22"/>
  <c r="AU18" i="22"/>
  <c r="AQ19" i="22"/>
  <c r="AR19" i="22"/>
  <c r="AS19" i="22"/>
  <c r="AT19" i="22"/>
  <c r="AU19" i="22"/>
  <c r="AQ20" i="22"/>
  <c r="AR20" i="22"/>
  <c r="AS20" i="22"/>
  <c r="AT20" i="22"/>
  <c r="AU20" i="22"/>
  <c r="AQ21" i="22"/>
  <c r="AR21" i="22"/>
  <c r="AS21" i="22"/>
  <c r="AT21" i="22"/>
  <c r="AU21" i="22"/>
  <c r="AQ22" i="22"/>
  <c r="AR22" i="22"/>
  <c r="AS22" i="22"/>
  <c r="AT22" i="22"/>
  <c r="AU22" i="22"/>
  <c r="AQ23" i="22"/>
  <c r="AR23" i="22"/>
  <c r="AS23" i="22"/>
  <c r="AT23" i="22"/>
  <c r="AU23" i="22"/>
  <c r="AQ24" i="22"/>
  <c r="AR24" i="22"/>
  <c r="AS24" i="22"/>
  <c r="AT24" i="22"/>
  <c r="AU24" i="22"/>
  <c r="AQ25" i="22"/>
  <c r="AR25" i="22"/>
  <c r="AS25" i="22"/>
  <c r="AT25" i="22"/>
  <c r="AU25" i="22"/>
  <c r="AQ26" i="22"/>
  <c r="AR26" i="22"/>
  <c r="AS26" i="22"/>
  <c r="AT26" i="22"/>
  <c r="AU26" i="22"/>
  <c r="Z15" i="22"/>
  <c r="Z16" i="22"/>
  <c r="Z17" i="22"/>
  <c r="Z18" i="22"/>
  <c r="Z19" i="22"/>
  <c r="Z20" i="22"/>
  <c r="Z21" i="22"/>
  <c r="Z22" i="22"/>
  <c r="Z23" i="22"/>
  <c r="Z24" i="22"/>
  <c r="Z26" i="22"/>
  <c r="K15" i="22"/>
  <c r="K16" i="22"/>
  <c r="K17" i="22"/>
  <c r="K18" i="22"/>
  <c r="K19" i="22"/>
  <c r="K20" i="22"/>
  <c r="K21" i="22"/>
  <c r="K22" i="22"/>
  <c r="K23" i="22"/>
  <c r="K24" i="22"/>
  <c r="K25" i="22"/>
  <c r="K26" i="22"/>
  <c r="G15" i="22"/>
  <c r="G16" i="22"/>
  <c r="G17" i="22"/>
  <c r="G18" i="22"/>
  <c r="G19" i="22"/>
  <c r="G20" i="22"/>
  <c r="G21" i="22"/>
  <c r="G22" i="22"/>
  <c r="G23" i="22"/>
  <c r="G24" i="22"/>
  <c r="G25" i="22"/>
  <c r="G26" i="22"/>
  <c r="B15" i="22"/>
  <c r="B16" i="22"/>
  <c r="B17" i="22"/>
  <c r="B18" i="22"/>
  <c r="B19" i="22"/>
  <c r="B20" i="22"/>
  <c r="B21" i="22"/>
  <c r="B22" i="22"/>
  <c r="B23" i="22"/>
  <c r="B24" i="22"/>
  <c r="B25" i="22"/>
  <c r="B26" i="22"/>
  <c r="BH10" i="22"/>
  <c r="BG10" i="22"/>
  <c r="BH9" i="22"/>
  <c r="BG9" i="22"/>
  <c r="BH14" i="22"/>
  <c r="BG14" i="22"/>
  <c r="AQ14" i="22"/>
  <c r="AR14" i="22"/>
  <c r="AS14" i="22"/>
  <c r="AT14" i="22"/>
  <c r="AU14" i="22"/>
  <c r="Z14" i="22"/>
  <c r="K14" i="22"/>
  <c r="G14" i="22"/>
  <c r="B14" i="22"/>
  <c r="AQ10" i="22"/>
  <c r="AR10" i="22"/>
  <c r="AS10" i="22"/>
  <c r="AT10" i="22"/>
  <c r="AU10" i="22"/>
  <c r="Z10" i="22"/>
  <c r="K10" i="22"/>
  <c r="G10" i="22"/>
  <c r="B10" i="22"/>
  <c r="AQ9" i="22"/>
  <c r="AR9" i="22"/>
  <c r="AS9" i="22"/>
  <c r="AT9" i="22"/>
  <c r="AU9" i="22"/>
  <c r="Z9" i="22"/>
  <c r="K9" i="22"/>
  <c r="G9" i="22"/>
  <c r="B9" i="22"/>
  <c r="B32" i="22"/>
  <c r="G32" i="22"/>
  <c r="H32" i="22"/>
  <c r="I32" i="22"/>
  <c r="J32" i="22"/>
  <c r="K32" i="22"/>
  <c r="L32" i="22"/>
  <c r="M32" i="22"/>
  <c r="N32" i="22"/>
  <c r="Q32" i="22"/>
  <c r="R32" i="22"/>
  <c r="S32" i="22"/>
  <c r="T32" i="22"/>
  <c r="U32" i="22"/>
  <c r="V32" i="22"/>
  <c r="Z32" i="22"/>
  <c r="AP32" i="22"/>
  <c r="AQ32" i="22"/>
  <c r="AR32" i="22"/>
  <c r="AS32" i="22"/>
  <c r="AT32" i="22"/>
  <c r="AU32" i="22"/>
  <c r="B33" i="22"/>
  <c r="G33" i="22"/>
  <c r="H33" i="22"/>
  <c r="I33" i="22"/>
  <c r="J33" i="22"/>
  <c r="K33" i="22"/>
  <c r="L33" i="22"/>
  <c r="M33" i="22"/>
  <c r="N33" i="22"/>
  <c r="Q33" i="22"/>
  <c r="R33" i="22"/>
  <c r="S33" i="22"/>
  <c r="T33" i="22"/>
  <c r="U33" i="22"/>
  <c r="V33" i="22"/>
  <c r="Z33" i="22"/>
  <c r="AP33" i="22"/>
  <c r="AQ33" i="22"/>
  <c r="AR33" i="22"/>
  <c r="AS33" i="22"/>
  <c r="AT33" i="22"/>
  <c r="AU33" i="22"/>
  <c r="B34" i="22"/>
  <c r="G34" i="22"/>
  <c r="H34" i="22"/>
  <c r="I34" i="22"/>
  <c r="J34" i="22"/>
  <c r="K34" i="22"/>
  <c r="L34" i="22"/>
  <c r="M34" i="22"/>
  <c r="N34" i="22"/>
  <c r="Q34" i="22"/>
  <c r="R34" i="22"/>
  <c r="S34" i="22"/>
  <c r="T34" i="22"/>
  <c r="U34" i="22"/>
  <c r="V34" i="22"/>
  <c r="Z34" i="22"/>
  <c r="AP34" i="22"/>
  <c r="AQ34" i="22"/>
  <c r="AR34" i="22"/>
  <c r="AS34" i="22"/>
  <c r="AT34" i="22"/>
  <c r="AU34" i="22"/>
  <c r="B35" i="22"/>
  <c r="G35" i="22"/>
  <c r="H35" i="22"/>
  <c r="I35" i="22"/>
  <c r="J35" i="22"/>
  <c r="K35" i="22"/>
  <c r="L35" i="22"/>
  <c r="M35" i="22"/>
  <c r="N35" i="22"/>
  <c r="Q35" i="22"/>
  <c r="R35" i="22"/>
  <c r="S35" i="22"/>
  <c r="T35" i="22"/>
  <c r="U35" i="22"/>
  <c r="V35" i="22"/>
  <c r="AP35" i="22"/>
  <c r="AQ35" i="22"/>
  <c r="AR35" i="22"/>
  <c r="AS35" i="22"/>
  <c r="AT35" i="22"/>
  <c r="AU35" i="22"/>
  <c r="B36" i="22"/>
  <c r="G36" i="22"/>
  <c r="H36" i="22"/>
  <c r="I36" i="22"/>
  <c r="J36" i="22"/>
  <c r="K36" i="22"/>
  <c r="L36" i="22"/>
  <c r="M36" i="22"/>
  <c r="N36" i="22"/>
  <c r="Q36" i="22"/>
  <c r="R36" i="22"/>
  <c r="S36" i="22"/>
  <c r="T36" i="22"/>
  <c r="U36" i="22"/>
  <c r="V36" i="22"/>
  <c r="Z36" i="22"/>
  <c r="AP36" i="22"/>
  <c r="AQ36" i="22"/>
  <c r="AR36" i="22"/>
  <c r="AS36" i="22"/>
  <c r="AT36" i="22"/>
  <c r="AU36" i="22"/>
  <c r="B37" i="22"/>
  <c r="G37" i="22"/>
  <c r="H37" i="22"/>
  <c r="I37" i="22"/>
  <c r="J37" i="22"/>
  <c r="K37" i="22"/>
  <c r="L37" i="22"/>
  <c r="M37" i="22"/>
  <c r="N37" i="22"/>
  <c r="Q37" i="22"/>
  <c r="R37" i="22"/>
  <c r="S37" i="22"/>
  <c r="T37" i="22"/>
  <c r="U37" i="22"/>
  <c r="V37" i="22"/>
  <c r="Z37" i="22"/>
  <c r="AP37" i="22"/>
  <c r="AQ37" i="22"/>
  <c r="AR37" i="22"/>
  <c r="AS37" i="22"/>
  <c r="AT37" i="22"/>
  <c r="AU37" i="22"/>
  <c r="B38" i="22"/>
  <c r="G38" i="22"/>
  <c r="H38" i="22"/>
  <c r="I38" i="22"/>
  <c r="J38" i="22"/>
  <c r="K38" i="22"/>
  <c r="L38" i="22"/>
  <c r="M38" i="22"/>
  <c r="N38" i="22"/>
  <c r="Q38" i="22"/>
  <c r="R38" i="22"/>
  <c r="S38" i="22"/>
  <c r="T38" i="22"/>
  <c r="U38" i="22"/>
  <c r="V38" i="22"/>
  <c r="Z38" i="22"/>
  <c r="AP38" i="22"/>
  <c r="AQ38" i="22"/>
  <c r="AR38" i="22"/>
  <c r="AS38" i="22"/>
  <c r="AT38" i="22"/>
  <c r="AU38" i="22"/>
  <c r="B39" i="22"/>
  <c r="G39" i="22"/>
  <c r="H39" i="22"/>
  <c r="I39" i="22"/>
  <c r="J39" i="22"/>
  <c r="K39" i="22"/>
  <c r="L39" i="22"/>
  <c r="M39" i="22"/>
  <c r="N39" i="22"/>
  <c r="Q39" i="22"/>
  <c r="R39" i="22"/>
  <c r="S39" i="22"/>
  <c r="T39" i="22"/>
  <c r="U39" i="22"/>
  <c r="V39" i="22"/>
  <c r="Z39" i="22"/>
  <c r="AP39" i="22"/>
  <c r="AQ39" i="22"/>
  <c r="AR39" i="22"/>
  <c r="AS39" i="22"/>
  <c r="AT39" i="22"/>
  <c r="AU39" i="22"/>
  <c r="B40" i="22"/>
  <c r="G40" i="22"/>
  <c r="H40" i="22"/>
  <c r="I40" i="22"/>
  <c r="J40" i="22"/>
  <c r="K40" i="22"/>
  <c r="L40" i="22"/>
  <c r="M40" i="22"/>
  <c r="N40" i="22"/>
  <c r="Q40" i="22"/>
  <c r="R40" i="22"/>
  <c r="S40" i="22"/>
  <c r="T40" i="22"/>
  <c r="U40" i="22"/>
  <c r="V40" i="22"/>
  <c r="Z40" i="22"/>
  <c r="AP40" i="22"/>
  <c r="AQ40" i="22"/>
  <c r="AR40" i="22"/>
  <c r="AS40" i="22"/>
  <c r="AT40" i="22"/>
  <c r="AU40" i="22"/>
  <c r="B41" i="22"/>
  <c r="G41" i="22"/>
  <c r="H41" i="22"/>
  <c r="I41" i="22"/>
  <c r="J41" i="22"/>
  <c r="K41" i="22"/>
  <c r="L41" i="22"/>
  <c r="M41" i="22"/>
  <c r="N41" i="22"/>
  <c r="Q41" i="22"/>
  <c r="R41" i="22"/>
  <c r="S41" i="22"/>
  <c r="T41" i="22"/>
  <c r="U41" i="22"/>
  <c r="V41" i="22"/>
  <c r="Z41" i="22"/>
  <c r="AP41" i="22"/>
  <c r="AQ41" i="22"/>
  <c r="AR41" i="22"/>
  <c r="AS41" i="22"/>
  <c r="AT41" i="22"/>
  <c r="AU41" i="22"/>
  <c r="B42" i="22"/>
  <c r="G42" i="22"/>
  <c r="H42" i="22"/>
  <c r="I42" i="22"/>
  <c r="J42" i="22"/>
  <c r="K42" i="22"/>
  <c r="L42" i="22"/>
  <c r="M42" i="22"/>
  <c r="N42" i="22"/>
  <c r="Q42" i="22"/>
  <c r="R42" i="22"/>
  <c r="S42" i="22"/>
  <c r="T42" i="22"/>
  <c r="U42" i="22"/>
  <c r="V42" i="22"/>
  <c r="Z42" i="22"/>
  <c r="AP42" i="22"/>
  <c r="AQ42" i="22"/>
  <c r="AR42" i="22"/>
  <c r="AS42" i="22"/>
  <c r="AT42" i="22"/>
  <c r="AU42" i="22"/>
  <c r="B43" i="22"/>
  <c r="G43" i="22"/>
  <c r="H43" i="22"/>
  <c r="I43" i="22"/>
  <c r="J43" i="22"/>
  <c r="K43" i="22"/>
  <c r="L43" i="22"/>
  <c r="M43" i="22"/>
  <c r="N43" i="22"/>
  <c r="Q43" i="22"/>
  <c r="R43" i="22"/>
  <c r="S43" i="22"/>
  <c r="T43" i="22"/>
  <c r="U43" i="22"/>
  <c r="V43" i="22"/>
  <c r="Z43" i="22"/>
  <c r="AP43" i="22"/>
  <c r="AQ43" i="22"/>
  <c r="AR43" i="22"/>
  <c r="AS43" i="22"/>
  <c r="AT43" i="22"/>
  <c r="AU43" i="22"/>
  <c r="B44" i="22"/>
  <c r="G44" i="22"/>
  <c r="H44" i="22"/>
  <c r="I44" i="22"/>
  <c r="J44" i="22"/>
  <c r="K44" i="22"/>
  <c r="L44" i="22"/>
  <c r="M44" i="22"/>
  <c r="N44" i="22"/>
  <c r="Q44" i="22"/>
  <c r="R44" i="22"/>
  <c r="S44" i="22"/>
  <c r="T44" i="22"/>
  <c r="U44" i="22"/>
  <c r="V44" i="22"/>
  <c r="Z44" i="22"/>
  <c r="AP44" i="22"/>
  <c r="AQ44" i="22"/>
  <c r="AR44" i="22"/>
  <c r="AS44" i="22"/>
  <c r="AT44" i="22"/>
  <c r="AU44" i="22"/>
  <c r="B45" i="22"/>
  <c r="G45" i="22"/>
  <c r="H45" i="22"/>
  <c r="I45" i="22"/>
  <c r="J45" i="22"/>
  <c r="K45" i="22"/>
  <c r="L45" i="22"/>
  <c r="M45" i="22"/>
  <c r="N45" i="22"/>
  <c r="Q45" i="22"/>
  <c r="R45" i="22"/>
  <c r="S45" i="22"/>
  <c r="T45" i="22"/>
  <c r="U45" i="22"/>
  <c r="V45" i="22"/>
  <c r="Z45" i="22"/>
  <c r="AP45" i="22"/>
  <c r="AQ45" i="22"/>
  <c r="AR45" i="22"/>
  <c r="AS45" i="22"/>
  <c r="AT45" i="22"/>
  <c r="AU45" i="22"/>
  <c r="B46" i="22"/>
  <c r="G46" i="22"/>
  <c r="H46" i="22"/>
  <c r="I46" i="22"/>
  <c r="J46" i="22"/>
  <c r="K46" i="22"/>
  <c r="L46" i="22"/>
  <c r="M46" i="22"/>
  <c r="N46" i="22"/>
  <c r="Q46" i="22"/>
  <c r="R46" i="22"/>
  <c r="S46" i="22"/>
  <c r="T46" i="22"/>
  <c r="U46" i="22"/>
  <c r="V46" i="22"/>
  <c r="Z46" i="22"/>
  <c r="AP46" i="22"/>
  <c r="AQ46" i="22"/>
  <c r="AR46" i="22"/>
  <c r="AS46" i="22"/>
  <c r="AT46" i="22"/>
  <c r="AU46" i="22"/>
  <c r="B47" i="22"/>
  <c r="G47" i="22"/>
  <c r="H47" i="22"/>
  <c r="I47" i="22"/>
  <c r="J47" i="22"/>
  <c r="K47" i="22"/>
  <c r="L47" i="22"/>
  <c r="M47" i="22"/>
  <c r="N47" i="22"/>
  <c r="Q47" i="22"/>
  <c r="R47" i="22"/>
  <c r="S47" i="22"/>
  <c r="T47" i="22"/>
  <c r="U47" i="22"/>
  <c r="V47" i="22"/>
  <c r="Z47" i="22"/>
  <c r="AP47" i="22"/>
  <c r="AQ47" i="22"/>
  <c r="AR47" i="22"/>
  <c r="AS47" i="22"/>
  <c r="AT47" i="22"/>
  <c r="AU47" i="22"/>
  <c r="B48" i="22"/>
  <c r="G48" i="22"/>
  <c r="H48" i="22"/>
  <c r="I48" i="22"/>
  <c r="J48" i="22"/>
  <c r="K48" i="22"/>
  <c r="L48" i="22"/>
  <c r="M48" i="22"/>
  <c r="N48" i="22"/>
  <c r="Q48" i="22"/>
  <c r="R48" i="22"/>
  <c r="S48" i="22"/>
  <c r="T48" i="22"/>
  <c r="U48" i="22"/>
  <c r="V48" i="22"/>
  <c r="Z48" i="22"/>
  <c r="AP48" i="22"/>
  <c r="AQ48" i="22"/>
  <c r="AR48" i="22"/>
  <c r="AS48" i="22"/>
  <c r="AT48" i="22"/>
  <c r="AU48" i="22"/>
  <c r="B49" i="22"/>
  <c r="G49" i="22"/>
  <c r="H49" i="22"/>
  <c r="I49" i="22"/>
  <c r="J49" i="22"/>
  <c r="K49" i="22"/>
  <c r="L49" i="22"/>
  <c r="M49" i="22"/>
  <c r="N49" i="22"/>
  <c r="Q49" i="22"/>
  <c r="R49" i="22"/>
  <c r="S49" i="22"/>
  <c r="T49" i="22"/>
  <c r="U49" i="22"/>
  <c r="V49" i="22"/>
  <c r="Z49" i="22"/>
  <c r="AP49" i="22"/>
  <c r="AQ49" i="22"/>
  <c r="AR49" i="22"/>
  <c r="AS49" i="22"/>
  <c r="AT49" i="22"/>
  <c r="AU49" i="22"/>
  <c r="B50" i="22"/>
  <c r="G50" i="22"/>
  <c r="H50" i="22"/>
  <c r="I50" i="22"/>
  <c r="J50" i="22"/>
  <c r="K50" i="22"/>
  <c r="L50" i="22"/>
  <c r="M50" i="22"/>
  <c r="N50" i="22"/>
  <c r="Q50" i="22"/>
  <c r="R50" i="22"/>
  <c r="S50" i="22"/>
  <c r="T50" i="22"/>
  <c r="U50" i="22"/>
  <c r="V50" i="22"/>
  <c r="Z50" i="22"/>
  <c r="AP50" i="22"/>
  <c r="AQ50" i="22"/>
  <c r="AR50" i="22"/>
  <c r="AS50" i="22"/>
  <c r="AT50" i="22"/>
  <c r="AU50" i="22"/>
  <c r="B51" i="22"/>
  <c r="G51" i="22"/>
  <c r="H51" i="22"/>
  <c r="I51" i="22"/>
  <c r="J51" i="22"/>
  <c r="K51" i="22"/>
  <c r="L51" i="22"/>
  <c r="M51" i="22"/>
  <c r="N51" i="22"/>
  <c r="Q51" i="22"/>
  <c r="R51" i="22"/>
  <c r="S51" i="22"/>
  <c r="T51" i="22"/>
  <c r="U51" i="22"/>
  <c r="V51" i="22"/>
  <c r="Z51" i="22"/>
  <c r="AP51" i="22"/>
  <c r="AQ51" i="22"/>
  <c r="AR51" i="22"/>
  <c r="AS51" i="22"/>
  <c r="AT51" i="22"/>
  <c r="AU51" i="22"/>
  <c r="B52" i="22"/>
  <c r="G52" i="22"/>
  <c r="H52" i="22"/>
  <c r="I52" i="22"/>
  <c r="J52" i="22"/>
  <c r="K52" i="22"/>
  <c r="L52" i="22"/>
  <c r="M52" i="22"/>
  <c r="N52" i="22"/>
  <c r="Q52" i="22"/>
  <c r="R52" i="22"/>
  <c r="S52" i="22"/>
  <c r="T52" i="22"/>
  <c r="U52" i="22"/>
  <c r="V52" i="22"/>
  <c r="Z52" i="22"/>
  <c r="AP52" i="22"/>
  <c r="AQ52" i="22"/>
  <c r="AR52" i="22"/>
  <c r="AS52" i="22"/>
  <c r="AT52" i="22"/>
  <c r="AU52" i="22"/>
  <c r="B53" i="22"/>
  <c r="G53" i="22"/>
  <c r="H53" i="22"/>
  <c r="I53" i="22"/>
  <c r="J53" i="22"/>
  <c r="K53" i="22"/>
  <c r="L53" i="22"/>
  <c r="M53" i="22"/>
  <c r="N53" i="22"/>
  <c r="Q53" i="22"/>
  <c r="R53" i="22"/>
  <c r="S53" i="22"/>
  <c r="T53" i="22"/>
  <c r="U53" i="22"/>
  <c r="V53" i="22"/>
  <c r="Z53" i="22"/>
  <c r="AP53" i="22"/>
  <c r="AQ53" i="22"/>
  <c r="AR53" i="22"/>
  <c r="AS53" i="22"/>
  <c r="AT53" i="22"/>
  <c r="AU53" i="22"/>
  <c r="B54" i="22"/>
  <c r="G54" i="22"/>
  <c r="H54" i="22"/>
  <c r="I54" i="22"/>
  <c r="J54" i="22"/>
  <c r="K54" i="22"/>
  <c r="L54" i="22"/>
  <c r="M54" i="22"/>
  <c r="N54" i="22"/>
  <c r="Q54" i="22"/>
  <c r="R54" i="22"/>
  <c r="S54" i="22"/>
  <c r="T54" i="22"/>
  <c r="U54" i="22"/>
  <c r="V54" i="22"/>
  <c r="Z54" i="22"/>
  <c r="AP54" i="22"/>
  <c r="AQ54" i="22"/>
  <c r="AR54" i="22"/>
  <c r="AS54" i="22"/>
  <c r="AT54" i="22"/>
  <c r="AU54" i="22"/>
  <c r="B55" i="22"/>
  <c r="G55" i="22"/>
  <c r="H55" i="22"/>
  <c r="I55" i="22"/>
  <c r="J55" i="22"/>
  <c r="K55" i="22"/>
  <c r="L55" i="22"/>
  <c r="M55" i="22"/>
  <c r="N55" i="22"/>
  <c r="Q55" i="22"/>
  <c r="R55" i="22"/>
  <c r="S55" i="22"/>
  <c r="T55" i="22"/>
  <c r="U55" i="22"/>
  <c r="V55" i="22"/>
  <c r="Z55" i="22"/>
  <c r="AP55" i="22"/>
  <c r="AQ55" i="22"/>
  <c r="AR55" i="22"/>
  <c r="AS55" i="22"/>
  <c r="AT55" i="22"/>
  <c r="AU55" i="22"/>
  <c r="B56" i="22"/>
  <c r="G56" i="22"/>
  <c r="H56" i="22"/>
  <c r="I56" i="22"/>
  <c r="J56" i="22"/>
  <c r="K56" i="22"/>
  <c r="L56" i="22"/>
  <c r="M56" i="22"/>
  <c r="N56" i="22"/>
  <c r="Q56" i="22"/>
  <c r="R56" i="22"/>
  <c r="S56" i="22"/>
  <c r="T56" i="22"/>
  <c r="U56" i="22"/>
  <c r="V56" i="22"/>
  <c r="Z56" i="22"/>
  <c r="AP56" i="22"/>
  <c r="AQ56" i="22"/>
  <c r="AR56" i="22"/>
  <c r="AS56" i="22"/>
  <c r="AT56" i="22"/>
  <c r="AU56" i="22"/>
  <c r="B57" i="22"/>
  <c r="G57" i="22"/>
  <c r="H57" i="22"/>
  <c r="I57" i="22"/>
  <c r="J57" i="22"/>
  <c r="K57" i="22"/>
  <c r="L57" i="22"/>
  <c r="M57" i="22"/>
  <c r="N57" i="22"/>
  <c r="Q57" i="22"/>
  <c r="R57" i="22"/>
  <c r="S57" i="22"/>
  <c r="T57" i="22"/>
  <c r="U57" i="22"/>
  <c r="V57" i="22"/>
  <c r="Z57" i="22"/>
  <c r="AP57" i="22"/>
  <c r="AQ57" i="22"/>
  <c r="AR57" i="22"/>
  <c r="AS57" i="22"/>
  <c r="AT57" i="22"/>
  <c r="AU57" i="22"/>
  <c r="B58" i="22"/>
  <c r="G58" i="22"/>
  <c r="H58" i="22"/>
  <c r="I58" i="22"/>
  <c r="J58" i="22"/>
  <c r="K58" i="22"/>
  <c r="L58" i="22"/>
  <c r="M58" i="22"/>
  <c r="N58" i="22"/>
  <c r="Q58" i="22"/>
  <c r="R58" i="22"/>
  <c r="S58" i="22"/>
  <c r="T58" i="22"/>
  <c r="U58" i="22"/>
  <c r="V58" i="22"/>
  <c r="Z58" i="22"/>
  <c r="AP58" i="22"/>
  <c r="AQ58" i="22"/>
  <c r="AR58" i="22"/>
  <c r="AS58" i="22"/>
  <c r="AT58" i="22"/>
  <c r="AU58" i="22"/>
  <c r="B59" i="22"/>
  <c r="G59" i="22"/>
  <c r="H59" i="22"/>
  <c r="I59" i="22"/>
  <c r="J59" i="22"/>
  <c r="K59" i="22"/>
  <c r="L59" i="22"/>
  <c r="M59" i="22"/>
  <c r="N59" i="22"/>
  <c r="Q59" i="22"/>
  <c r="R59" i="22"/>
  <c r="S59" i="22"/>
  <c r="T59" i="22"/>
  <c r="U59" i="22"/>
  <c r="V59" i="22"/>
  <c r="Z59" i="22"/>
  <c r="AP59" i="22"/>
  <c r="AQ59" i="22"/>
  <c r="AR59" i="22"/>
  <c r="AS59" i="22"/>
  <c r="AT59" i="22"/>
  <c r="AU59" i="22"/>
  <c r="B60" i="22"/>
  <c r="G60" i="22"/>
  <c r="H60" i="22"/>
  <c r="I60" i="22"/>
  <c r="J60" i="22"/>
  <c r="K60" i="22"/>
  <c r="L60" i="22"/>
  <c r="M60" i="22"/>
  <c r="N60" i="22"/>
  <c r="Q60" i="22"/>
  <c r="R60" i="22"/>
  <c r="S60" i="22"/>
  <c r="T60" i="22"/>
  <c r="U60" i="22"/>
  <c r="V60" i="22"/>
  <c r="Z60" i="22"/>
  <c r="AP60" i="22"/>
  <c r="AQ60" i="22"/>
  <c r="AR60" i="22"/>
  <c r="AS60" i="22"/>
  <c r="AT60" i="22"/>
  <c r="AU60" i="22"/>
  <c r="B61" i="22"/>
  <c r="G61" i="22"/>
  <c r="H61" i="22"/>
  <c r="I61" i="22"/>
  <c r="J61" i="22"/>
  <c r="K61" i="22"/>
  <c r="L61" i="22"/>
  <c r="M61" i="22"/>
  <c r="N61" i="22"/>
  <c r="Q61" i="22"/>
  <c r="R61" i="22"/>
  <c r="S61" i="22"/>
  <c r="T61" i="22"/>
  <c r="U61" i="22"/>
  <c r="V61" i="22"/>
  <c r="Z61" i="22"/>
  <c r="AP61" i="22"/>
  <c r="AQ61" i="22"/>
  <c r="AR61" i="22"/>
  <c r="AS61" i="22"/>
  <c r="AT61" i="22"/>
  <c r="AU61" i="22"/>
  <c r="B62" i="22"/>
  <c r="G62" i="22"/>
  <c r="H62" i="22"/>
  <c r="I62" i="22"/>
  <c r="J62" i="22"/>
  <c r="K62" i="22"/>
  <c r="L62" i="22"/>
  <c r="M62" i="22"/>
  <c r="N62" i="22"/>
  <c r="Q62" i="22"/>
  <c r="R62" i="22"/>
  <c r="S62" i="22"/>
  <c r="T62" i="22"/>
  <c r="U62" i="22"/>
  <c r="V62" i="22"/>
  <c r="Z62" i="22"/>
  <c r="AP62" i="22"/>
  <c r="AQ62" i="22"/>
  <c r="AR62" i="22"/>
  <c r="AS62" i="22"/>
  <c r="AT62" i="22"/>
  <c r="AU62" i="22"/>
  <c r="B63" i="22"/>
  <c r="G63" i="22"/>
  <c r="H63" i="22"/>
  <c r="I63" i="22"/>
  <c r="J63" i="22"/>
  <c r="K63" i="22"/>
  <c r="L63" i="22"/>
  <c r="M63" i="22"/>
  <c r="N63" i="22"/>
  <c r="Q63" i="22"/>
  <c r="R63" i="22"/>
  <c r="S63" i="22"/>
  <c r="T63" i="22"/>
  <c r="U63" i="22"/>
  <c r="V63" i="22"/>
  <c r="Z63" i="22"/>
  <c r="AP63" i="22"/>
  <c r="AQ63" i="22"/>
  <c r="AR63" i="22"/>
  <c r="AS63" i="22"/>
  <c r="AT63" i="22"/>
  <c r="AU63" i="22"/>
  <c r="B64" i="22"/>
  <c r="G64" i="22"/>
  <c r="H64" i="22"/>
  <c r="I64" i="22"/>
  <c r="J64" i="22"/>
  <c r="K64" i="22"/>
  <c r="L64" i="22"/>
  <c r="M64" i="22"/>
  <c r="N64" i="22"/>
  <c r="Q64" i="22"/>
  <c r="R64" i="22"/>
  <c r="S64" i="22"/>
  <c r="T64" i="22"/>
  <c r="U64" i="22"/>
  <c r="V64" i="22"/>
  <c r="Z64" i="22"/>
  <c r="AP64" i="22"/>
  <c r="AQ64" i="22"/>
  <c r="AR64" i="22"/>
  <c r="AS64" i="22"/>
  <c r="AT64" i="22"/>
  <c r="AU64" i="22"/>
  <c r="B65" i="22"/>
  <c r="G65" i="22"/>
  <c r="H65" i="22"/>
  <c r="I65" i="22"/>
  <c r="J65" i="22"/>
  <c r="K65" i="22"/>
  <c r="L65" i="22"/>
  <c r="M65" i="22"/>
  <c r="N65" i="22"/>
  <c r="Q65" i="22"/>
  <c r="R65" i="22"/>
  <c r="S65" i="22"/>
  <c r="T65" i="22"/>
  <c r="U65" i="22"/>
  <c r="V65" i="22"/>
  <c r="Z65" i="22"/>
  <c r="AP65" i="22"/>
  <c r="AQ65" i="22"/>
  <c r="AR65" i="22"/>
  <c r="AS65" i="22"/>
  <c r="AT65" i="22"/>
  <c r="AU65" i="22"/>
  <c r="B66" i="22"/>
  <c r="G66" i="22"/>
  <c r="H66" i="22"/>
  <c r="I66" i="22"/>
  <c r="J66" i="22"/>
  <c r="K66" i="22"/>
  <c r="L66" i="22"/>
  <c r="M66" i="22"/>
  <c r="N66" i="22"/>
  <c r="Q66" i="22"/>
  <c r="R66" i="22"/>
  <c r="S66" i="22"/>
  <c r="T66" i="22"/>
  <c r="U66" i="22"/>
  <c r="V66" i="22"/>
  <c r="Z66" i="22"/>
  <c r="AP66" i="22"/>
  <c r="AQ66" i="22"/>
  <c r="AR66" i="22"/>
  <c r="AS66" i="22"/>
  <c r="AT66" i="22"/>
  <c r="AU66" i="22"/>
  <c r="B67" i="22"/>
  <c r="G67" i="22"/>
  <c r="H67" i="22"/>
  <c r="I67" i="22"/>
  <c r="J67" i="22"/>
  <c r="K67" i="22"/>
  <c r="L67" i="22"/>
  <c r="M67" i="22"/>
  <c r="N67" i="22"/>
  <c r="Q67" i="22"/>
  <c r="R67" i="22"/>
  <c r="S67" i="22"/>
  <c r="T67" i="22"/>
  <c r="U67" i="22"/>
  <c r="V67" i="22"/>
  <c r="Z67" i="22"/>
  <c r="AP67" i="22"/>
  <c r="AQ67" i="22"/>
  <c r="AR67" i="22"/>
  <c r="AS67" i="22"/>
  <c r="AT67" i="22"/>
  <c r="AU67" i="22"/>
  <c r="F11" i="21"/>
  <c r="BF158" i="22" l="1"/>
  <c r="BF159" i="22"/>
  <c r="BF155" i="22"/>
  <c r="BF156" i="22"/>
  <c r="BF154" i="22"/>
  <c r="BF160" i="22"/>
  <c r="BF157" i="22"/>
  <c r="BF28" i="22"/>
  <c r="BF29" i="22"/>
  <c r="BF31" i="22"/>
  <c r="BF27" i="22"/>
  <c r="BF30" i="22"/>
  <c r="BF15" i="22"/>
  <c r="BF18" i="22"/>
  <c r="BF21" i="22"/>
  <c r="BF17" i="22"/>
  <c r="BF24" i="22"/>
  <c r="BF16" i="22"/>
  <c r="BF26" i="22"/>
  <c r="BF22" i="22"/>
  <c r="BF25" i="22"/>
  <c r="BF19" i="22"/>
  <c r="BF20" i="22"/>
  <c r="BF23" i="22"/>
  <c r="BF14" i="22"/>
  <c r="BF54" i="22"/>
  <c r="BF43" i="22"/>
  <c r="BF51" i="22"/>
  <c r="BF10" i="22"/>
  <c r="BF57" i="22"/>
  <c r="BF49" i="22"/>
  <c r="BF9" i="22"/>
  <c r="BF62" i="22"/>
  <c r="BF59" i="22"/>
  <c r="BF46" i="22"/>
  <c r="BF38" i="22"/>
  <c r="BF35" i="22"/>
  <c r="BF34" i="22"/>
  <c r="BF65" i="22"/>
  <c r="BF63" i="22"/>
  <c r="BF61" i="22"/>
  <c r="BF55" i="22"/>
  <c r="BF53" i="22"/>
  <c r="BF47" i="22"/>
  <c r="BF45" i="22"/>
  <c r="BF39" i="22"/>
  <c r="BF37" i="22"/>
  <c r="BF64" i="22"/>
  <c r="BF60" i="22"/>
  <c r="BF56" i="22"/>
  <c r="BF52" i="22"/>
  <c r="BF48" i="22"/>
  <c r="BF44" i="22"/>
  <c r="BF41" i="22"/>
  <c r="BF40" i="22"/>
  <c r="BF36" i="22"/>
  <c r="BF33" i="22"/>
  <c r="BF32" i="22"/>
  <c r="BF67" i="22"/>
  <c r="BF66" i="22"/>
  <c r="BF58" i="22"/>
  <c r="BF50" i="22"/>
  <c r="BF42" i="22"/>
  <c r="AN15" i="21" l="1"/>
  <c r="BD71" i="21"/>
  <c r="BD72" i="21"/>
  <c r="BD73" i="21"/>
  <c r="BD74" i="21"/>
  <c r="BD75" i="21"/>
  <c r="BD76" i="21"/>
  <c r="BD77" i="21"/>
  <c r="BD78" i="21"/>
  <c r="BD79" i="21"/>
  <c r="BD80" i="21"/>
  <c r="BD81" i="21"/>
  <c r="BC70" i="21"/>
  <c r="AN71" i="21"/>
  <c r="AO71" i="21"/>
  <c r="AP71" i="21"/>
  <c r="AQ71" i="21"/>
  <c r="AR71" i="21"/>
  <c r="AS71" i="21"/>
  <c r="AT71" i="21"/>
  <c r="AU71" i="21"/>
  <c r="AV71" i="21"/>
  <c r="AW71" i="21"/>
  <c r="AX71" i="21"/>
  <c r="AY71" i="21"/>
  <c r="AZ71" i="21"/>
  <c r="BA71" i="21"/>
  <c r="AN72" i="21"/>
  <c r="BC72" i="21" s="1"/>
  <c r="AO72" i="21"/>
  <c r="AP72" i="21"/>
  <c r="AQ72" i="21"/>
  <c r="AR72" i="21"/>
  <c r="AS72" i="21"/>
  <c r="AT72" i="21"/>
  <c r="AU72" i="21"/>
  <c r="AV72" i="21"/>
  <c r="AW72" i="21"/>
  <c r="AX72" i="21"/>
  <c r="AY72" i="21"/>
  <c r="AZ72" i="21"/>
  <c r="BA72" i="21"/>
  <c r="AN73" i="21"/>
  <c r="AO73" i="21"/>
  <c r="BC73" i="21" s="1"/>
  <c r="AP73" i="21"/>
  <c r="AQ73" i="21"/>
  <c r="AR73" i="21"/>
  <c r="AS73" i="21"/>
  <c r="AT73" i="21"/>
  <c r="AU73" i="21"/>
  <c r="AV73" i="21"/>
  <c r="AW73" i="21"/>
  <c r="AX73" i="21"/>
  <c r="AY73" i="21"/>
  <c r="AZ73" i="21"/>
  <c r="BA73" i="21"/>
  <c r="AN74" i="21"/>
  <c r="AO74" i="21"/>
  <c r="AP74" i="21"/>
  <c r="AQ74" i="21"/>
  <c r="AR74" i="21"/>
  <c r="AS74" i="21"/>
  <c r="AT74" i="21"/>
  <c r="AU74" i="21"/>
  <c r="AV74" i="21"/>
  <c r="AW74" i="21"/>
  <c r="AX74" i="21"/>
  <c r="AY74" i="21"/>
  <c r="AZ74" i="21"/>
  <c r="BA74" i="21"/>
  <c r="AN75" i="21"/>
  <c r="AO75" i="21"/>
  <c r="AP75" i="21"/>
  <c r="AQ75" i="21"/>
  <c r="BC75" i="21" s="1"/>
  <c r="AR75" i="21"/>
  <c r="AS75" i="21"/>
  <c r="AT75" i="21"/>
  <c r="AU75" i="21"/>
  <c r="AV75" i="21"/>
  <c r="AW75" i="21"/>
  <c r="AX75" i="21"/>
  <c r="AY75" i="21"/>
  <c r="AZ75" i="21"/>
  <c r="BA75" i="21"/>
  <c r="AN76" i="21"/>
  <c r="AO76" i="21"/>
  <c r="AP76" i="21"/>
  <c r="AQ76" i="21"/>
  <c r="AR76" i="21"/>
  <c r="AS76" i="21"/>
  <c r="AT76" i="21"/>
  <c r="AU76" i="21"/>
  <c r="AV76" i="21"/>
  <c r="AW76" i="21"/>
  <c r="AX76" i="21"/>
  <c r="AY76" i="21"/>
  <c r="AZ76" i="21"/>
  <c r="BA76" i="21"/>
  <c r="AN77" i="21"/>
  <c r="AO77" i="21"/>
  <c r="BC77" i="21" s="1"/>
  <c r="AP77" i="21"/>
  <c r="AQ77" i="21"/>
  <c r="AR77" i="21"/>
  <c r="AS77" i="21"/>
  <c r="AT77" i="21"/>
  <c r="AU77" i="21"/>
  <c r="AV77" i="21"/>
  <c r="AW77" i="21"/>
  <c r="AX77" i="21"/>
  <c r="AY77" i="21"/>
  <c r="AZ77" i="21"/>
  <c r="BA77" i="21"/>
  <c r="AN78" i="21"/>
  <c r="AO78" i="21"/>
  <c r="AP78" i="21"/>
  <c r="AQ78" i="21"/>
  <c r="AR78" i="21"/>
  <c r="AS78" i="21"/>
  <c r="AT78" i="21"/>
  <c r="AU78" i="21"/>
  <c r="AV78" i="21"/>
  <c r="AW78" i="21"/>
  <c r="AX78" i="21"/>
  <c r="AY78" i="21"/>
  <c r="AZ78" i="21"/>
  <c r="BA78" i="21"/>
  <c r="AN79" i="21"/>
  <c r="AO79" i="21"/>
  <c r="AP79" i="21"/>
  <c r="AQ79" i="21"/>
  <c r="AR79" i="21"/>
  <c r="AS79" i="21"/>
  <c r="AT79" i="21"/>
  <c r="AU79" i="21"/>
  <c r="AV79" i="21"/>
  <c r="AW79" i="21"/>
  <c r="AX79" i="21"/>
  <c r="AY79" i="21"/>
  <c r="AZ79" i="21"/>
  <c r="BA79" i="21"/>
  <c r="AN80" i="21"/>
  <c r="BC80" i="21" s="1"/>
  <c r="AO80" i="21"/>
  <c r="AP80" i="21"/>
  <c r="AQ80" i="21"/>
  <c r="AR80" i="21"/>
  <c r="AS80" i="21"/>
  <c r="AT80" i="21"/>
  <c r="AU80" i="21"/>
  <c r="AV80" i="21"/>
  <c r="AW80" i="21"/>
  <c r="AX80" i="21"/>
  <c r="AY80" i="21"/>
  <c r="AZ80" i="21"/>
  <c r="BA80" i="21"/>
  <c r="AN81" i="21"/>
  <c r="AO81" i="21"/>
  <c r="BC81" i="21" s="1"/>
  <c r="AP81" i="21"/>
  <c r="AQ81" i="21"/>
  <c r="AR81" i="21"/>
  <c r="AS81" i="21"/>
  <c r="AT81" i="21"/>
  <c r="AU81" i="21"/>
  <c r="AV81" i="21"/>
  <c r="AW81" i="21"/>
  <c r="AX81" i="21"/>
  <c r="AY81" i="21"/>
  <c r="AZ81" i="21"/>
  <c r="BA81" i="21"/>
  <c r="V71" i="21"/>
  <c r="V72" i="21"/>
  <c r="V73" i="21"/>
  <c r="V74" i="21"/>
  <c r="V75" i="21"/>
  <c r="V76" i="21"/>
  <c r="V77" i="21"/>
  <c r="V78" i="21"/>
  <c r="V79" i="21"/>
  <c r="V80" i="21"/>
  <c r="V81" i="21"/>
  <c r="J71" i="21"/>
  <c r="J72" i="21"/>
  <c r="J73" i="21"/>
  <c r="J74" i="21"/>
  <c r="J75" i="21"/>
  <c r="J76" i="21"/>
  <c r="J77" i="21"/>
  <c r="J78" i="21"/>
  <c r="J79" i="21"/>
  <c r="J80" i="21"/>
  <c r="J81" i="21"/>
  <c r="H71" i="21"/>
  <c r="H72" i="21"/>
  <c r="H73" i="21"/>
  <c r="H74" i="21"/>
  <c r="H75" i="21"/>
  <c r="H76" i="21"/>
  <c r="H77" i="21"/>
  <c r="H78" i="21"/>
  <c r="H79" i="21"/>
  <c r="H80" i="21"/>
  <c r="H81" i="21"/>
  <c r="A71" i="21"/>
  <c r="B71" i="21"/>
  <c r="C71" i="21"/>
  <c r="D71" i="21"/>
  <c r="E71" i="21"/>
  <c r="F71" i="21"/>
  <c r="G71" i="21"/>
  <c r="A72" i="21"/>
  <c r="B72" i="21"/>
  <c r="C72" i="21"/>
  <c r="D72" i="21"/>
  <c r="E72" i="21"/>
  <c r="F72" i="21"/>
  <c r="G72" i="21"/>
  <c r="A73" i="21"/>
  <c r="B73" i="21"/>
  <c r="C73" i="21"/>
  <c r="D73" i="21"/>
  <c r="E73" i="21"/>
  <c r="F73" i="21"/>
  <c r="G73" i="21"/>
  <c r="A74" i="21"/>
  <c r="B74" i="21"/>
  <c r="C74" i="21"/>
  <c r="D74" i="21"/>
  <c r="E74" i="21"/>
  <c r="F74" i="21"/>
  <c r="G74" i="21"/>
  <c r="A75" i="21"/>
  <c r="B75" i="21"/>
  <c r="C75" i="21"/>
  <c r="D75" i="21"/>
  <c r="E75" i="21"/>
  <c r="F75" i="21"/>
  <c r="G75" i="21"/>
  <c r="A76" i="21"/>
  <c r="B76" i="21"/>
  <c r="C76" i="21"/>
  <c r="D76" i="21"/>
  <c r="E76" i="21"/>
  <c r="F76" i="21"/>
  <c r="G76" i="21"/>
  <c r="A77" i="21"/>
  <c r="B77" i="21"/>
  <c r="C77" i="21"/>
  <c r="D77" i="21"/>
  <c r="E77" i="21"/>
  <c r="F77" i="21"/>
  <c r="G77" i="21"/>
  <c r="A78" i="21"/>
  <c r="B78" i="21"/>
  <c r="C78" i="21"/>
  <c r="D78" i="21"/>
  <c r="E78" i="21"/>
  <c r="F78" i="21"/>
  <c r="G78" i="21"/>
  <c r="A79" i="21"/>
  <c r="B79" i="21"/>
  <c r="C79" i="21"/>
  <c r="D79" i="21"/>
  <c r="E79" i="21"/>
  <c r="F79" i="21"/>
  <c r="G79" i="21"/>
  <c r="A80" i="21"/>
  <c r="B80" i="21"/>
  <c r="C80" i="21"/>
  <c r="D80" i="21"/>
  <c r="E80" i="21"/>
  <c r="F80" i="21"/>
  <c r="G80" i="21"/>
  <c r="A81" i="21"/>
  <c r="B81" i="21"/>
  <c r="C81" i="21"/>
  <c r="D81" i="21"/>
  <c r="E81" i="21"/>
  <c r="F81" i="21"/>
  <c r="G81" i="21"/>
  <c r="BD5" i="21"/>
  <c r="BD6" i="21"/>
  <c r="BD7" i="21"/>
  <c r="BD8" i="21"/>
  <c r="BD9" i="21"/>
  <c r="BD10" i="21"/>
  <c r="BD11" i="21"/>
  <c r="BD12" i="21"/>
  <c r="BD13" i="21"/>
  <c r="BD14" i="21"/>
  <c r="BD15" i="21"/>
  <c r="BD16" i="21"/>
  <c r="BD17" i="21"/>
  <c r="BD18" i="21"/>
  <c r="BD19" i="21"/>
  <c r="BD20" i="21"/>
  <c r="BD21" i="21"/>
  <c r="BD22" i="21"/>
  <c r="BD23" i="21"/>
  <c r="BD24" i="21"/>
  <c r="BD25" i="21"/>
  <c r="BD26" i="21"/>
  <c r="BD27" i="21"/>
  <c r="BD28" i="21"/>
  <c r="BD29" i="21"/>
  <c r="BD30" i="21"/>
  <c r="BD31" i="21"/>
  <c r="BD32" i="21"/>
  <c r="BD33" i="21"/>
  <c r="BD34" i="21"/>
  <c r="BD35" i="21"/>
  <c r="BD36" i="21"/>
  <c r="BD37" i="21"/>
  <c r="BD38" i="21"/>
  <c r="BD39" i="21"/>
  <c r="BD40" i="21"/>
  <c r="BD41" i="21"/>
  <c r="BD42" i="21"/>
  <c r="BD43" i="21"/>
  <c r="BD44" i="21"/>
  <c r="BD45" i="21"/>
  <c r="BD46" i="21"/>
  <c r="BD47" i="21"/>
  <c r="BD48" i="21"/>
  <c r="BD49" i="21"/>
  <c r="BD50" i="21"/>
  <c r="BD51" i="21"/>
  <c r="BD52" i="21"/>
  <c r="BD53" i="21"/>
  <c r="BD54" i="21"/>
  <c r="BD55" i="21"/>
  <c r="BD56" i="21"/>
  <c r="BD57" i="21"/>
  <c r="BD58" i="21"/>
  <c r="BD59" i="21"/>
  <c r="BD60" i="21"/>
  <c r="BD61" i="21"/>
  <c r="BD62" i="21"/>
  <c r="BD63" i="21"/>
  <c r="BD64" i="21"/>
  <c r="BD65" i="21"/>
  <c r="BD66" i="21"/>
  <c r="BD67" i="21"/>
  <c r="BD68" i="21"/>
  <c r="BD69" i="21"/>
  <c r="AB5" i="21"/>
  <c r="AC5" i="21"/>
  <c r="AD5" i="21"/>
  <c r="AE5" i="21"/>
  <c r="AF5" i="21"/>
  <c r="AG5" i="21"/>
  <c r="AH5" i="21"/>
  <c r="AI5" i="21"/>
  <c r="AJ5" i="21"/>
  <c r="AK5" i="21"/>
  <c r="AL5" i="21"/>
  <c r="AM5" i="21"/>
  <c r="AN5" i="21"/>
  <c r="AO5" i="21"/>
  <c r="AP5" i="21"/>
  <c r="AQ5" i="21"/>
  <c r="AR5" i="21"/>
  <c r="AS5" i="21"/>
  <c r="AT5" i="21"/>
  <c r="AU5" i="21"/>
  <c r="AV5" i="21"/>
  <c r="AW5" i="21"/>
  <c r="AX5" i="21"/>
  <c r="AY5" i="21"/>
  <c r="AZ5" i="21"/>
  <c r="BA5" i="21"/>
  <c r="AB6" i="21"/>
  <c r="AC6" i="21"/>
  <c r="AD6" i="21"/>
  <c r="AE6" i="21"/>
  <c r="AF6" i="21"/>
  <c r="AG6" i="21"/>
  <c r="AH6" i="21"/>
  <c r="AI6" i="21"/>
  <c r="AJ6" i="21"/>
  <c r="AK6" i="21"/>
  <c r="AL6" i="21"/>
  <c r="AM6" i="21"/>
  <c r="AN6" i="21"/>
  <c r="AO6" i="21"/>
  <c r="AP6" i="21"/>
  <c r="AQ6" i="21"/>
  <c r="AR6" i="21"/>
  <c r="AS6" i="21"/>
  <c r="AT6" i="21"/>
  <c r="AU6" i="21"/>
  <c r="AV6" i="21"/>
  <c r="AW6" i="21"/>
  <c r="AX6" i="21"/>
  <c r="AY6" i="21"/>
  <c r="AZ6" i="21"/>
  <c r="BA6" i="21"/>
  <c r="AB7" i="21"/>
  <c r="AC7" i="21"/>
  <c r="AD7" i="21"/>
  <c r="AE7" i="21"/>
  <c r="AF7" i="21"/>
  <c r="AG7" i="21"/>
  <c r="AH7" i="21"/>
  <c r="AI7" i="21"/>
  <c r="AJ7" i="21"/>
  <c r="AK7" i="21"/>
  <c r="AL7" i="21"/>
  <c r="AM7" i="21"/>
  <c r="AN7" i="21"/>
  <c r="AO7" i="21"/>
  <c r="AP7" i="21"/>
  <c r="AQ7" i="21"/>
  <c r="AR7" i="21"/>
  <c r="AS7" i="21"/>
  <c r="AT7" i="21"/>
  <c r="AU7" i="21"/>
  <c r="AV7" i="21"/>
  <c r="AW7" i="21"/>
  <c r="AX7" i="21"/>
  <c r="AY7" i="21"/>
  <c r="AZ7" i="21"/>
  <c r="BA7" i="21"/>
  <c r="AB8" i="21"/>
  <c r="AC8" i="21"/>
  <c r="AD8" i="21"/>
  <c r="AE8" i="21"/>
  <c r="AF8" i="21"/>
  <c r="AG8" i="21"/>
  <c r="AH8" i="21"/>
  <c r="AI8" i="21"/>
  <c r="AJ8" i="21"/>
  <c r="AK8" i="21"/>
  <c r="AL8" i="21"/>
  <c r="AM8" i="21"/>
  <c r="AN8" i="21"/>
  <c r="BC8" i="21" s="1"/>
  <c r="AO8" i="21"/>
  <c r="AP8" i="21"/>
  <c r="AQ8" i="21"/>
  <c r="AR8" i="21"/>
  <c r="AS8" i="21"/>
  <c r="AT8" i="21"/>
  <c r="AU8" i="21"/>
  <c r="AV8" i="21"/>
  <c r="AW8" i="21"/>
  <c r="AX8" i="21"/>
  <c r="AY8" i="21"/>
  <c r="AZ8" i="21"/>
  <c r="BA8" i="21"/>
  <c r="AB9" i="21"/>
  <c r="AC9" i="21"/>
  <c r="AD9" i="21"/>
  <c r="AE9" i="21"/>
  <c r="AF9" i="21"/>
  <c r="AG9" i="21"/>
  <c r="AH9" i="21"/>
  <c r="AI9" i="21"/>
  <c r="AJ9" i="21"/>
  <c r="AK9" i="21"/>
  <c r="AL9" i="21"/>
  <c r="AM9" i="21"/>
  <c r="AN9" i="21"/>
  <c r="AO9" i="21"/>
  <c r="AP9" i="21"/>
  <c r="AQ9" i="21"/>
  <c r="AR9" i="21"/>
  <c r="AS9" i="21"/>
  <c r="AT9" i="21"/>
  <c r="AU9" i="21"/>
  <c r="AV9" i="21"/>
  <c r="AW9" i="21"/>
  <c r="AX9" i="21"/>
  <c r="AY9" i="21"/>
  <c r="AZ9" i="21"/>
  <c r="BA9" i="21"/>
  <c r="AB10" i="21"/>
  <c r="AC10" i="21"/>
  <c r="AD10" i="21"/>
  <c r="AE10" i="21"/>
  <c r="AF10" i="21"/>
  <c r="AG10" i="21"/>
  <c r="AH10" i="21"/>
  <c r="AI10" i="21"/>
  <c r="AJ10" i="21"/>
  <c r="AK10" i="21"/>
  <c r="AL10" i="21"/>
  <c r="AM10" i="21"/>
  <c r="AN10" i="21"/>
  <c r="AO10" i="21"/>
  <c r="AP10" i="21"/>
  <c r="AQ10" i="21"/>
  <c r="AR10" i="21"/>
  <c r="AS10" i="21"/>
  <c r="AT10" i="21"/>
  <c r="AU10" i="21"/>
  <c r="AV10" i="21"/>
  <c r="AW10" i="21"/>
  <c r="AX10" i="21"/>
  <c r="AY10" i="21"/>
  <c r="AZ10" i="21"/>
  <c r="BA10" i="21"/>
  <c r="AB11" i="21"/>
  <c r="AC11" i="21"/>
  <c r="AD11" i="21"/>
  <c r="AE11" i="21"/>
  <c r="AF11" i="21"/>
  <c r="AG11" i="21"/>
  <c r="AH11" i="21"/>
  <c r="AI11" i="21"/>
  <c r="AJ11" i="21"/>
  <c r="AK11" i="21"/>
  <c r="AL11" i="21"/>
  <c r="AM11" i="21"/>
  <c r="AN11" i="21"/>
  <c r="AO11" i="21"/>
  <c r="AP11" i="21"/>
  <c r="AQ11" i="21"/>
  <c r="AR11" i="21"/>
  <c r="AS11" i="21"/>
  <c r="AT11" i="21"/>
  <c r="AU11" i="21"/>
  <c r="AV11" i="21"/>
  <c r="AW11" i="21"/>
  <c r="AX11" i="21"/>
  <c r="AY11" i="21"/>
  <c r="AZ11" i="21"/>
  <c r="BA11" i="21"/>
  <c r="AB12" i="21"/>
  <c r="AC12" i="21"/>
  <c r="AD12" i="21"/>
  <c r="AE12" i="21"/>
  <c r="AF12" i="21"/>
  <c r="AG12" i="21"/>
  <c r="AH12" i="21"/>
  <c r="AI12" i="21"/>
  <c r="AJ12" i="21"/>
  <c r="AK12" i="21"/>
  <c r="AL12" i="21"/>
  <c r="AM12" i="21"/>
  <c r="AN12" i="21"/>
  <c r="AO12" i="21"/>
  <c r="AP12" i="21"/>
  <c r="AQ12" i="21"/>
  <c r="AR12" i="21"/>
  <c r="AS12" i="21"/>
  <c r="AT12" i="21"/>
  <c r="AU12" i="21"/>
  <c r="AV12" i="21"/>
  <c r="AW12" i="21"/>
  <c r="AX12" i="21"/>
  <c r="AY12" i="21"/>
  <c r="AZ12" i="21"/>
  <c r="BA12" i="21"/>
  <c r="AB13" i="21"/>
  <c r="AC13" i="21"/>
  <c r="AD13" i="21"/>
  <c r="AE13" i="21"/>
  <c r="AF13" i="21"/>
  <c r="AG13" i="21"/>
  <c r="AH13" i="21"/>
  <c r="AI13" i="21"/>
  <c r="AJ13" i="21"/>
  <c r="AK13" i="21"/>
  <c r="AL13" i="21"/>
  <c r="AM13" i="21"/>
  <c r="AN13" i="21"/>
  <c r="AO13" i="21"/>
  <c r="AP13" i="21"/>
  <c r="AQ13" i="21"/>
  <c r="AR13" i="21"/>
  <c r="AS13" i="21"/>
  <c r="AT13" i="21"/>
  <c r="AU13" i="21"/>
  <c r="AV13" i="21"/>
  <c r="AW13" i="21"/>
  <c r="AX13" i="21"/>
  <c r="AY13" i="21"/>
  <c r="AZ13" i="21"/>
  <c r="BA13" i="21"/>
  <c r="AB14" i="21"/>
  <c r="AC14" i="21"/>
  <c r="AD14" i="21"/>
  <c r="AE14" i="21"/>
  <c r="AF14" i="21"/>
  <c r="AG14" i="21"/>
  <c r="AH14" i="21"/>
  <c r="AI14" i="21"/>
  <c r="AJ14" i="21"/>
  <c r="AK14" i="21"/>
  <c r="AL14" i="21"/>
  <c r="AM14" i="21"/>
  <c r="AN14" i="21"/>
  <c r="AO14" i="21"/>
  <c r="AP14" i="21"/>
  <c r="AQ14" i="21"/>
  <c r="AR14" i="21"/>
  <c r="AS14" i="21"/>
  <c r="AT14" i="21"/>
  <c r="AU14" i="21"/>
  <c r="AV14" i="21"/>
  <c r="AW14" i="21"/>
  <c r="AX14" i="21"/>
  <c r="AY14" i="21"/>
  <c r="AZ14" i="21"/>
  <c r="BA14" i="21"/>
  <c r="AB15" i="21"/>
  <c r="AC15" i="21"/>
  <c r="AD15" i="21"/>
  <c r="AE15" i="21"/>
  <c r="AF15" i="21"/>
  <c r="AG15" i="21"/>
  <c r="AH15" i="21"/>
  <c r="AI15" i="21"/>
  <c r="AJ15" i="21"/>
  <c r="AK15" i="21"/>
  <c r="AL15" i="21"/>
  <c r="AM15" i="21"/>
  <c r="AO15" i="21"/>
  <c r="BC15" i="21" s="1"/>
  <c r="AP15" i="21"/>
  <c r="AQ15" i="21"/>
  <c r="AR15" i="21"/>
  <c r="AS15" i="21"/>
  <c r="AT15" i="21"/>
  <c r="AU15" i="21"/>
  <c r="AV15" i="21"/>
  <c r="AW15" i="21"/>
  <c r="AX15" i="21"/>
  <c r="AY15" i="21"/>
  <c r="AZ15" i="21"/>
  <c r="BA15" i="21"/>
  <c r="AB16" i="21"/>
  <c r="AC16" i="21"/>
  <c r="AD16" i="21"/>
  <c r="AE16" i="21"/>
  <c r="AF16" i="21"/>
  <c r="AG16" i="21"/>
  <c r="AH16" i="21"/>
  <c r="AI16" i="21"/>
  <c r="AJ16" i="21"/>
  <c r="AK16" i="21"/>
  <c r="AL16" i="21"/>
  <c r="AM16" i="21"/>
  <c r="AN16" i="21"/>
  <c r="BC16" i="21" s="1"/>
  <c r="AO16" i="21"/>
  <c r="AP16" i="21"/>
  <c r="AQ16" i="21"/>
  <c r="AR16" i="21"/>
  <c r="AS16" i="21"/>
  <c r="AT16" i="21"/>
  <c r="AU16" i="21"/>
  <c r="AV16" i="21"/>
  <c r="AW16" i="21"/>
  <c r="AX16" i="21"/>
  <c r="AY16" i="21"/>
  <c r="AZ16" i="21"/>
  <c r="BA16" i="21"/>
  <c r="AB17" i="21"/>
  <c r="AC17" i="21"/>
  <c r="AD17" i="21"/>
  <c r="AE17" i="21"/>
  <c r="AF17" i="21"/>
  <c r="AG17" i="21"/>
  <c r="AH17" i="21"/>
  <c r="AI17" i="21"/>
  <c r="AJ17" i="21"/>
  <c r="AK17" i="21"/>
  <c r="AL17" i="21"/>
  <c r="AM17" i="21"/>
  <c r="AN17" i="21"/>
  <c r="AO17" i="21"/>
  <c r="AP17" i="21"/>
  <c r="AQ17" i="21"/>
  <c r="AR17" i="21"/>
  <c r="AS17" i="21"/>
  <c r="AT17" i="21"/>
  <c r="AU17" i="21"/>
  <c r="AV17" i="21"/>
  <c r="AW17" i="21"/>
  <c r="AX17" i="21"/>
  <c r="AY17" i="21"/>
  <c r="AZ17" i="21"/>
  <c r="BA17" i="21"/>
  <c r="AB18" i="21"/>
  <c r="AC18" i="21"/>
  <c r="AD18" i="21"/>
  <c r="AE18" i="21"/>
  <c r="AF18" i="21"/>
  <c r="AG18" i="21"/>
  <c r="AH18" i="21"/>
  <c r="AI18" i="21"/>
  <c r="AJ18" i="21"/>
  <c r="AK18" i="21"/>
  <c r="AL18" i="21"/>
  <c r="AM18" i="21"/>
  <c r="AN18" i="21"/>
  <c r="AO18" i="21"/>
  <c r="AP18" i="21"/>
  <c r="AQ18" i="21"/>
  <c r="AR18" i="21"/>
  <c r="AS18" i="21"/>
  <c r="AT18" i="21"/>
  <c r="AU18" i="21"/>
  <c r="AV18" i="21"/>
  <c r="AW18" i="21"/>
  <c r="AX18" i="21"/>
  <c r="AY18" i="21"/>
  <c r="AZ18" i="21"/>
  <c r="BA18" i="21"/>
  <c r="AB19" i="21"/>
  <c r="AC19" i="21"/>
  <c r="AD19" i="21"/>
  <c r="AE19" i="21"/>
  <c r="AF19" i="21"/>
  <c r="AG19" i="21"/>
  <c r="AH19" i="21"/>
  <c r="AI19" i="21"/>
  <c r="AJ19" i="21"/>
  <c r="AK19" i="21"/>
  <c r="AL19" i="21"/>
  <c r="AM19" i="21"/>
  <c r="AN19" i="21"/>
  <c r="AO19" i="21"/>
  <c r="AP19" i="21"/>
  <c r="AQ19" i="21"/>
  <c r="AR19" i="21"/>
  <c r="AS19" i="21"/>
  <c r="AT19" i="21"/>
  <c r="AU19" i="21"/>
  <c r="AV19" i="21"/>
  <c r="AW19" i="21"/>
  <c r="AX19" i="21"/>
  <c r="AY19" i="21"/>
  <c r="AZ19" i="21"/>
  <c r="BA19" i="21"/>
  <c r="AB20" i="21"/>
  <c r="AC20" i="21"/>
  <c r="AD20" i="21"/>
  <c r="AE20" i="21"/>
  <c r="AF20" i="21"/>
  <c r="AG20" i="21"/>
  <c r="AH20" i="21"/>
  <c r="AI20" i="21"/>
  <c r="AJ20" i="21"/>
  <c r="AK20" i="21"/>
  <c r="AL20" i="21"/>
  <c r="AM20" i="21"/>
  <c r="AN20" i="21"/>
  <c r="AO20" i="21"/>
  <c r="AP20" i="21"/>
  <c r="AQ20" i="21"/>
  <c r="AR20" i="21"/>
  <c r="AS20" i="21"/>
  <c r="AT20" i="21"/>
  <c r="AU20" i="21"/>
  <c r="AV20" i="21"/>
  <c r="AW20" i="21"/>
  <c r="AX20" i="21"/>
  <c r="AY20" i="21"/>
  <c r="AZ20" i="21"/>
  <c r="BA20" i="21"/>
  <c r="AB21" i="21"/>
  <c r="AC21" i="21"/>
  <c r="AD21" i="21"/>
  <c r="AE21" i="21"/>
  <c r="AF21" i="21"/>
  <c r="AG21" i="21"/>
  <c r="AH21" i="21"/>
  <c r="AI21" i="21"/>
  <c r="AJ21" i="21"/>
  <c r="AK21" i="21"/>
  <c r="AL21" i="21"/>
  <c r="AM21" i="21"/>
  <c r="AN21" i="21"/>
  <c r="AO21" i="21"/>
  <c r="AP21" i="21"/>
  <c r="AQ21" i="21"/>
  <c r="AR21" i="21"/>
  <c r="AS21" i="21"/>
  <c r="AT21" i="21"/>
  <c r="AU21" i="21"/>
  <c r="AV21" i="21"/>
  <c r="AW21" i="21"/>
  <c r="AX21" i="21"/>
  <c r="AY21" i="21"/>
  <c r="AZ21" i="21"/>
  <c r="BA21" i="21"/>
  <c r="AB22" i="21"/>
  <c r="AC22" i="21"/>
  <c r="AD22" i="21"/>
  <c r="AE22" i="21"/>
  <c r="AF22" i="21"/>
  <c r="AG22" i="21"/>
  <c r="AH22" i="21"/>
  <c r="AI22" i="21"/>
  <c r="AJ22" i="21"/>
  <c r="AK22" i="21"/>
  <c r="AL22" i="21"/>
  <c r="AM22" i="21"/>
  <c r="AN22" i="21"/>
  <c r="AO22" i="21"/>
  <c r="AP22" i="21"/>
  <c r="AQ22" i="21"/>
  <c r="AR22" i="21"/>
  <c r="AS22" i="21"/>
  <c r="AT22" i="21"/>
  <c r="AU22" i="21"/>
  <c r="AV22" i="21"/>
  <c r="AW22" i="21"/>
  <c r="AX22" i="21"/>
  <c r="AY22" i="21"/>
  <c r="AZ22" i="21"/>
  <c r="BA22" i="21"/>
  <c r="AB23" i="21"/>
  <c r="AC23" i="21"/>
  <c r="AD23" i="21"/>
  <c r="AE23" i="21"/>
  <c r="AF23" i="21"/>
  <c r="AG23" i="21"/>
  <c r="AH23" i="21"/>
  <c r="AI23" i="21"/>
  <c r="AJ23" i="21"/>
  <c r="AK23" i="21"/>
  <c r="AL23" i="21"/>
  <c r="AM23" i="21"/>
  <c r="AN23" i="21"/>
  <c r="AO23" i="21"/>
  <c r="AP23" i="21"/>
  <c r="AQ23" i="21"/>
  <c r="AR23" i="21"/>
  <c r="AS23" i="21"/>
  <c r="AT23" i="21"/>
  <c r="AU23" i="21"/>
  <c r="AV23" i="21"/>
  <c r="AW23" i="21"/>
  <c r="AX23" i="21"/>
  <c r="AY23" i="21"/>
  <c r="AZ23" i="21"/>
  <c r="BA23" i="21"/>
  <c r="AB24" i="21"/>
  <c r="AC24" i="21"/>
  <c r="AD24" i="21"/>
  <c r="AE24" i="21"/>
  <c r="AF24" i="21"/>
  <c r="AG24" i="21"/>
  <c r="AH24" i="21"/>
  <c r="AI24" i="21"/>
  <c r="AJ24" i="21"/>
  <c r="AK24" i="21"/>
  <c r="AL24" i="21"/>
  <c r="AM24" i="21"/>
  <c r="AN24" i="21"/>
  <c r="BC24" i="21" s="1"/>
  <c r="AO24" i="21"/>
  <c r="AP24" i="21"/>
  <c r="AQ24" i="21"/>
  <c r="AR24" i="21"/>
  <c r="AS24" i="21"/>
  <c r="AT24" i="21"/>
  <c r="AU24" i="21"/>
  <c r="AV24" i="21"/>
  <c r="AW24" i="21"/>
  <c r="AX24" i="21"/>
  <c r="AY24" i="21"/>
  <c r="AZ24" i="21"/>
  <c r="BA24" i="21"/>
  <c r="AB25" i="21"/>
  <c r="AC25" i="21"/>
  <c r="AD25" i="21"/>
  <c r="AE25" i="21"/>
  <c r="AF25" i="21"/>
  <c r="AG25" i="21"/>
  <c r="AH25" i="21"/>
  <c r="AI25" i="21"/>
  <c r="AJ25" i="21"/>
  <c r="AK25" i="21"/>
  <c r="AL25" i="21"/>
  <c r="AM25" i="21"/>
  <c r="AN25" i="21"/>
  <c r="AO25" i="21"/>
  <c r="AP25" i="21"/>
  <c r="AQ25" i="21"/>
  <c r="AR25" i="21"/>
  <c r="AS25" i="21"/>
  <c r="AT25" i="21"/>
  <c r="AU25" i="21"/>
  <c r="AV25" i="21"/>
  <c r="AW25" i="21"/>
  <c r="AX25" i="21"/>
  <c r="AY25" i="21"/>
  <c r="AZ25" i="21"/>
  <c r="BA25" i="21"/>
  <c r="AB26" i="21"/>
  <c r="AC26" i="21"/>
  <c r="AD26" i="21"/>
  <c r="AE26" i="21"/>
  <c r="AF26" i="21"/>
  <c r="AG26" i="21"/>
  <c r="AH26" i="21"/>
  <c r="AI26" i="21"/>
  <c r="AJ26" i="21"/>
  <c r="AK26" i="21"/>
  <c r="AL26" i="21"/>
  <c r="AM26" i="21"/>
  <c r="AN26" i="21"/>
  <c r="AO26" i="21"/>
  <c r="AP26" i="21"/>
  <c r="AQ26" i="21"/>
  <c r="AR26" i="21"/>
  <c r="AS26" i="21"/>
  <c r="AT26" i="21"/>
  <c r="AU26" i="21"/>
  <c r="AV26" i="21"/>
  <c r="AW26" i="21"/>
  <c r="AX26" i="21"/>
  <c r="AY26" i="21"/>
  <c r="AZ26" i="21"/>
  <c r="BA26" i="21"/>
  <c r="AB27" i="21"/>
  <c r="AC27" i="21"/>
  <c r="AD27" i="21"/>
  <c r="AE27" i="21"/>
  <c r="AF27" i="21"/>
  <c r="AG27" i="21"/>
  <c r="AH27" i="21"/>
  <c r="AI27" i="21"/>
  <c r="AJ27" i="21"/>
  <c r="AK27" i="21"/>
  <c r="AL27" i="21"/>
  <c r="AM27" i="21"/>
  <c r="AN27" i="21"/>
  <c r="AO27" i="21"/>
  <c r="AP27" i="21"/>
  <c r="AQ27" i="21"/>
  <c r="AR27" i="21"/>
  <c r="AS27" i="21"/>
  <c r="AT27" i="21"/>
  <c r="AU27" i="21"/>
  <c r="AV27" i="21"/>
  <c r="AW27" i="21"/>
  <c r="AX27" i="21"/>
  <c r="AY27" i="21"/>
  <c r="AZ27" i="21"/>
  <c r="BA27" i="21"/>
  <c r="AB28" i="21"/>
  <c r="AC28" i="21"/>
  <c r="AD28" i="21"/>
  <c r="AE28" i="21"/>
  <c r="AF28" i="21"/>
  <c r="AG28" i="21"/>
  <c r="AH28" i="21"/>
  <c r="AI28" i="21"/>
  <c r="AJ28" i="21"/>
  <c r="AK28" i="21"/>
  <c r="AL28" i="21"/>
  <c r="AM28" i="21"/>
  <c r="AN28" i="21"/>
  <c r="AO28" i="21"/>
  <c r="AP28" i="21"/>
  <c r="AQ28" i="21"/>
  <c r="AR28" i="21"/>
  <c r="AS28" i="21"/>
  <c r="AT28" i="21"/>
  <c r="AU28" i="21"/>
  <c r="AV28" i="21"/>
  <c r="AW28" i="21"/>
  <c r="AX28" i="21"/>
  <c r="AY28" i="21"/>
  <c r="AZ28" i="21"/>
  <c r="BA28" i="21"/>
  <c r="AB29" i="21"/>
  <c r="AC29" i="21"/>
  <c r="AD29" i="21"/>
  <c r="AE29" i="21"/>
  <c r="AF29" i="21"/>
  <c r="AG29" i="21"/>
  <c r="AH29" i="21"/>
  <c r="AI29" i="21"/>
  <c r="AJ29" i="21"/>
  <c r="AK29" i="21"/>
  <c r="AL29" i="21"/>
  <c r="AM29" i="21"/>
  <c r="AN29" i="21"/>
  <c r="AO29" i="21"/>
  <c r="AP29" i="21"/>
  <c r="AQ29" i="21"/>
  <c r="AR29" i="21"/>
  <c r="AS29" i="21"/>
  <c r="AT29" i="21"/>
  <c r="AU29" i="21"/>
  <c r="AV29" i="21"/>
  <c r="AW29" i="21"/>
  <c r="AX29" i="21"/>
  <c r="AY29" i="21"/>
  <c r="AZ29" i="21"/>
  <c r="BA29" i="21"/>
  <c r="AB30" i="21"/>
  <c r="AC30" i="21"/>
  <c r="AD30" i="21"/>
  <c r="AE30" i="21"/>
  <c r="AF30" i="21"/>
  <c r="AG30" i="21"/>
  <c r="AH30" i="21"/>
  <c r="AI30" i="21"/>
  <c r="AJ30" i="21"/>
  <c r="AK30" i="21"/>
  <c r="AL30" i="21"/>
  <c r="AM30" i="21"/>
  <c r="AN30" i="21"/>
  <c r="AO30" i="21"/>
  <c r="AP30" i="21"/>
  <c r="AQ30" i="21"/>
  <c r="AR30" i="21"/>
  <c r="AS30" i="21"/>
  <c r="AT30" i="21"/>
  <c r="AU30" i="21"/>
  <c r="AV30" i="21"/>
  <c r="AW30" i="21"/>
  <c r="AX30" i="21"/>
  <c r="AY30" i="21"/>
  <c r="AZ30" i="21"/>
  <c r="BA30" i="21"/>
  <c r="AB31" i="21"/>
  <c r="AC31" i="21"/>
  <c r="AD31" i="21"/>
  <c r="AE31" i="21"/>
  <c r="AF31" i="21"/>
  <c r="AG31" i="21"/>
  <c r="AH31" i="21"/>
  <c r="AI31" i="21"/>
  <c r="AJ31" i="21"/>
  <c r="AK31" i="21"/>
  <c r="AL31" i="21"/>
  <c r="AM31" i="21"/>
  <c r="AN31" i="21"/>
  <c r="AO31" i="21"/>
  <c r="AP31" i="21"/>
  <c r="AQ31" i="21"/>
  <c r="AR31" i="21"/>
  <c r="AS31" i="21"/>
  <c r="AT31" i="21"/>
  <c r="AU31" i="21"/>
  <c r="AV31" i="21"/>
  <c r="AW31" i="21"/>
  <c r="AX31" i="21"/>
  <c r="AY31" i="21"/>
  <c r="AZ31" i="21"/>
  <c r="BA31" i="21"/>
  <c r="AB32" i="21"/>
  <c r="AC32" i="21"/>
  <c r="AD32" i="21"/>
  <c r="AE32" i="21"/>
  <c r="AF32" i="21"/>
  <c r="AG32" i="21"/>
  <c r="AH32" i="21"/>
  <c r="AI32" i="21"/>
  <c r="AJ32" i="21"/>
  <c r="AK32" i="21"/>
  <c r="AL32" i="21"/>
  <c r="AM32" i="21"/>
  <c r="AN32" i="21"/>
  <c r="AO32" i="21"/>
  <c r="AP32" i="21"/>
  <c r="BC32" i="21" s="1"/>
  <c r="AQ32" i="21"/>
  <c r="AR32" i="21"/>
  <c r="AS32" i="21"/>
  <c r="AT32" i="21"/>
  <c r="AU32" i="21"/>
  <c r="AV32" i="21"/>
  <c r="AW32" i="21"/>
  <c r="AX32" i="21"/>
  <c r="AY32" i="21"/>
  <c r="AZ32" i="21"/>
  <c r="BA32" i="21"/>
  <c r="AB33" i="21"/>
  <c r="AC33" i="21"/>
  <c r="AD33" i="21"/>
  <c r="AE33" i="21"/>
  <c r="AF33" i="21"/>
  <c r="AG33" i="21"/>
  <c r="AH33" i="21"/>
  <c r="AI33" i="21"/>
  <c r="AJ33" i="21"/>
  <c r="AK33" i="21"/>
  <c r="AL33" i="21"/>
  <c r="AM33" i="21"/>
  <c r="AN33" i="21"/>
  <c r="AO33" i="21"/>
  <c r="AP33" i="21"/>
  <c r="AQ33" i="21"/>
  <c r="AR33" i="21"/>
  <c r="AS33" i="21"/>
  <c r="AT33" i="21"/>
  <c r="AU33" i="21"/>
  <c r="AV33" i="21"/>
  <c r="AW33" i="21"/>
  <c r="AX33" i="21"/>
  <c r="AY33" i="21"/>
  <c r="AZ33" i="21"/>
  <c r="BA33" i="21"/>
  <c r="AB34" i="21"/>
  <c r="AC34" i="21"/>
  <c r="AD34" i="21"/>
  <c r="AE34" i="21"/>
  <c r="AF34" i="21"/>
  <c r="AG34" i="21"/>
  <c r="AH34" i="21"/>
  <c r="AI34" i="21"/>
  <c r="AJ34" i="21"/>
  <c r="AK34" i="21"/>
  <c r="AL34" i="21"/>
  <c r="AM34" i="21"/>
  <c r="AN34" i="21"/>
  <c r="AO34" i="21"/>
  <c r="AP34" i="21"/>
  <c r="AQ34" i="21"/>
  <c r="AR34" i="21"/>
  <c r="AS34" i="21"/>
  <c r="AT34" i="21"/>
  <c r="AU34" i="21"/>
  <c r="AV34" i="21"/>
  <c r="AW34" i="21"/>
  <c r="AX34" i="21"/>
  <c r="AY34" i="21"/>
  <c r="AZ34" i="21"/>
  <c r="BA34" i="21"/>
  <c r="AB35" i="21"/>
  <c r="AC35" i="21"/>
  <c r="AD35" i="21"/>
  <c r="AE35" i="21"/>
  <c r="AF35" i="21"/>
  <c r="AG35" i="21"/>
  <c r="AH35" i="21"/>
  <c r="AI35" i="21"/>
  <c r="AJ35" i="21"/>
  <c r="AK35" i="21"/>
  <c r="AL35" i="21"/>
  <c r="AM35" i="21"/>
  <c r="AN35" i="21"/>
  <c r="AO35" i="21"/>
  <c r="AP35" i="21"/>
  <c r="AQ35" i="21"/>
  <c r="AR35" i="21"/>
  <c r="AS35" i="21"/>
  <c r="AT35" i="21"/>
  <c r="AU35" i="21"/>
  <c r="AV35" i="21"/>
  <c r="AW35" i="21"/>
  <c r="AX35" i="21"/>
  <c r="AY35" i="21"/>
  <c r="AZ35" i="21"/>
  <c r="BA35" i="21"/>
  <c r="AB36" i="21"/>
  <c r="AC36" i="21"/>
  <c r="AD36" i="21"/>
  <c r="AE36" i="21"/>
  <c r="AF36" i="21"/>
  <c r="AG36" i="21"/>
  <c r="AH36" i="21"/>
  <c r="AI36" i="21"/>
  <c r="AJ36" i="21"/>
  <c r="AK36" i="21"/>
  <c r="AL36" i="21"/>
  <c r="AM36" i="21"/>
  <c r="AN36" i="21"/>
  <c r="AO36" i="21"/>
  <c r="AP36" i="21"/>
  <c r="AQ36" i="21"/>
  <c r="AR36" i="21"/>
  <c r="AS36" i="21"/>
  <c r="AT36" i="21"/>
  <c r="AU36" i="21"/>
  <c r="AV36" i="21"/>
  <c r="AW36" i="21"/>
  <c r="AX36" i="21"/>
  <c r="AY36" i="21"/>
  <c r="AZ36" i="21"/>
  <c r="BA36" i="21"/>
  <c r="AB37" i="21"/>
  <c r="AC37" i="21"/>
  <c r="AD37" i="21"/>
  <c r="AE37" i="21"/>
  <c r="AF37" i="21"/>
  <c r="AG37" i="21"/>
  <c r="AH37" i="21"/>
  <c r="AI37" i="21"/>
  <c r="AJ37" i="21"/>
  <c r="AK37" i="21"/>
  <c r="AL37" i="21"/>
  <c r="AM37" i="21"/>
  <c r="AN37" i="21"/>
  <c r="AO37" i="21"/>
  <c r="AP37" i="21"/>
  <c r="AQ37" i="21"/>
  <c r="AR37" i="21"/>
  <c r="AS37" i="21"/>
  <c r="AT37" i="21"/>
  <c r="AU37" i="21"/>
  <c r="AV37" i="21"/>
  <c r="AW37" i="21"/>
  <c r="AX37" i="21"/>
  <c r="AY37" i="21"/>
  <c r="AZ37" i="21"/>
  <c r="BA37" i="21"/>
  <c r="AB38" i="21"/>
  <c r="AC38" i="21"/>
  <c r="AD38" i="21"/>
  <c r="AE38" i="21"/>
  <c r="AF38" i="21"/>
  <c r="AG38" i="21"/>
  <c r="AH38" i="21"/>
  <c r="AI38" i="21"/>
  <c r="AJ38" i="21"/>
  <c r="AK38" i="21"/>
  <c r="AL38" i="21"/>
  <c r="AM38" i="21"/>
  <c r="AN38" i="21"/>
  <c r="AO38" i="21"/>
  <c r="AP38" i="21"/>
  <c r="AQ38" i="21"/>
  <c r="AR38" i="21"/>
  <c r="AS38" i="21"/>
  <c r="AT38" i="21"/>
  <c r="AU38" i="21"/>
  <c r="AV38" i="21"/>
  <c r="AW38" i="21"/>
  <c r="AX38" i="21"/>
  <c r="AY38" i="21"/>
  <c r="AZ38" i="21"/>
  <c r="BA38" i="21"/>
  <c r="AB39" i="21"/>
  <c r="AC39" i="21"/>
  <c r="AD39" i="21"/>
  <c r="AE39" i="21"/>
  <c r="AF39" i="21"/>
  <c r="AG39" i="21"/>
  <c r="AH39" i="21"/>
  <c r="AI39" i="21"/>
  <c r="AJ39" i="21"/>
  <c r="AK39" i="21"/>
  <c r="AL39" i="21"/>
  <c r="AM39" i="21"/>
  <c r="AN39" i="21"/>
  <c r="AO39" i="21"/>
  <c r="AP39" i="21"/>
  <c r="AQ39" i="21"/>
  <c r="AR39" i="21"/>
  <c r="AS39" i="21"/>
  <c r="AT39" i="21"/>
  <c r="AU39" i="21"/>
  <c r="AV39" i="21"/>
  <c r="AW39" i="21"/>
  <c r="AX39" i="21"/>
  <c r="AY39" i="21"/>
  <c r="AZ39" i="21"/>
  <c r="BA39" i="21"/>
  <c r="AB40" i="21"/>
  <c r="AC40" i="21"/>
  <c r="AD40" i="21"/>
  <c r="AE40" i="21"/>
  <c r="AF40" i="21"/>
  <c r="AG40" i="21"/>
  <c r="AH40" i="21"/>
  <c r="AI40" i="21"/>
  <c r="AJ40" i="21"/>
  <c r="AK40" i="21"/>
  <c r="AL40" i="21"/>
  <c r="AM40" i="21"/>
  <c r="AN40" i="21"/>
  <c r="BC40" i="21" s="1"/>
  <c r="AO40" i="21"/>
  <c r="AP40" i="21"/>
  <c r="AQ40" i="21"/>
  <c r="AR40" i="21"/>
  <c r="AS40" i="21"/>
  <c r="AT40" i="21"/>
  <c r="AU40" i="21"/>
  <c r="AV40" i="21"/>
  <c r="AW40" i="21"/>
  <c r="AX40" i="21"/>
  <c r="AY40" i="21"/>
  <c r="AZ40" i="21"/>
  <c r="BA40" i="21"/>
  <c r="AB41" i="21"/>
  <c r="AC41" i="21"/>
  <c r="AD41" i="21"/>
  <c r="AE41" i="21"/>
  <c r="AF41" i="21"/>
  <c r="AG41" i="21"/>
  <c r="AH41" i="21"/>
  <c r="AI41" i="21"/>
  <c r="AJ41" i="21"/>
  <c r="AK41" i="21"/>
  <c r="AL41" i="21"/>
  <c r="AM41" i="21"/>
  <c r="AN41" i="21"/>
  <c r="AO41" i="21"/>
  <c r="AP41" i="21"/>
  <c r="AQ41" i="21"/>
  <c r="AR41" i="21"/>
  <c r="AS41" i="21"/>
  <c r="AT41" i="21"/>
  <c r="AU41" i="21"/>
  <c r="AV41" i="21"/>
  <c r="AW41" i="21"/>
  <c r="AX41" i="21"/>
  <c r="AY41" i="21"/>
  <c r="AZ41" i="21"/>
  <c r="BA41" i="21"/>
  <c r="AB42" i="21"/>
  <c r="AC42" i="21"/>
  <c r="AD42" i="21"/>
  <c r="AE42" i="21"/>
  <c r="AF42" i="21"/>
  <c r="AG42" i="21"/>
  <c r="AH42" i="21"/>
  <c r="AI42" i="21"/>
  <c r="AJ42" i="21"/>
  <c r="AK42" i="21"/>
  <c r="AL42" i="21"/>
  <c r="AM42" i="21"/>
  <c r="AN42" i="21"/>
  <c r="AO42" i="21"/>
  <c r="AP42" i="21"/>
  <c r="AQ42" i="21"/>
  <c r="AR42" i="21"/>
  <c r="AS42" i="21"/>
  <c r="AT42" i="21"/>
  <c r="AU42" i="21"/>
  <c r="AV42" i="21"/>
  <c r="AW42" i="21"/>
  <c r="AX42" i="21"/>
  <c r="AY42" i="21"/>
  <c r="AZ42" i="21"/>
  <c r="BA42" i="21"/>
  <c r="AB43" i="21"/>
  <c r="AC43" i="21"/>
  <c r="AD43" i="21"/>
  <c r="AE43" i="21"/>
  <c r="AF43" i="21"/>
  <c r="AG43" i="21"/>
  <c r="AH43" i="21"/>
  <c r="AI43" i="21"/>
  <c r="AJ43" i="21"/>
  <c r="AK43" i="21"/>
  <c r="AL43" i="21"/>
  <c r="AM43" i="21"/>
  <c r="AN43" i="21"/>
  <c r="AO43" i="21"/>
  <c r="AP43" i="21"/>
  <c r="AQ43" i="21"/>
  <c r="AR43" i="21"/>
  <c r="AS43" i="21"/>
  <c r="AT43" i="21"/>
  <c r="AU43" i="21"/>
  <c r="AV43" i="21"/>
  <c r="AW43" i="21"/>
  <c r="AX43" i="21"/>
  <c r="AY43" i="21"/>
  <c r="AZ43" i="21"/>
  <c r="BA43" i="21"/>
  <c r="AB44" i="21"/>
  <c r="AC44" i="21"/>
  <c r="AD44" i="21"/>
  <c r="AE44" i="21"/>
  <c r="AF44" i="21"/>
  <c r="AG44" i="21"/>
  <c r="AH44" i="21"/>
  <c r="AI44" i="21"/>
  <c r="AJ44" i="21"/>
  <c r="AK44" i="21"/>
  <c r="AL44" i="21"/>
  <c r="AM44" i="21"/>
  <c r="AN44" i="21"/>
  <c r="AO44" i="21"/>
  <c r="AP44" i="21"/>
  <c r="AQ44" i="21"/>
  <c r="AR44" i="21"/>
  <c r="AS44" i="21"/>
  <c r="AT44" i="21"/>
  <c r="AU44" i="21"/>
  <c r="AV44" i="21"/>
  <c r="AW44" i="21"/>
  <c r="AX44" i="21"/>
  <c r="AY44" i="21"/>
  <c r="AZ44" i="21"/>
  <c r="BA44" i="21"/>
  <c r="AB45" i="21"/>
  <c r="AC45" i="21"/>
  <c r="AD45" i="21"/>
  <c r="AE45" i="21"/>
  <c r="AF45" i="21"/>
  <c r="AG45" i="21"/>
  <c r="AH45" i="21"/>
  <c r="AI45" i="21"/>
  <c r="AJ45" i="21"/>
  <c r="AK45" i="21"/>
  <c r="AL45" i="21"/>
  <c r="AM45" i="21"/>
  <c r="AN45" i="21"/>
  <c r="AO45" i="21"/>
  <c r="AP45" i="21"/>
  <c r="AQ45" i="21"/>
  <c r="AR45" i="21"/>
  <c r="AS45" i="21"/>
  <c r="AT45" i="21"/>
  <c r="AU45" i="21"/>
  <c r="AV45" i="21"/>
  <c r="AW45" i="21"/>
  <c r="AX45" i="21"/>
  <c r="AY45" i="21"/>
  <c r="AZ45" i="21"/>
  <c r="BA45" i="21"/>
  <c r="AB46" i="21"/>
  <c r="AC46" i="21"/>
  <c r="AD46" i="21"/>
  <c r="AE46" i="21"/>
  <c r="AF46" i="21"/>
  <c r="AG46" i="21"/>
  <c r="AH46" i="21"/>
  <c r="AI46" i="21"/>
  <c r="AJ46" i="21"/>
  <c r="AK46" i="21"/>
  <c r="AL46" i="21"/>
  <c r="AM46" i="21"/>
  <c r="AN46" i="21"/>
  <c r="AO46" i="21"/>
  <c r="AP46" i="21"/>
  <c r="AQ46" i="21"/>
  <c r="AR46" i="21"/>
  <c r="AS46" i="21"/>
  <c r="AT46" i="21"/>
  <c r="AU46" i="21"/>
  <c r="AV46" i="21"/>
  <c r="AW46" i="21"/>
  <c r="AX46" i="21"/>
  <c r="AY46" i="21"/>
  <c r="AZ46" i="21"/>
  <c r="BA46" i="21"/>
  <c r="AB47" i="21"/>
  <c r="AC47" i="21"/>
  <c r="AD47" i="21"/>
  <c r="AE47" i="21"/>
  <c r="AF47" i="21"/>
  <c r="AG47" i="21"/>
  <c r="AH47" i="21"/>
  <c r="AI47" i="21"/>
  <c r="AJ47" i="21"/>
  <c r="AK47" i="21"/>
  <c r="AL47" i="21"/>
  <c r="AM47" i="21"/>
  <c r="AN47" i="21"/>
  <c r="AO47" i="21"/>
  <c r="AP47" i="21"/>
  <c r="AQ47" i="21"/>
  <c r="AR47" i="21"/>
  <c r="AS47" i="21"/>
  <c r="AT47" i="21"/>
  <c r="AU47" i="21"/>
  <c r="AV47" i="21"/>
  <c r="AW47" i="21"/>
  <c r="AX47" i="21"/>
  <c r="AY47" i="21"/>
  <c r="AZ47" i="21"/>
  <c r="BA47" i="21"/>
  <c r="AB48" i="21"/>
  <c r="AC48" i="21"/>
  <c r="AD48" i="21"/>
  <c r="AE48" i="21"/>
  <c r="AF48" i="21"/>
  <c r="AG48" i="21"/>
  <c r="AH48" i="21"/>
  <c r="AI48" i="21"/>
  <c r="AJ48" i="21"/>
  <c r="AK48" i="21"/>
  <c r="AL48" i="21"/>
  <c r="AM48" i="21"/>
  <c r="AN48" i="21"/>
  <c r="BC48" i="21" s="1"/>
  <c r="AO48" i="21"/>
  <c r="AP48" i="21"/>
  <c r="AQ48" i="21"/>
  <c r="AR48" i="21"/>
  <c r="AS48" i="21"/>
  <c r="AT48" i="21"/>
  <c r="AU48" i="21"/>
  <c r="AV48" i="21"/>
  <c r="AW48" i="21"/>
  <c r="AX48" i="21"/>
  <c r="AY48" i="21"/>
  <c r="AZ48" i="21"/>
  <c r="BA48" i="21"/>
  <c r="AB49" i="21"/>
  <c r="AC49" i="21"/>
  <c r="AD49" i="21"/>
  <c r="AE49" i="21"/>
  <c r="AF49" i="21"/>
  <c r="AG49" i="21"/>
  <c r="AH49" i="21"/>
  <c r="AI49" i="21"/>
  <c r="AJ49" i="21"/>
  <c r="AK49" i="21"/>
  <c r="AL49" i="21"/>
  <c r="AM49" i="21"/>
  <c r="AN49" i="21"/>
  <c r="AO49" i="21"/>
  <c r="AP49" i="21"/>
  <c r="AQ49" i="21"/>
  <c r="AR49" i="21"/>
  <c r="AS49" i="21"/>
  <c r="AT49" i="21"/>
  <c r="AU49" i="21"/>
  <c r="AV49" i="21"/>
  <c r="AW49" i="21"/>
  <c r="AX49" i="21"/>
  <c r="AY49" i="21"/>
  <c r="AZ49" i="21"/>
  <c r="BA49" i="21"/>
  <c r="AB50" i="21"/>
  <c r="AC50" i="21"/>
  <c r="AD50" i="21"/>
  <c r="AE50" i="21"/>
  <c r="AF50" i="21"/>
  <c r="AG50" i="21"/>
  <c r="AH50" i="21"/>
  <c r="AI50" i="21"/>
  <c r="AJ50" i="21"/>
  <c r="AK50" i="21"/>
  <c r="AL50" i="21"/>
  <c r="AM50" i="21"/>
  <c r="AN50" i="21"/>
  <c r="AO50" i="21"/>
  <c r="AP50" i="21"/>
  <c r="AQ50" i="21"/>
  <c r="AR50" i="21"/>
  <c r="AS50" i="21"/>
  <c r="AT50" i="21"/>
  <c r="AU50" i="21"/>
  <c r="AV50" i="21"/>
  <c r="AW50" i="21"/>
  <c r="AX50" i="21"/>
  <c r="AY50" i="21"/>
  <c r="AZ50" i="21"/>
  <c r="BA50" i="21"/>
  <c r="AB51" i="21"/>
  <c r="AC51" i="21"/>
  <c r="AD51" i="21"/>
  <c r="AE51" i="21"/>
  <c r="AF51" i="21"/>
  <c r="AG51" i="21"/>
  <c r="AH51" i="21"/>
  <c r="AI51" i="21"/>
  <c r="AJ51" i="21"/>
  <c r="AK51" i="21"/>
  <c r="AL51" i="21"/>
  <c r="AM51" i="21"/>
  <c r="AN51" i="21"/>
  <c r="AO51" i="21"/>
  <c r="AP51" i="21"/>
  <c r="AQ51" i="21"/>
  <c r="AR51" i="21"/>
  <c r="AS51" i="21"/>
  <c r="AT51" i="21"/>
  <c r="AU51" i="21"/>
  <c r="AV51" i="21"/>
  <c r="AW51" i="21"/>
  <c r="AX51" i="21"/>
  <c r="AY51" i="21"/>
  <c r="AZ51" i="21"/>
  <c r="BA51" i="21"/>
  <c r="AB52" i="21"/>
  <c r="AC52" i="21"/>
  <c r="AD52" i="21"/>
  <c r="AE52" i="21"/>
  <c r="AF52" i="21"/>
  <c r="AG52" i="21"/>
  <c r="AH52" i="21"/>
  <c r="AI52" i="21"/>
  <c r="AJ52" i="21"/>
  <c r="AK52" i="21"/>
  <c r="AL52" i="21"/>
  <c r="AM52" i="21"/>
  <c r="AN52" i="21"/>
  <c r="AO52" i="21"/>
  <c r="AP52" i="21"/>
  <c r="AQ52" i="21"/>
  <c r="AR52" i="21"/>
  <c r="AS52" i="21"/>
  <c r="AT52" i="21"/>
  <c r="AU52" i="21"/>
  <c r="AV52" i="21"/>
  <c r="AW52" i="21"/>
  <c r="AX52" i="21"/>
  <c r="AY52" i="21"/>
  <c r="AZ52" i="21"/>
  <c r="BA52" i="21"/>
  <c r="AB53" i="21"/>
  <c r="AC53" i="21"/>
  <c r="AD53" i="21"/>
  <c r="AE53" i="21"/>
  <c r="AF53" i="21"/>
  <c r="AG53" i="21"/>
  <c r="AH53" i="21"/>
  <c r="AI53" i="21"/>
  <c r="AJ53" i="21"/>
  <c r="AK53" i="21"/>
  <c r="AL53" i="21"/>
  <c r="AM53" i="21"/>
  <c r="AN53" i="21"/>
  <c r="AO53" i="21"/>
  <c r="AP53" i="21"/>
  <c r="AQ53" i="21"/>
  <c r="AR53" i="21"/>
  <c r="AS53" i="21"/>
  <c r="AT53" i="21"/>
  <c r="AU53" i="21"/>
  <c r="AV53" i="21"/>
  <c r="AW53" i="21"/>
  <c r="AX53" i="21"/>
  <c r="AY53" i="21"/>
  <c r="AZ53" i="21"/>
  <c r="BA53" i="21"/>
  <c r="AB54" i="21"/>
  <c r="AC54" i="21"/>
  <c r="AD54" i="21"/>
  <c r="AE54" i="21"/>
  <c r="AF54" i="21"/>
  <c r="AG54" i="21"/>
  <c r="AH54" i="21"/>
  <c r="AI54" i="21"/>
  <c r="AJ54" i="21"/>
  <c r="AK54" i="21"/>
  <c r="AL54" i="21"/>
  <c r="AM54" i="21"/>
  <c r="AN54" i="21"/>
  <c r="AO54" i="21"/>
  <c r="AP54" i="21"/>
  <c r="AQ54" i="21"/>
  <c r="AR54" i="21"/>
  <c r="AS54" i="21"/>
  <c r="AT54" i="21"/>
  <c r="AU54" i="21"/>
  <c r="AV54" i="21"/>
  <c r="AW54" i="21"/>
  <c r="AX54" i="21"/>
  <c r="AY54" i="21"/>
  <c r="AZ54" i="21"/>
  <c r="BA54" i="21"/>
  <c r="AB55" i="21"/>
  <c r="AC55" i="21"/>
  <c r="AD55" i="21"/>
  <c r="AE55" i="21"/>
  <c r="AF55" i="21"/>
  <c r="AG55" i="21"/>
  <c r="AH55" i="21"/>
  <c r="AI55" i="21"/>
  <c r="AJ55" i="21"/>
  <c r="AK55" i="21"/>
  <c r="AL55" i="21"/>
  <c r="AM55" i="21"/>
  <c r="AN55" i="21"/>
  <c r="AO55" i="21"/>
  <c r="AP55" i="21"/>
  <c r="AQ55" i="21"/>
  <c r="AR55" i="21"/>
  <c r="AS55" i="21"/>
  <c r="AT55" i="21"/>
  <c r="AU55" i="21"/>
  <c r="AV55" i="21"/>
  <c r="AW55" i="21"/>
  <c r="AX55" i="21"/>
  <c r="AY55" i="21"/>
  <c r="AZ55" i="21"/>
  <c r="BA55" i="21"/>
  <c r="AB56" i="21"/>
  <c r="AC56" i="21"/>
  <c r="AD56" i="21"/>
  <c r="AE56" i="21"/>
  <c r="AF56" i="21"/>
  <c r="AG56" i="21"/>
  <c r="AH56" i="21"/>
  <c r="AI56" i="21"/>
  <c r="AJ56" i="21"/>
  <c r="AK56" i="21"/>
  <c r="AL56" i="21"/>
  <c r="AM56" i="21"/>
  <c r="AN56" i="21"/>
  <c r="BC56" i="21" s="1"/>
  <c r="AO56" i="21"/>
  <c r="AP56" i="21"/>
  <c r="AQ56" i="21"/>
  <c r="AR56" i="21"/>
  <c r="AS56" i="21"/>
  <c r="AT56" i="21"/>
  <c r="AU56" i="21"/>
  <c r="AV56" i="21"/>
  <c r="AW56" i="21"/>
  <c r="AX56" i="21"/>
  <c r="AY56" i="21"/>
  <c r="AZ56" i="21"/>
  <c r="BA56" i="21"/>
  <c r="AB57" i="21"/>
  <c r="AC57" i="21"/>
  <c r="AD57" i="21"/>
  <c r="AE57" i="21"/>
  <c r="AF57" i="21"/>
  <c r="AG57" i="21"/>
  <c r="AH57" i="21"/>
  <c r="AI57" i="21"/>
  <c r="AJ57" i="21"/>
  <c r="AK57" i="21"/>
  <c r="AL57" i="21"/>
  <c r="AM57" i="21"/>
  <c r="AN57" i="21"/>
  <c r="AO57" i="21"/>
  <c r="AP57" i="21"/>
  <c r="AQ57" i="21"/>
  <c r="AR57" i="21"/>
  <c r="AS57" i="21"/>
  <c r="AT57" i="21"/>
  <c r="AU57" i="21"/>
  <c r="AV57" i="21"/>
  <c r="AW57" i="21"/>
  <c r="AX57" i="21"/>
  <c r="AY57" i="21"/>
  <c r="AZ57" i="21"/>
  <c r="BA57" i="21"/>
  <c r="AB58" i="21"/>
  <c r="AC58" i="21"/>
  <c r="AD58" i="21"/>
  <c r="AE58" i="21"/>
  <c r="AF58" i="21"/>
  <c r="AG58" i="21"/>
  <c r="AH58" i="21"/>
  <c r="AI58" i="21"/>
  <c r="AJ58" i="21"/>
  <c r="AK58" i="21"/>
  <c r="AL58" i="21"/>
  <c r="AM58" i="21"/>
  <c r="AN58" i="21"/>
  <c r="AO58" i="21"/>
  <c r="AP58" i="21"/>
  <c r="AQ58" i="21"/>
  <c r="AR58" i="21"/>
  <c r="AS58" i="21"/>
  <c r="AT58" i="21"/>
  <c r="AU58" i="21"/>
  <c r="AV58" i="21"/>
  <c r="AW58" i="21"/>
  <c r="AX58" i="21"/>
  <c r="AY58" i="21"/>
  <c r="AZ58" i="21"/>
  <c r="BA58" i="21"/>
  <c r="AB59" i="21"/>
  <c r="AC59" i="21"/>
  <c r="AD59" i="21"/>
  <c r="AE59" i="21"/>
  <c r="AF59" i="21"/>
  <c r="AG59" i="21"/>
  <c r="AH59" i="21"/>
  <c r="AI59" i="21"/>
  <c r="AJ59" i="21"/>
  <c r="AK59" i="21"/>
  <c r="AL59" i="21"/>
  <c r="AM59" i="21"/>
  <c r="AN59" i="21"/>
  <c r="AO59" i="21"/>
  <c r="AP59" i="21"/>
  <c r="AQ59" i="21"/>
  <c r="AR59" i="21"/>
  <c r="AS59" i="21"/>
  <c r="AT59" i="21"/>
  <c r="AU59" i="21"/>
  <c r="AV59" i="21"/>
  <c r="AW59" i="21"/>
  <c r="AX59" i="21"/>
  <c r="AY59" i="21"/>
  <c r="AZ59" i="21"/>
  <c r="BA59" i="21"/>
  <c r="AB60" i="21"/>
  <c r="AC60" i="21"/>
  <c r="AD60" i="21"/>
  <c r="AE60" i="21"/>
  <c r="AF60" i="21"/>
  <c r="AG60" i="21"/>
  <c r="AH60" i="21"/>
  <c r="AI60" i="21"/>
  <c r="AJ60" i="21"/>
  <c r="AK60" i="21"/>
  <c r="AL60" i="21"/>
  <c r="AM60" i="21"/>
  <c r="AN60" i="21"/>
  <c r="AO60" i="21"/>
  <c r="AP60" i="21"/>
  <c r="AQ60" i="21"/>
  <c r="AR60" i="21"/>
  <c r="AS60" i="21"/>
  <c r="AT60" i="21"/>
  <c r="AU60" i="21"/>
  <c r="AV60" i="21"/>
  <c r="AW60" i="21"/>
  <c r="AX60" i="21"/>
  <c r="AY60" i="21"/>
  <c r="AZ60" i="21"/>
  <c r="BA60" i="21"/>
  <c r="AB61" i="21"/>
  <c r="AC61" i="21"/>
  <c r="AD61" i="21"/>
  <c r="AE61" i="21"/>
  <c r="AF61" i="21"/>
  <c r="AG61" i="21"/>
  <c r="AH61" i="21"/>
  <c r="AI61" i="21"/>
  <c r="AJ61" i="21"/>
  <c r="AK61" i="21"/>
  <c r="AL61" i="21"/>
  <c r="AM61" i="21"/>
  <c r="AN61" i="21"/>
  <c r="AO61" i="21"/>
  <c r="AP61" i="21"/>
  <c r="AQ61" i="21"/>
  <c r="AR61" i="21"/>
  <c r="AS61" i="21"/>
  <c r="AT61" i="21"/>
  <c r="AU61" i="21"/>
  <c r="AV61" i="21"/>
  <c r="AW61" i="21"/>
  <c r="AX61" i="21"/>
  <c r="AY61" i="21"/>
  <c r="AZ61" i="21"/>
  <c r="BA61" i="21"/>
  <c r="AB62" i="21"/>
  <c r="AC62" i="21"/>
  <c r="AD62" i="21"/>
  <c r="AE62" i="21"/>
  <c r="AF62" i="21"/>
  <c r="AG62" i="21"/>
  <c r="AH62" i="21"/>
  <c r="AI62" i="21"/>
  <c r="AJ62" i="21"/>
  <c r="AK62" i="21"/>
  <c r="AL62" i="21"/>
  <c r="AM62" i="21"/>
  <c r="AN62" i="21"/>
  <c r="AO62" i="21"/>
  <c r="AP62" i="21"/>
  <c r="AQ62" i="21"/>
  <c r="AR62" i="21"/>
  <c r="AS62" i="21"/>
  <c r="AT62" i="21"/>
  <c r="AU62" i="21"/>
  <c r="AV62" i="21"/>
  <c r="AW62" i="21"/>
  <c r="AX62" i="21"/>
  <c r="AY62" i="21"/>
  <c r="AZ62" i="21"/>
  <c r="BA62" i="21"/>
  <c r="AB63" i="21"/>
  <c r="AC63" i="21"/>
  <c r="AD63" i="21"/>
  <c r="AE63" i="21"/>
  <c r="AF63" i="21"/>
  <c r="AG63" i="21"/>
  <c r="AH63" i="21"/>
  <c r="AI63" i="21"/>
  <c r="AJ63" i="21"/>
  <c r="AK63" i="21"/>
  <c r="AL63" i="21"/>
  <c r="AM63" i="21"/>
  <c r="AN63" i="21"/>
  <c r="AO63" i="21"/>
  <c r="AP63" i="21"/>
  <c r="AQ63" i="21"/>
  <c r="AR63" i="21"/>
  <c r="AS63" i="21"/>
  <c r="AT63" i="21"/>
  <c r="AU63" i="21"/>
  <c r="AV63" i="21"/>
  <c r="AW63" i="21"/>
  <c r="AX63" i="21"/>
  <c r="AY63" i="21"/>
  <c r="AZ63" i="21"/>
  <c r="BA63" i="21"/>
  <c r="AB64" i="21"/>
  <c r="AC64" i="21"/>
  <c r="AD64" i="21"/>
  <c r="AE64" i="21"/>
  <c r="AF64" i="21"/>
  <c r="AG64" i="21"/>
  <c r="AH64" i="21"/>
  <c r="AI64" i="21"/>
  <c r="AJ64" i="21"/>
  <c r="AK64" i="21"/>
  <c r="AL64" i="21"/>
  <c r="AM64" i="21"/>
  <c r="AN64" i="21"/>
  <c r="BC64" i="21" s="1"/>
  <c r="AO64" i="21"/>
  <c r="AP64" i="21"/>
  <c r="AQ64" i="21"/>
  <c r="AR64" i="21"/>
  <c r="AS64" i="21"/>
  <c r="AT64" i="21"/>
  <c r="AU64" i="21"/>
  <c r="AV64" i="21"/>
  <c r="AW64" i="21"/>
  <c r="AX64" i="21"/>
  <c r="AY64" i="21"/>
  <c r="AZ64" i="21"/>
  <c r="BA64" i="21"/>
  <c r="AB65" i="21"/>
  <c r="AC65" i="21"/>
  <c r="AD65" i="21"/>
  <c r="AE65" i="21"/>
  <c r="AF65" i="21"/>
  <c r="AG65" i="21"/>
  <c r="AH65" i="21"/>
  <c r="AI65" i="21"/>
  <c r="AJ65" i="21"/>
  <c r="AK65" i="21"/>
  <c r="AL65" i="21"/>
  <c r="AM65" i="21"/>
  <c r="AN65" i="21"/>
  <c r="AO65" i="21"/>
  <c r="AP65" i="21"/>
  <c r="AQ65" i="21"/>
  <c r="AR65" i="21"/>
  <c r="AS65" i="21"/>
  <c r="AT65" i="21"/>
  <c r="AU65" i="21"/>
  <c r="AV65" i="21"/>
  <c r="AW65" i="21"/>
  <c r="AX65" i="21"/>
  <c r="AY65" i="21"/>
  <c r="AZ65" i="21"/>
  <c r="BA65" i="21"/>
  <c r="AB66" i="21"/>
  <c r="AC66" i="21"/>
  <c r="AD66" i="21"/>
  <c r="AE66" i="21"/>
  <c r="AF66" i="21"/>
  <c r="AG66" i="21"/>
  <c r="AH66" i="21"/>
  <c r="AI66" i="21"/>
  <c r="AJ66" i="21"/>
  <c r="AK66" i="21"/>
  <c r="AL66" i="21"/>
  <c r="AM66" i="21"/>
  <c r="AN66" i="21"/>
  <c r="AO66" i="21"/>
  <c r="AP66" i="21"/>
  <c r="AQ66" i="21"/>
  <c r="AR66" i="21"/>
  <c r="AS66" i="21"/>
  <c r="AT66" i="21"/>
  <c r="AU66" i="21"/>
  <c r="AV66" i="21"/>
  <c r="AW66" i="21"/>
  <c r="AX66" i="21"/>
  <c r="AY66" i="21"/>
  <c r="AZ66" i="21"/>
  <c r="BA66" i="21"/>
  <c r="AB67" i="21"/>
  <c r="AC67" i="21"/>
  <c r="AD67" i="21"/>
  <c r="AE67" i="21"/>
  <c r="AF67" i="21"/>
  <c r="AG67" i="21"/>
  <c r="AH67" i="21"/>
  <c r="AI67" i="21"/>
  <c r="AJ67" i="21"/>
  <c r="AK67" i="21"/>
  <c r="AL67" i="21"/>
  <c r="AM67" i="21"/>
  <c r="AN67" i="21"/>
  <c r="AO67" i="21"/>
  <c r="AP67" i="21"/>
  <c r="AQ67" i="21"/>
  <c r="AR67" i="21"/>
  <c r="AS67" i="21"/>
  <c r="AT67" i="21"/>
  <c r="AU67" i="21"/>
  <c r="AV67" i="21"/>
  <c r="AW67" i="21"/>
  <c r="AX67" i="21"/>
  <c r="AY67" i="21"/>
  <c r="AZ67" i="21"/>
  <c r="BA67" i="21"/>
  <c r="AB68" i="21"/>
  <c r="AC68" i="21"/>
  <c r="AD68" i="21"/>
  <c r="AE68" i="21"/>
  <c r="AF68" i="21"/>
  <c r="AG68" i="21"/>
  <c r="AH68" i="21"/>
  <c r="AI68" i="21"/>
  <c r="AJ68" i="21"/>
  <c r="AK68" i="21"/>
  <c r="AL68" i="21"/>
  <c r="AM68" i="21"/>
  <c r="AN68" i="21"/>
  <c r="AO68" i="21"/>
  <c r="AP68" i="21"/>
  <c r="AQ68" i="21"/>
  <c r="AR68" i="21"/>
  <c r="AS68" i="21"/>
  <c r="AT68" i="21"/>
  <c r="AU68" i="21"/>
  <c r="AV68" i="21"/>
  <c r="AW68" i="21"/>
  <c r="AX68" i="21"/>
  <c r="AY68" i="21"/>
  <c r="AZ68" i="21"/>
  <c r="BA68" i="21"/>
  <c r="AB69" i="21"/>
  <c r="AC69" i="21"/>
  <c r="AD69" i="21"/>
  <c r="AE69" i="21"/>
  <c r="AF69" i="21"/>
  <c r="AG69" i="21"/>
  <c r="AH69" i="21"/>
  <c r="AI69" i="21"/>
  <c r="AJ69" i="21"/>
  <c r="AK69" i="21"/>
  <c r="AL69" i="21"/>
  <c r="AM69" i="21"/>
  <c r="AN69" i="21"/>
  <c r="AO69" i="21"/>
  <c r="AP69" i="21"/>
  <c r="AQ69" i="21"/>
  <c r="AR69" i="21"/>
  <c r="AS69" i="21"/>
  <c r="AT69" i="21"/>
  <c r="AU69" i="21"/>
  <c r="AV69" i="21"/>
  <c r="AW69" i="21"/>
  <c r="AX69" i="21"/>
  <c r="AY69" i="21"/>
  <c r="AZ69" i="21"/>
  <c r="BA69" i="21"/>
  <c r="V5" i="21"/>
  <c r="V6" i="21"/>
  <c r="V7" i="21"/>
  <c r="V8" i="21"/>
  <c r="V9" i="21"/>
  <c r="V10" i="21"/>
  <c r="V11" i="21"/>
  <c r="V12" i="21"/>
  <c r="V13" i="21"/>
  <c r="V14" i="21"/>
  <c r="V15" i="21"/>
  <c r="V16" i="21"/>
  <c r="V17" i="21"/>
  <c r="V18" i="21"/>
  <c r="V19" i="21"/>
  <c r="V20" i="21"/>
  <c r="V21" i="21"/>
  <c r="V22" i="21"/>
  <c r="V23" i="21"/>
  <c r="V24" i="21"/>
  <c r="V25" i="21"/>
  <c r="V26" i="21"/>
  <c r="V27" i="21"/>
  <c r="V28" i="21"/>
  <c r="V29" i="21"/>
  <c r="V30" i="21"/>
  <c r="V31" i="21"/>
  <c r="V32" i="21"/>
  <c r="V33" i="21"/>
  <c r="V34" i="21"/>
  <c r="V35" i="21"/>
  <c r="V36" i="21"/>
  <c r="V37" i="21"/>
  <c r="V38" i="21"/>
  <c r="V39" i="21"/>
  <c r="V40" i="21"/>
  <c r="V41" i="21"/>
  <c r="V42" i="21"/>
  <c r="V43" i="21"/>
  <c r="V44" i="21"/>
  <c r="V45" i="21"/>
  <c r="V46" i="21"/>
  <c r="V47" i="21"/>
  <c r="V48" i="21"/>
  <c r="V49" i="21"/>
  <c r="V50" i="21"/>
  <c r="V51" i="21"/>
  <c r="V52" i="21"/>
  <c r="V53" i="21"/>
  <c r="V54" i="21"/>
  <c r="V55" i="21"/>
  <c r="V56" i="21"/>
  <c r="V57" i="21"/>
  <c r="V58" i="21"/>
  <c r="V59" i="21"/>
  <c r="V60" i="21"/>
  <c r="V61" i="21"/>
  <c r="V62" i="21"/>
  <c r="V63" i="21"/>
  <c r="V64" i="21"/>
  <c r="V65" i="21"/>
  <c r="V66" i="21"/>
  <c r="V67" i="21"/>
  <c r="V68" i="21"/>
  <c r="V69" i="21"/>
  <c r="A5" i="21"/>
  <c r="B5" i="21"/>
  <c r="C5" i="21"/>
  <c r="D5" i="21"/>
  <c r="E5" i="21"/>
  <c r="F5" i="21"/>
  <c r="G5" i="21"/>
  <c r="H5" i="21"/>
  <c r="I5" i="21"/>
  <c r="J5" i="21"/>
  <c r="K5" i="21"/>
  <c r="L5" i="21"/>
  <c r="M5" i="21"/>
  <c r="N5" i="21"/>
  <c r="O5" i="21"/>
  <c r="P5" i="21"/>
  <c r="Q5" i="21"/>
  <c r="R5" i="21"/>
  <c r="S5" i="21"/>
  <c r="T5" i="21"/>
  <c r="A6" i="21"/>
  <c r="B6" i="21"/>
  <c r="C6" i="21"/>
  <c r="D6" i="21"/>
  <c r="E6" i="21"/>
  <c r="F6" i="21"/>
  <c r="G6" i="21"/>
  <c r="H6" i="21"/>
  <c r="I6" i="21"/>
  <c r="J6" i="21"/>
  <c r="K6" i="21"/>
  <c r="L6" i="21"/>
  <c r="M6" i="21"/>
  <c r="N6" i="21"/>
  <c r="O6" i="21"/>
  <c r="P6" i="21"/>
  <c r="Q6" i="21"/>
  <c r="R6" i="21"/>
  <c r="S6" i="21"/>
  <c r="T6" i="21"/>
  <c r="A7" i="21"/>
  <c r="B7" i="21"/>
  <c r="C7" i="21"/>
  <c r="D7" i="21"/>
  <c r="E7" i="21"/>
  <c r="F7" i="21"/>
  <c r="G7" i="21"/>
  <c r="H7" i="21"/>
  <c r="I7" i="21"/>
  <c r="J7" i="21"/>
  <c r="K7" i="21"/>
  <c r="L7" i="21"/>
  <c r="M7" i="21"/>
  <c r="N7" i="21"/>
  <c r="O7" i="21"/>
  <c r="P7" i="21"/>
  <c r="Q7" i="21"/>
  <c r="R7" i="21"/>
  <c r="S7" i="21"/>
  <c r="T7" i="21"/>
  <c r="A8" i="21"/>
  <c r="B8" i="21"/>
  <c r="C8" i="21"/>
  <c r="D8" i="21"/>
  <c r="E8" i="21"/>
  <c r="F8" i="21"/>
  <c r="G8" i="21"/>
  <c r="H8" i="21"/>
  <c r="I8" i="21"/>
  <c r="J8" i="21"/>
  <c r="K8" i="21"/>
  <c r="L8" i="21"/>
  <c r="M8" i="21"/>
  <c r="N8" i="21"/>
  <c r="O8" i="21"/>
  <c r="P8" i="21"/>
  <c r="Q8" i="21"/>
  <c r="R8" i="21"/>
  <c r="S8" i="21"/>
  <c r="T8" i="21"/>
  <c r="A9" i="21"/>
  <c r="B9" i="21"/>
  <c r="C9" i="21"/>
  <c r="D9" i="21"/>
  <c r="E9" i="21"/>
  <c r="F9" i="21"/>
  <c r="G9" i="21"/>
  <c r="H9" i="21"/>
  <c r="I9" i="21"/>
  <c r="J9" i="21"/>
  <c r="K9" i="21"/>
  <c r="L9" i="21"/>
  <c r="M9" i="21"/>
  <c r="N9" i="21"/>
  <c r="O9" i="21"/>
  <c r="P9" i="21"/>
  <c r="Q9" i="21"/>
  <c r="R9" i="21"/>
  <c r="S9" i="21"/>
  <c r="T9" i="21"/>
  <c r="A10" i="21"/>
  <c r="B10" i="21"/>
  <c r="C10" i="21"/>
  <c r="D10" i="21"/>
  <c r="E10" i="21"/>
  <c r="F10" i="21"/>
  <c r="G10" i="21"/>
  <c r="H10" i="21"/>
  <c r="I10" i="21"/>
  <c r="J10" i="21"/>
  <c r="K10" i="21"/>
  <c r="L10" i="21"/>
  <c r="M10" i="21"/>
  <c r="N10" i="21"/>
  <c r="O10" i="21"/>
  <c r="P10" i="21"/>
  <c r="Q10" i="21"/>
  <c r="R10" i="21"/>
  <c r="S10" i="21"/>
  <c r="T10" i="21"/>
  <c r="A11" i="21"/>
  <c r="B11" i="21"/>
  <c r="C11" i="21"/>
  <c r="D11" i="21"/>
  <c r="E11" i="21"/>
  <c r="G11" i="21"/>
  <c r="H11" i="21"/>
  <c r="I11" i="21"/>
  <c r="J11" i="21"/>
  <c r="K11" i="21"/>
  <c r="L11" i="21"/>
  <c r="M11" i="21"/>
  <c r="N11" i="21"/>
  <c r="O11" i="21"/>
  <c r="P11" i="21"/>
  <c r="Q11" i="21"/>
  <c r="R11" i="21"/>
  <c r="S11" i="21"/>
  <c r="T11" i="21"/>
  <c r="A12" i="21"/>
  <c r="B12" i="21"/>
  <c r="C12" i="21"/>
  <c r="D12" i="21"/>
  <c r="E12" i="21"/>
  <c r="F12" i="21"/>
  <c r="G12" i="21"/>
  <c r="H12" i="21"/>
  <c r="I12" i="21"/>
  <c r="J12" i="21"/>
  <c r="K12" i="21"/>
  <c r="L12" i="21"/>
  <c r="M12" i="21"/>
  <c r="N12" i="21"/>
  <c r="O12" i="21"/>
  <c r="P12" i="21"/>
  <c r="Q12" i="21"/>
  <c r="R12" i="21"/>
  <c r="S12" i="21"/>
  <c r="T12" i="21"/>
  <c r="A13" i="21"/>
  <c r="B13" i="21"/>
  <c r="C13" i="21"/>
  <c r="D13" i="21"/>
  <c r="E13" i="21"/>
  <c r="F13" i="21"/>
  <c r="G13" i="21"/>
  <c r="H13" i="21"/>
  <c r="I13" i="21"/>
  <c r="J13" i="21"/>
  <c r="K13" i="21"/>
  <c r="L13" i="21"/>
  <c r="M13" i="21"/>
  <c r="N13" i="21"/>
  <c r="O13" i="21"/>
  <c r="P13" i="21"/>
  <c r="Q13" i="21"/>
  <c r="R13" i="21"/>
  <c r="S13" i="21"/>
  <c r="T13" i="21"/>
  <c r="A14" i="21"/>
  <c r="B14" i="21"/>
  <c r="C14" i="21"/>
  <c r="D14" i="21"/>
  <c r="E14" i="21"/>
  <c r="F14" i="21"/>
  <c r="G14" i="21"/>
  <c r="H14" i="21"/>
  <c r="I14" i="21"/>
  <c r="J14" i="21"/>
  <c r="K14" i="21"/>
  <c r="L14" i="21"/>
  <c r="M14" i="21"/>
  <c r="N14" i="21"/>
  <c r="O14" i="21"/>
  <c r="P14" i="21"/>
  <c r="Q14" i="21"/>
  <c r="R14" i="21"/>
  <c r="S14" i="21"/>
  <c r="T14" i="21"/>
  <c r="A15" i="21"/>
  <c r="B15" i="21"/>
  <c r="C15" i="21"/>
  <c r="D15" i="21"/>
  <c r="E15" i="21"/>
  <c r="F15" i="21"/>
  <c r="G15" i="21"/>
  <c r="H15" i="21"/>
  <c r="I15" i="21"/>
  <c r="J15" i="21"/>
  <c r="K15" i="21"/>
  <c r="L15" i="21"/>
  <c r="M15" i="21"/>
  <c r="N15" i="21"/>
  <c r="O15" i="21"/>
  <c r="P15" i="21"/>
  <c r="Q15" i="21"/>
  <c r="R15" i="21"/>
  <c r="S15" i="21"/>
  <c r="T15" i="21"/>
  <c r="A16" i="21"/>
  <c r="B16" i="21"/>
  <c r="C16" i="21"/>
  <c r="D16" i="21"/>
  <c r="E16" i="21"/>
  <c r="F16" i="21"/>
  <c r="G16" i="21"/>
  <c r="H16" i="21"/>
  <c r="I16" i="21"/>
  <c r="J16" i="21"/>
  <c r="K16" i="21"/>
  <c r="L16" i="21"/>
  <c r="M16" i="21"/>
  <c r="N16" i="21"/>
  <c r="O16" i="21"/>
  <c r="P16" i="21"/>
  <c r="Q16" i="21"/>
  <c r="R16" i="21"/>
  <c r="S16" i="21"/>
  <c r="T16" i="21"/>
  <c r="A17" i="21"/>
  <c r="B17" i="21"/>
  <c r="C17" i="21"/>
  <c r="D17" i="21"/>
  <c r="E17" i="21"/>
  <c r="F17" i="21"/>
  <c r="G17" i="21"/>
  <c r="H17" i="21"/>
  <c r="I17" i="21"/>
  <c r="J17" i="21"/>
  <c r="K17" i="21"/>
  <c r="L17" i="21"/>
  <c r="M17" i="21"/>
  <c r="N17" i="21"/>
  <c r="O17" i="21"/>
  <c r="P17" i="21"/>
  <c r="Q17" i="21"/>
  <c r="R17" i="21"/>
  <c r="S17" i="21"/>
  <c r="T17" i="21"/>
  <c r="A18" i="21"/>
  <c r="B18" i="21"/>
  <c r="C18" i="21"/>
  <c r="D18" i="21"/>
  <c r="E18" i="21"/>
  <c r="F18" i="21"/>
  <c r="G18" i="21"/>
  <c r="H18" i="21"/>
  <c r="I18" i="21"/>
  <c r="J18" i="21"/>
  <c r="K18" i="21"/>
  <c r="L18" i="21"/>
  <c r="M18" i="21"/>
  <c r="N18" i="21"/>
  <c r="O18" i="21"/>
  <c r="P18" i="21"/>
  <c r="Q18" i="21"/>
  <c r="R18" i="21"/>
  <c r="S18" i="21"/>
  <c r="T18" i="21"/>
  <c r="A19" i="21"/>
  <c r="B19" i="21"/>
  <c r="C19" i="21"/>
  <c r="D19" i="21"/>
  <c r="E19" i="21"/>
  <c r="F19" i="21"/>
  <c r="G19" i="21"/>
  <c r="H19" i="21"/>
  <c r="I19" i="21"/>
  <c r="J19" i="21"/>
  <c r="K19" i="21"/>
  <c r="L19" i="21"/>
  <c r="M19" i="21"/>
  <c r="N19" i="21"/>
  <c r="O19" i="21"/>
  <c r="P19" i="21"/>
  <c r="Q19" i="21"/>
  <c r="R19" i="21"/>
  <c r="S19" i="21"/>
  <c r="T19" i="21"/>
  <c r="A20" i="21"/>
  <c r="B20" i="21"/>
  <c r="C20" i="21"/>
  <c r="D20" i="21"/>
  <c r="E20" i="21"/>
  <c r="F20" i="21"/>
  <c r="G20" i="21"/>
  <c r="H20" i="21"/>
  <c r="I20" i="21"/>
  <c r="J20" i="21"/>
  <c r="K20" i="21"/>
  <c r="L20" i="21"/>
  <c r="M20" i="21"/>
  <c r="N20" i="21"/>
  <c r="O20" i="21"/>
  <c r="P20" i="21"/>
  <c r="Q20" i="21"/>
  <c r="R20" i="21"/>
  <c r="S20" i="21"/>
  <c r="T20" i="21"/>
  <c r="A21" i="21"/>
  <c r="B21" i="21"/>
  <c r="C21" i="21"/>
  <c r="D21" i="21"/>
  <c r="E21" i="21"/>
  <c r="F21" i="21"/>
  <c r="G21" i="21"/>
  <c r="H21" i="21"/>
  <c r="I21" i="21"/>
  <c r="J21" i="21"/>
  <c r="K21" i="21"/>
  <c r="L21" i="21"/>
  <c r="M21" i="21"/>
  <c r="N21" i="21"/>
  <c r="O21" i="21"/>
  <c r="P21" i="21"/>
  <c r="Q21" i="21"/>
  <c r="R21" i="21"/>
  <c r="S21" i="21"/>
  <c r="T21" i="21"/>
  <c r="A22" i="21"/>
  <c r="B22" i="21"/>
  <c r="C22" i="21"/>
  <c r="D22" i="21"/>
  <c r="E22" i="21"/>
  <c r="F22" i="21"/>
  <c r="G22" i="21"/>
  <c r="H22" i="21"/>
  <c r="I22" i="21"/>
  <c r="J22" i="21"/>
  <c r="K22" i="21"/>
  <c r="L22" i="21"/>
  <c r="M22" i="21"/>
  <c r="N22" i="21"/>
  <c r="O22" i="21"/>
  <c r="P22" i="21"/>
  <c r="Q22" i="21"/>
  <c r="R22" i="21"/>
  <c r="S22" i="21"/>
  <c r="T22" i="21"/>
  <c r="A23" i="21"/>
  <c r="B23" i="21"/>
  <c r="C23" i="21"/>
  <c r="D23" i="21"/>
  <c r="E23" i="21"/>
  <c r="F23" i="21"/>
  <c r="G23" i="21"/>
  <c r="H23" i="21"/>
  <c r="I23" i="21"/>
  <c r="J23" i="21"/>
  <c r="K23" i="21"/>
  <c r="L23" i="21"/>
  <c r="M23" i="21"/>
  <c r="N23" i="21"/>
  <c r="O23" i="21"/>
  <c r="P23" i="21"/>
  <c r="Q23" i="21"/>
  <c r="R23" i="21"/>
  <c r="S23" i="21"/>
  <c r="T23" i="21"/>
  <c r="A24" i="21"/>
  <c r="B24" i="21"/>
  <c r="C24" i="21"/>
  <c r="D24" i="21"/>
  <c r="E24" i="21"/>
  <c r="F24" i="21"/>
  <c r="G24" i="21"/>
  <c r="H24" i="21"/>
  <c r="I24" i="21"/>
  <c r="J24" i="21"/>
  <c r="K24" i="21"/>
  <c r="L24" i="21"/>
  <c r="M24" i="21"/>
  <c r="N24" i="21"/>
  <c r="O24" i="21"/>
  <c r="P24" i="21"/>
  <c r="Q24" i="21"/>
  <c r="R24" i="21"/>
  <c r="S24" i="21"/>
  <c r="T24" i="21"/>
  <c r="A25" i="21"/>
  <c r="B25" i="21"/>
  <c r="C25" i="21"/>
  <c r="D25" i="21"/>
  <c r="E25" i="21"/>
  <c r="F25" i="21"/>
  <c r="G25" i="21"/>
  <c r="H25" i="21"/>
  <c r="I25" i="21"/>
  <c r="J25" i="21"/>
  <c r="K25" i="21"/>
  <c r="L25" i="21"/>
  <c r="M25" i="21"/>
  <c r="N25" i="21"/>
  <c r="O25" i="21"/>
  <c r="P25" i="21"/>
  <c r="Q25" i="21"/>
  <c r="R25" i="21"/>
  <c r="S25" i="21"/>
  <c r="T25" i="21"/>
  <c r="A26" i="21"/>
  <c r="B26" i="21"/>
  <c r="C26" i="21"/>
  <c r="D26" i="21"/>
  <c r="E26" i="21"/>
  <c r="F26" i="21"/>
  <c r="G26" i="21"/>
  <c r="H26" i="21"/>
  <c r="I26" i="21"/>
  <c r="J26" i="21"/>
  <c r="K26" i="21"/>
  <c r="L26" i="21"/>
  <c r="M26" i="21"/>
  <c r="N26" i="21"/>
  <c r="O26" i="21"/>
  <c r="P26" i="21"/>
  <c r="Q26" i="21"/>
  <c r="R26" i="21"/>
  <c r="S26" i="21"/>
  <c r="T26" i="21"/>
  <c r="A27" i="21"/>
  <c r="B27" i="21"/>
  <c r="C27" i="21"/>
  <c r="D27" i="21"/>
  <c r="E27" i="21"/>
  <c r="F27" i="21"/>
  <c r="G27" i="21"/>
  <c r="H27" i="21"/>
  <c r="I27" i="21"/>
  <c r="J27" i="21"/>
  <c r="K27" i="21"/>
  <c r="L27" i="21"/>
  <c r="M27" i="21"/>
  <c r="N27" i="21"/>
  <c r="O27" i="21"/>
  <c r="P27" i="21"/>
  <c r="Q27" i="21"/>
  <c r="R27" i="21"/>
  <c r="S27" i="21"/>
  <c r="T27" i="21"/>
  <c r="A28" i="21"/>
  <c r="B28" i="21"/>
  <c r="C28" i="21"/>
  <c r="D28" i="21"/>
  <c r="E28" i="21"/>
  <c r="F28" i="21"/>
  <c r="G28" i="21"/>
  <c r="H28" i="21"/>
  <c r="I28" i="21"/>
  <c r="J28" i="21"/>
  <c r="K28" i="21"/>
  <c r="L28" i="21"/>
  <c r="M28" i="21"/>
  <c r="N28" i="21"/>
  <c r="O28" i="21"/>
  <c r="P28" i="21"/>
  <c r="Q28" i="21"/>
  <c r="R28" i="21"/>
  <c r="S28" i="21"/>
  <c r="T28" i="21"/>
  <c r="A29" i="21"/>
  <c r="B29" i="21"/>
  <c r="C29" i="21"/>
  <c r="D29" i="21"/>
  <c r="E29" i="21"/>
  <c r="F29" i="21"/>
  <c r="G29" i="21"/>
  <c r="H29" i="21"/>
  <c r="I29" i="21"/>
  <c r="J29" i="21"/>
  <c r="K29" i="21"/>
  <c r="L29" i="21"/>
  <c r="M29" i="21"/>
  <c r="N29" i="21"/>
  <c r="O29" i="21"/>
  <c r="P29" i="21"/>
  <c r="Q29" i="21"/>
  <c r="R29" i="21"/>
  <c r="S29" i="21"/>
  <c r="T29" i="21"/>
  <c r="A30" i="21"/>
  <c r="B30" i="21"/>
  <c r="C30" i="21"/>
  <c r="D30" i="21"/>
  <c r="E30" i="21"/>
  <c r="F30" i="21"/>
  <c r="G30" i="21"/>
  <c r="H30" i="21"/>
  <c r="I30" i="21"/>
  <c r="J30" i="21"/>
  <c r="K30" i="21"/>
  <c r="L30" i="21"/>
  <c r="M30" i="21"/>
  <c r="N30" i="21"/>
  <c r="O30" i="21"/>
  <c r="P30" i="21"/>
  <c r="Q30" i="21"/>
  <c r="R30" i="21"/>
  <c r="S30" i="21"/>
  <c r="T30" i="21"/>
  <c r="A31" i="21"/>
  <c r="B31" i="21"/>
  <c r="C31" i="21"/>
  <c r="D31" i="21"/>
  <c r="E31" i="21"/>
  <c r="F31" i="21"/>
  <c r="G31" i="21"/>
  <c r="H31" i="21"/>
  <c r="I31" i="21"/>
  <c r="J31" i="21"/>
  <c r="K31" i="21"/>
  <c r="L31" i="21"/>
  <c r="M31" i="21"/>
  <c r="N31" i="21"/>
  <c r="O31" i="21"/>
  <c r="P31" i="21"/>
  <c r="Q31" i="21"/>
  <c r="R31" i="21"/>
  <c r="S31" i="21"/>
  <c r="T31" i="21"/>
  <c r="A32" i="21"/>
  <c r="B32" i="21"/>
  <c r="C32" i="21"/>
  <c r="D32" i="21"/>
  <c r="E32" i="21"/>
  <c r="F32" i="21"/>
  <c r="G32" i="21"/>
  <c r="H32" i="21"/>
  <c r="I32" i="21"/>
  <c r="J32" i="21"/>
  <c r="K32" i="21"/>
  <c r="L32" i="21"/>
  <c r="M32" i="21"/>
  <c r="N32" i="21"/>
  <c r="O32" i="21"/>
  <c r="P32" i="21"/>
  <c r="Q32" i="21"/>
  <c r="R32" i="21"/>
  <c r="S32" i="21"/>
  <c r="T32" i="21"/>
  <c r="A33" i="21"/>
  <c r="B33" i="21"/>
  <c r="C33" i="21"/>
  <c r="D33" i="21"/>
  <c r="E33" i="21"/>
  <c r="F33" i="21"/>
  <c r="G33" i="21"/>
  <c r="H33" i="21"/>
  <c r="I33" i="21"/>
  <c r="J33" i="21"/>
  <c r="K33" i="21"/>
  <c r="L33" i="21"/>
  <c r="M33" i="21"/>
  <c r="N33" i="21"/>
  <c r="O33" i="21"/>
  <c r="P33" i="21"/>
  <c r="Q33" i="21"/>
  <c r="R33" i="21"/>
  <c r="S33" i="21"/>
  <c r="T33" i="21"/>
  <c r="A34" i="21"/>
  <c r="B34" i="21"/>
  <c r="C34" i="21"/>
  <c r="D34" i="21"/>
  <c r="E34" i="21"/>
  <c r="F34" i="21"/>
  <c r="G34" i="21"/>
  <c r="H34" i="21"/>
  <c r="I34" i="21"/>
  <c r="J34" i="21"/>
  <c r="K34" i="21"/>
  <c r="L34" i="21"/>
  <c r="M34" i="21"/>
  <c r="N34" i="21"/>
  <c r="O34" i="21"/>
  <c r="P34" i="21"/>
  <c r="Q34" i="21"/>
  <c r="R34" i="21"/>
  <c r="S34" i="21"/>
  <c r="T34" i="21"/>
  <c r="A35" i="21"/>
  <c r="B35" i="21"/>
  <c r="C35" i="21"/>
  <c r="D35" i="21"/>
  <c r="E35" i="21"/>
  <c r="F35" i="21"/>
  <c r="G35" i="21"/>
  <c r="H35" i="21"/>
  <c r="I35" i="21"/>
  <c r="J35" i="21"/>
  <c r="K35" i="21"/>
  <c r="L35" i="21"/>
  <c r="M35" i="21"/>
  <c r="N35" i="21"/>
  <c r="O35" i="21"/>
  <c r="P35" i="21"/>
  <c r="Q35" i="21"/>
  <c r="R35" i="21"/>
  <c r="S35" i="21"/>
  <c r="T35" i="21"/>
  <c r="A36" i="21"/>
  <c r="B36" i="21"/>
  <c r="C36" i="21"/>
  <c r="D36" i="21"/>
  <c r="E36" i="21"/>
  <c r="F36" i="21"/>
  <c r="G36" i="21"/>
  <c r="H36" i="21"/>
  <c r="I36" i="21"/>
  <c r="J36" i="21"/>
  <c r="K36" i="21"/>
  <c r="L36" i="21"/>
  <c r="M36" i="21"/>
  <c r="N36" i="21"/>
  <c r="O36" i="21"/>
  <c r="P36" i="21"/>
  <c r="Q36" i="21"/>
  <c r="R36" i="21"/>
  <c r="S36" i="21"/>
  <c r="T36" i="21"/>
  <c r="A37" i="21"/>
  <c r="B37" i="21"/>
  <c r="C37" i="21"/>
  <c r="D37" i="21"/>
  <c r="E37" i="21"/>
  <c r="F37" i="21"/>
  <c r="G37" i="21"/>
  <c r="H37" i="21"/>
  <c r="I37" i="21"/>
  <c r="J37" i="21"/>
  <c r="K37" i="21"/>
  <c r="L37" i="21"/>
  <c r="M37" i="21"/>
  <c r="N37" i="21"/>
  <c r="O37" i="21"/>
  <c r="P37" i="21"/>
  <c r="Q37" i="21"/>
  <c r="R37" i="21"/>
  <c r="S37" i="21"/>
  <c r="T37" i="21"/>
  <c r="A38" i="21"/>
  <c r="B38" i="21"/>
  <c r="C38" i="21"/>
  <c r="D38" i="21"/>
  <c r="E38" i="21"/>
  <c r="F38" i="21"/>
  <c r="G38" i="21"/>
  <c r="H38" i="21"/>
  <c r="I38" i="21"/>
  <c r="J38" i="21"/>
  <c r="K38" i="21"/>
  <c r="L38" i="21"/>
  <c r="M38" i="21"/>
  <c r="N38" i="21"/>
  <c r="O38" i="21"/>
  <c r="P38" i="21"/>
  <c r="Q38" i="21"/>
  <c r="R38" i="21"/>
  <c r="S38" i="21"/>
  <c r="T38" i="21"/>
  <c r="A39" i="21"/>
  <c r="B39" i="21"/>
  <c r="C39" i="21"/>
  <c r="D39" i="21"/>
  <c r="E39" i="21"/>
  <c r="F39" i="21"/>
  <c r="G39" i="21"/>
  <c r="H39" i="21"/>
  <c r="I39" i="21"/>
  <c r="J39" i="21"/>
  <c r="K39" i="21"/>
  <c r="L39" i="21"/>
  <c r="M39" i="21"/>
  <c r="N39" i="21"/>
  <c r="O39" i="21"/>
  <c r="P39" i="21"/>
  <c r="Q39" i="21"/>
  <c r="R39" i="21"/>
  <c r="S39" i="21"/>
  <c r="T39" i="21"/>
  <c r="A40" i="21"/>
  <c r="B40" i="21"/>
  <c r="C40" i="21"/>
  <c r="D40" i="21"/>
  <c r="E40" i="21"/>
  <c r="F40" i="21"/>
  <c r="G40" i="21"/>
  <c r="H40" i="21"/>
  <c r="I40" i="21"/>
  <c r="J40" i="21"/>
  <c r="K40" i="21"/>
  <c r="L40" i="21"/>
  <c r="M40" i="21"/>
  <c r="N40" i="21"/>
  <c r="O40" i="21"/>
  <c r="P40" i="21"/>
  <c r="Q40" i="21"/>
  <c r="R40" i="21"/>
  <c r="S40" i="21"/>
  <c r="T40" i="21"/>
  <c r="A41" i="21"/>
  <c r="B41" i="21"/>
  <c r="C41" i="21"/>
  <c r="D41" i="21"/>
  <c r="E41" i="21"/>
  <c r="F41" i="21"/>
  <c r="G41" i="21"/>
  <c r="H41" i="21"/>
  <c r="I41" i="21"/>
  <c r="J41" i="21"/>
  <c r="K41" i="21"/>
  <c r="L41" i="21"/>
  <c r="M41" i="21"/>
  <c r="N41" i="21"/>
  <c r="O41" i="21"/>
  <c r="P41" i="21"/>
  <c r="Q41" i="21"/>
  <c r="R41" i="21"/>
  <c r="S41" i="21"/>
  <c r="T41" i="21"/>
  <c r="A42" i="21"/>
  <c r="B42" i="21"/>
  <c r="C42" i="21"/>
  <c r="D42" i="21"/>
  <c r="E42" i="21"/>
  <c r="F42" i="21"/>
  <c r="G42" i="21"/>
  <c r="H42" i="21"/>
  <c r="I42" i="21"/>
  <c r="J42" i="21"/>
  <c r="K42" i="21"/>
  <c r="L42" i="21"/>
  <c r="M42" i="21"/>
  <c r="N42" i="21"/>
  <c r="O42" i="21"/>
  <c r="P42" i="21"/>
  <c r="Q42" i="21"/>
  <c r="R42" i="21"/>
  <c r="S42" i="21"/>
  <c r="T42" i="21"/>
  <c r="A43" i="21"/>
  <c r="B43" i="21"/>
  <c r="C43" i="21"/>
  <c r="D43" i="21"/>
  <c r="E43" i="21"/>
  <c r="F43" i="21"/>
  <c r="G43" i="21"/>
  <c r="H43" i="21"/>
  <c r="I43" i="21"/>
  <c r="J43" i="21"/>
  <c r="K43" i="21"/>
  <c r="L43" i="21"/>
  <c r="M43" i="21"/>
  <c r="N43" i="21"/>
  <c r="O43" i="21"/>
  <c r="P43" i="21"/>
  <c r="Q43" i="21"/>
  <c r="R43" i="21"/>
  <c r="S43" i="21"/>
  <c r="T43" i="21"/>
  <c r="A44" i="21"/>
  <c r="B44" i="21"/>
  <c r="C44" i="21"/>
  <c r="D44" i="21"/>
  <c r="E44" i="21"/>
  <c r="F44" i="21"/>
  <c r="G44" i="21"/>
  <c r="H44" i="21"/>
  <c r="I44" i="21"/>
  <c r="J44" i="21"/>
  <c r="K44" i="21"/>
  <c r="L44" i="21"/>
  <c r="M44" i="21"/>
  <c r="N44" i="21"/>
  <c r="O44" i="21"/>
  <c r="P44" i="21"/>
  <c r="Q44" i="21"/>
  <c r="R44" i="21"/>
  <c r="S44" i="21"/>
  <c r="T44" i="21"/>
  <c r="A45" i="21"/>
  <c r="B45" i="21"/>
  <c r="C45" i="21"/>
  <c r="D45" i="21"/>
  <c r="E45" i="21"/>
  <c r="F45" i="21"/>
  <c r="G45" i="21"/>
  <c r="H45" i="21"/>
  <c r="I45" i="21"/>
  <c r="J45" i="21"/>
  <c r="K45" i="21"/>
  <c r="L45" i="21"/>
  <c r="M45" i="21"/>
  <c r="N45" i="21"/>
  <c r="O45" i="21"/>
  <c r="P45" i="21"/>
  <c r="Q45" i="21"/>
  <c r="R45" i="21"/>
  <c r="S45" i="21"/>
  <c r="T45" i="21"/>
  <c r="A46" i="21"/>
  <c r="B46" i="21"/>
  <c r="C46" i="21"/>
  <c r="D46" i="21"/>
  <c r="E46" i="21"/>
  <c r="F46" i="21"/>
  <c r="G46" i="21"/>
  <c r="H46" i="21"/>
  <c r="I46" i="21"/>
  <c r="J46" i="21"/>
  <c r="K46" i="21"/>
  <c r="L46" i="21"/>
  <c r="M46" i="21"/>
  <c r="N46" i="21"/>
  <c r="O46" i="21"/>
  <c r="P46" i="21"/>
  <c r="Q46" i="21"/>
  <c r="R46" i="21"/>
  <c r="S46" i="21"/>
  <c r="T46" i="21"/>
  <c r="A47" i="21"/>
  <c r="B47" i="21"/>
  <c r="C47" i="21"/>
  <c r="D47" i="21"/>
  <c r="E47" i="21"/>
  <c r="F47" i="21"/>
  <c r="G47" i="21"/>
  <c r="H47" i="21"/>
  <c r="I47" i="21"/>
  <c r="J47" i="21"/>
  <c r="K47" i="21"/>
  <c r="L47" i="21"/>
  <c r="M47" i="21"/>
  <c r="N47" i="21"/>
  <c r="O47" i="21"/>
  <c r="P47" i="21"/>
  <c r="Q47" i="21"/>
  <c r="R47" i="21"/>
  <c r="S47" i="21"/>
  <c r="T47" i="21"/>
  <c r="A48" i="21"/>
  <c r="B48" i="21"/>
  <c r="C48" i="21"/>
  <c r="D48" i="21"/>
  <c r="E48" i="21"/>
  <c r="F48" i="21"/>
  <c r="G48" i="21"/>
  <c r="H48" i="21"/>
  <c r="I48" i="21"/>
  <c r="J48" i="21"/>
  <c r="K48" i="21"/>
  <c r="L48" i="21"/>
  <c r="M48" i="21"/>
  <c r="N48" i="21"/>
  <c r="O48" i="21"/>
  <c r="P48" i="21"/>
  <c r="Q48" i="21"/>
  <c r="R48" i="21"/>
  <c r="S48" i="21"/>
  <c r="T48" i="21"/>
  <c r="A49" i="21"/>
  <c r="B49" i="21"/>
  <c r="C49" i="21"/>
  <c r="D49" i="21"/>
  <c r="E49" i="21"/>
  <c r="F49" i="21"/>
  <c r="G49" i="21"/>
  <c r="H49" i="21"/>
  <c r="I49" i="21"/>
  <c r="J49" i="21"/>
  <c r="K49" i="21"/>
  <c r="L49" i="21"/>
  <c r="M49" i="21"/>
  <c r="N49" i="21"/>
  <c r="O49" i="21"/>
  <c r="P49" i="21"/>
  <c r="Q49" i="21"/>
  <c r="R49" i="21"/>
  <c r="S49" i="21"/>
  <c r="T49" i="21"/>
  <c r="A50" i="21"/>
  <c r="B50" i="21"/>
  <c r="C50" i="21"/>
  <c r="D50" i="21"/>
  <c r="E50" i="21"/>
  <c r="F50" i="21"/>
  <c r="G50" i="21"/>
  <c r="H50" i="21"/>
  <c r="I50" i="21"/>
  <c r="J50" i="21"/>
  <c r="K50" i="21"/>
  <c r="L50" i="21"/>
  <c r="M50" i="21"/>
  <c r="N50" i="21"/>
  <c r="O50" i="21"/>
  <c r="P50" i="21"/>
  <c r="Q50" i="21"/>
  <c r="R50" i="21"/>
  <c r="S50" i="21"/>
  <c r="T50" i="21"/>
  <c r="A51" i="21"/>
  <c r="B51" i="21"/>
  <c r="C51" i="21"/>
  <c r="D51" i="21"/>
  <c r="E51" i="21"/>
  <c r="F51" i="21"/>
  <c r="G51" i="21"/>
  <c r="H51" i="21"/>
  <c r="I51" i="21"/>
  <c r="J51" i="21"/>
  <c r="K51" i="21"/>
  <c r="L51" i="21"/>
  <c r="M51" i="21"/>
  <c r="N51" i="21"/>
  <c r="O51" i="21"/>
  <c r="P51" i="21"/>
  <c r="Q51" i="21"/>
  <c r="R51" i="21"/>
  <c r="S51" i="21"/>
  <c r="T51" i="21"/>
  <c r="A52" i="21"/>
  <c r="B52" i="21"/>
  <c r="C52" i="21"/>
  <c r="D52" i="21"/>
  <c r="E52" i="21"/>
  <c r="F52" i="21"/>
  <c r="G52" i="21"/>
  <c r="H52" i="21"/>
  <c r="I52" i="21"/>
  <c r="J52" i="21"/>
  <c r="K52" i="21"/>
  <c r="L52" i="21"/>
  <c r="M52" i="21"/>
  <c r="N52" i="21"/>
  <c r="O52" i="21"/>
  <c r="P52" i="21"/>
  <c r="Q52" i="21"/>
  <c r="R52" i="21"/>
  <c r="S52" i="21"/>
  <c r="T52" i="21"/>
  <c r="A53" i="21"/>
  <c r="B53" i="21"/>
  <c r="C53" i="21"/>
  <c r="D53" i="21"/>
  <c r="E53" i="21"/>
  <c r="F53" i="21"/>
  <c r="G53" i="21"/>
  <c r="H53" i="21"/>
  <c r="I53" i="21"/>
  <c r="J53" i="21"/>
  <c r="K53" i="21"/>
  <c r="L53" i="21"/>
  <c r="M53" i="21"/>
  <c r="N53" i="21"/>
  <c r="O53" i="21"/>
  <c r="P53" i="21"/>
  <c r="Q53" i="21"/>
  <c r="R53" i="21"/>
  <c r="S53" i="21"/>
  <c r="T53" i="21"/>
  <c r="A54" i="21"/>
  <c r="B54" i="21"/>
  <c r="C54" i="21"/>
  <c r="D54" i="21"/>
  <c r="E54" i="21"/>
  <c r="F54" i="21"/>
  <c r="G54" i="21"/>
  <c r="H54" i="21"/>
  <c r="I54" i="21"/>
  <c r="J54" i="21"/>
  <c r="K54" i="21"/>
  <c r="L54" i="21"/>
  <c r="M54" i="21"/>
  <c r="N54" i="21"/>
  <c r="O54" i="21"/>
  <c r="P54" i="21"/>
  <c r="Q54" i="21"/>
  <c r="R54" i="21"/>
  <c r="S54" i="21"/>
  <c r="T54" i="21"/>
  <c r="A55" i="21"/>
  <c r="B55" i="21"/>
  <c r="C55" i="21"/>
  <c r="D55" i="21"/>
  <c r="E55" i="21"/>
  <c r="F55" i="21"/>
  <c r="G55" i="21"/>
  <c r="H55" i="21"/>
  <c r="I55" i="21"/>
  <c r="J55" i="21"/>
  <c r="K55" i="21"/>
  <c r="L55" i="21"/>
  <c r="M55" i="21"/>
  <c r="N55" i="21"/>
  <c r="O55" i="21"/>
  <c r="P55" i="21"/>
  <c r="Q55" i="21"/>
  <c r="R55" i="21"/>
  <c r="S55" i="21"/>
  <c r="T55" i="21"/>
  <c r="A56" i="21"/>
  <c r="B56" i="21"/>
  <c r="C56" i="21"/>
  <c r="D56" i="21"/>
  <c r="E56" i="21"/>
  <c r="F56" i="21"/>
  <c r="G56" i="21"/>
  <c r="H56" i="21"/>
  <c r="I56" i="21"/>
  <c r="J56" i="21"/>
  <c r="K56" i="21"/>
  <c r="L56" i="21"/>
  <c r="M56" i="21"/>
  <c r="N56" i="21"/>
  <c r="O56" i="21"/>
  <c r="P56" i="21"/>
  <c r="Q56" i="21"/>
  <c r="R56" i="21"/>
  <c r="S56" i="21"/>
  <c r="T56" i="21"/>
  <c r="A57" i="21"/>
  <c r="B57" i="21"/>
  <c r="C57" i="21"/>
  <c r="D57" i="21"/>
  <c r="E57" i="21"/>
  <c r="F57" i="21"/>
  <c r="G57" i="21"/>
  <c r="H57" i="21"/>
  <c r="I57" i="21"/>
  <c r="J57" i="21"/>
  <c r="K57" i="21"/>
  <c r="L57" i="21"/>
  <c r="M57" i="21"/>
  <c r="N57" i="21"/>
  <c r="O57" i="21"/>
  <c r="P57" i="21"/>
  <c r="Q57" i="21"/>
  <c r="R57" i="21"/>
  <c r="S57" i="21"/>
  <c r="T57" i="21"/>
  <c r="A58" i="21"/>
  <c r="B58" i="21"/>
  <c r="C58" i="21"/>
  <c r="D58" i="21"/>
  <c r="E58" i="21"/>
  <c r="F58" i="21"/>
  <c r="G58" i="21"/>
  <c r="H58" i="21"/>
  <c r="I58" i="21"/>
  <c r="J58" i="21"/>
  <c r="K58" i="21"/>
  <c r="L58" i="21"/>
  <c r="M58" i="21"/>
  <c r="N58" i="21"/>
  <c r="O58" i="21"/>
  <c r="P58" i="21"/>
  <c r="Q58" i="21"/>
  <c r="R58" i="21"/>
  <c r="S58" i="21"/>
  <c r="T58" i="21"/>
  <c r="A59" i="21"/>
  <c r="B59" i="21"/>
  <c r="C59" i="21"/>
  <c r="D59" i="21"/>
  <c r="E59" i="21"/>
  <c r="F59" i="21"/>
  <c r="G59" i="21"/>
  <c r="H59" i="21"/>
  <c r="I59" i="21"/>
  <c r="J59" i="21"/>
  <c r="K59" i="21"/>
  <c r="L59" i="21"/>
  <c r="M59" i="21"/>
  <c r="N59" i="21"/>
  <c r="O59" i="21"/>
  <c r="P59" i="21"/>
  <c r="Q59" i="21"/>
  <c r="R59" i="21"/>
  <c r="S59" i="21"/>
  <c r="T59" i="21"/>
  <c r="A60" i="21"/>
  <c r="B60" i="21"/>
  <c r="C60" i="21"/>
  <c r="D60" i="21"/>
  <c r="E60" i="21"/>
  <c r="F60" i="21"/>
  <c r="G60" i="21"/>
  <c r="H60" i="21"/>
  <c r="I60" i="21"/>
  <c r="J60" i="21"/>
  <c r="K60" i="21"/>
  <c r="L60" i="21"/>
  <c r="M60" i="21"/>
  <c r="N60" i="21"/>
  <c r="O60" i="21"/>
  <c r="P60" i="21"/>
  <c r="Q60" i="21"/>
  <c r="R60" i="21"/>
  <c r="S60" i="21"/>
  <c r="T60" i="21"/>
  <c r="A61" i="21"/>
  <c r="B61" i="21"/>
  <c r="C61" i="21"/>
  <c r="D61" i="21"/>
  <c r="E61" i="21"/>
  <c r="F61" i="21"/>
  <c r="G61" i="21"/>
  <c r="H61" i="21"/>
  <c r="I61" i="21"/>
  <c r="J61" i="21"/>
  <c r="K61" i="21"/>
  <c r="L61" i="21"/>
  <c r="M61" i="21"/>
  <c r="N61" i="21"/>
  <c r="O61" i="21"/>
  <c r="P61" i="21"/>
  <c r="Q61" i="21"/>
  <c r="R61" i="21"/>
  <c r="S61" i="21"/>
  <c r="T61" i="21"/>
  <c r="A62" i="21"/>
  <c r="B62" i="21"/>
  <c r="C62" i="21"/>
  <c r="D62" i="21"/>
  <c r="E62" i="21"/>
  <c r="F62" i="21"/>
  <c r="G62" i="21"/>
  <c r="H62" i="21"/>
  <c r="I62" i="21"/>
  <c r="J62" i="21"/>
  <c r="K62" i="21"/>
  <c r="L62" i="21"/>
  <c r="M62" i="21"/>
  <c r="N62" i="21"/>
  <c r="O62" i="21"/>
  <c r="P62" i="21"/>
  <c r="Q62" i="21"/>
  <c r="R62" i="21"/>
  <c r="S62" i="21"/>
  <c r="T62" i="21"/>
  <c r="A63" i="21"/>
  <c r="B63" i="21"/>
  <c r="C63" i="21"/>
  <c r="D63" i="21"/>
  <c r="E63" i="21"/>
  <c r="F63" i="21"/>
  <c r="G63" i="21"/>
  <c r="H63" i="21"/>
  <c r="I63" i="21"/>
  <c r="J63" i="21"/>
  <c r="K63" i="21"/>
  <c r="L63" i="21"/>
  <c r="M63" i="21"/>
  <c r="N63" i="21"/>
  <c r="O63" i="21"/>
  <c r="P63" i="21"/>
  <c r="Q63" i="21"/>
  <c r="R63" i="21"/>
  <c r="S63" i="21"/>
  <c r="T63" i="21"/>
  <c r="A64" i="21"/>
  <c r="B64" i="21"/>
  <c r="C64" i="21"/>
  <c r="D64" i="21"/>
  <c r="E64" i="21"/>
  <c r="F64" i="21"/>
  <c r="G64" i="21"/>
  <c r="H64" i="21"/>
  <c r="I64" i="21"/>
  <c r="J64" i="21"/>
  <c r="K64" i="21"/>
  <c r="L64" i="21"/>
  <c r="M64" i="21"/>
  <c r="N64" i="21"/>
  <c r="O64" i="21"/>
  <c r="P64" i="21"/>
  <c r="Q64" i="21"/>
  <c r="R64" i="21"/>
  <c r="S64" i="21"/>
  <c r="T64" i="21"/>
  <c r="A65" i="21"/>
  <c r="B65" i="21"/>
  <c r="C65" i="21"/>
  <c r="D65" i="21"/>
  <c r="E65" i="21"/>
  <c r="F65" i="21"/>
  <c r="G65" i="21"/>
  <c r="H65" i="21"/>
  <c r="I65" i="21"/>
  <c r="J65" i="21"/>
  <c r="K65" i="21"/>
  <c r="L65" i="21"/>
  <c r="M65" i="21"/>
  <c r="N65" i="21"/>
  <c r="O65" i="21"/>
  <c r="P65" i="21"/>
  <c r="Q65" i="21"/>
  <c r="R65" i="21"/>
  <c r="S65" i="21"/>
  <c r="T65" i="21"/>
  <c r="A66" i="21"/>
  <c r="B66" i="21"/>
  <c r="C66" i="21"/>
  <c r="D66" i="21"/>
  <c r="E66" i="21"/>
  <c r="F66" i="21"/>
  <c r="G66" i="21"/>
  <c r="H66" i="21"/>
  <c r="I66" i="21"/>
  <c r="J66" i="21"/>
  <c r="K66" i="21"/>
  <c r="L66" i="21"/>
  <c r="M66" i="21"/>
  <c r="N66" i="21"/>
  <c r="O66" i="21"/>
  <c r="P66" i="21"/>
  <c r="Q66" i="21"/>
  <c r="R66" i="21"/>
  <c r="S66" i="21"/>
  <c r="T66" i="21"/>
  <c r="A67" i="21"/>
  <c r="B67" i="21"/>
  <c r="C67" i="21"/>
  <c r="D67" i="21"/>
  <c r="E67" i="21"/>
  <c r="F67" i="21"/>
  <c r="G67" i="21"/>
  <c r="H67" i="21"/>
  <c r="I67" i="21"/>
  <c r="J67" i="21"/>
  <c r="K67" i="21"/>
  <c r="L67" i="21"/>
  <c r="M67" i="21"/>
  <c r="N67" i="21"/>
  <c r="O67" i="21"/>
  <c r="P67" i="21"/>
  <c r="Q67" i="21"/>
  <c r="R67" i="21"/>
  <c r="S67" i="21"/>
  <c r="T67" i="21"/>
  <c r="A68" i="21"/>
  <c r="B68" i="21"/>
  <c r="C68" i="21"/>
  <c r="D68" i="21"/>
  <c r="E68" i="21"/>
  <c r="F68" i="21"/>
  <c r="G68" i="21"/>
  <c r="H68" i="21"/>
  <c r="I68" i="21"/>
  <c r="J68" i="21"/>
  <c r="K68" i="21"/>
  <c r="L68" i="21"/>
  <c r="M68" i="21"/>
  <c r="N68" i="21"/>
  <c r="O68" i="21"/>
  <c r="P68" i="21"/>
  <c r="Q68" i="21"/>
  <c r="R68" i="21"/>
  <c r="S68" i="21"/>
  <c r="T68" i="21"/>
  <c r="A69" i="21"/>
  <c r="B69" i="21"/>
  <c r="C69" i="21"/>
  <c r="D69" i="21"/>
  <c r="E69" i="21"/>
  <c r="F69" i="21"/>
  <c r="G69" i="21"/>
  <c r="H69" i="21"/>
  <c r="I69" i="21"/>
  <c r="J69" i="21"/>
  <c r="K69" i="21"/>
  <c r="L69" i="21"/>
  <c r="M69" i="21"/>
  <c r="N69" i="21"/>
  <c r="O69" i="21"/>
  <c r="P69" i="21"/>
  <c r="Q69" i="21"/>
  <c r="R69" i="21"/>
  <c r="S69" i="21"/>
  <c r="T69" i="21"/>
  <c r="BC67" i="21" l="1"/>
  <c r="BC59" i="21"/>
  <c r="BC51" i="21"/>
  <c r="BC43" i="21"/>
  <c r="BC35" i="21"/>
  <c r="BC27" i="21"/>
  <c r="BC19" i="21"/>
  <c r="BC11" i="21"/>
  <c r="BC79" i="21"/>
  <c r="BC78" i="21"/>
  <c r="BC71" i="21"/>
  <c r="BC69" i="21"/>
  <c r="BC66" i="21"/>
  <c r="BC61" i="21"/>
  <c r="BC58" i="21"/>
  <c r="BC53" i="21"/>
  <c r="BC50" i="21"/>
  <c r="BC45" i="21"/>
  <c r="BC42" i="21"/>
  <c r="BC37" i="21"/>
  <c r="BC34" i="21"/>
  <c r="BC29" i="21"/>
  <c r="BC26" i="21"/>
  <c r="BC21" i="21"/>
  <c r="BC18" i="21"/>
  <c r="BC13" i="21"/>
  <c r="BC10" i="21"/>
  <c r="BC5" i="21"/>
  <c r="BC63" i="21"/>
  <c r="BC55" i="21"/>
  <c r="BC47" i="21"/>
  <c r="BC39" i="21"/>
  <c r="BC31" i="21"/>
  <c r="BC28" i="21"/>
  <c r="BC23" i="21"/>
  <c r="BC20" i="21"/>
  <c r="BC12" i="21"/>
  <c r="BC7" i="21"/>
  <c r="BC68" i="21"/>
  <c r="BC60" i="21"/>
  <c r="BC52" i="21"/>
  <c r="BC44" i="21"/>
  <c r="BC36" i="21"/>
  <c r="BC74" i="21"/>
  <c r="BC65" i="21"/>
  <c r="BC57" i="21"/>
  <c r="BC49" i="21"/>
  <c r="BC41" i="21"/>
  <c r="BC33" i="21"/>
  <c r="BC25" i="21"/>
  <c r="BC17" i="21"/>
  <c r="BC9" i="21"/>
  <c r="BC62" i="21"/>
  <c r="BC54" i="21"/>
  <c r="BC46" i="21"/>
  <c r="BC38" i="21"/>
  <c r="BC30" i="21"/>
  <c r="BC22" i="21"/>
  <c r="BC14" i="21"/>
  <c r="BC6" i="21"/>
  <c r="BC76" i="21"/>
  <c r="BB16" i="7"/>
  <c r="BB16" i="21" s="1"/>
  <c r="BB29" i="7"/>
  <c r="BB29" i="21" s="1"/>
  <c r="BA50" i="11"/>
  <c r="BA49" i="11"/>
  <c r="BA48" i="11"/>
  <c r="BA47" i="11"/>
  <c r="AN16" i="11"/>
  <c r="AO16" i="11"/>
  <c r="AP16" i="11"/>
  <c r="AQ16" i="11"/>
  <c r="AR16" i="11"/>
  <c r="AS16" i="11"/>
  <c r="AT16" i="11"/>
  <c r="AU16" i="11"/>
  <c r="AV16" i="11"/>
  <c r="AW16" i="11"/>
  <c r="AX16" i="11"/>
  <c r="AY16" i="11"/>
  <c r="AZ16" i="11"/>
  <c r="AM16" i="11"/>
  <c r="BA15" i="11"/>
  <c r="BA14" i="11"/>
  <c r="BB80" i="21" s="1"/>
  <c r="BA12" i="11"/>
  <c r="BB78" i="21" s="1"/>
  <c r="AW6" i="16"/>
  <c r="AW7" i="16"/>
  <c r="AW8" i="16"/>
  <c r="AW9" i="16"/>
  <c r="AW10" i="16"/>
  <c r="AW11" i="16"/>
  <c r="AW5" i="16"/>
  <c r="BB53" i="13"/>
  <c r="BB52" i="13"/>
  <c r="BB51" i="13"/>
  <c r="BB50" i="13"/>
  <c r="AY147" i="10"/>
  <c r="AY122" i="10"/>
  <c r="AY123" i="10"/>
  <c r="AY124" i="10"/>
  <c r="AY125" i="10"/>
  <c r="AY126" i="10"/>
  <c r="AY117" i="10"/>
  <c r="AY118" i="10"/>
  <c r="AY119" i="10"/>
  <c r="AY120" i="10"/>
  <c r="AY121" i="10"/>
  <c r="AY113" i="10"/>
  <c r="AY114" i="10"/>
  <c r="AY115" i="10"/>
  <c r="AY116" i="10"/>
  <c r="AY108" i="10"/>
  <c r="AY109" i="10"/>
  <c r="AY110" i="10"/>
  <c r="AY111" i="10"/>
  <c r="AY112" i="10"/>
  <c r="AY96" i="10"/>
  <c r="AY97" i="10"/>
  <c r="AY98" i="10"/>
  <c r="AY99" i="10"/>
  <c r="AY100" i="10"/>
  <c r="AY101" i="10"/>
  <c r="AY102" i="10"/>
  <c r="AY103" i="10"/>
  <c r="AY104" i="10"/>
  <c r="AY105" i="10"/>
  <c r="AY106" i="10"/>
  <c r="AY107" i="10"/>
  <c r="AY84" i="10"/>
  <c r="AY85" i="10"/>
  <c r="AY86" i="10"/>
  <c r="AY87" i="10"/>
  <c r="AY88" i="10"/>
  <c r="AY89" i="10"/>
  <c r="AY90" i="10"/>
  <c r="AY91" i="10"/>
  <c r="AY92" i="10"/>
  <c r="AY93" i="10"/>
  <c r="AY94" i="10"/>
  <c r="AY95" i="10"/>
  <c r="AY79" i="10"/>
  <c r="AY80" i="10"/>
  <c r="AY81" i="10"/>
  <c r="AY82" i="10"/>
  <c r="AY83" i="10"/>
  <c r="AY72" i="10"/>
  <c r="AY73" i="10"/>
  <c r="AY74" i="10"/>
  <c r="AY75" i="10"/>
  <c r="AY76" i="10"/>
  <c r="AY77" i="10"/>
  <c r="AY78" i="10"/>
  <c r="AY62" i="10"/>
  <c r="AY63" i="10"/>
  <c r="AY64" i="10"/>
  <c r="AY65" i="10"/>
  <c r="AY66" i="10"/>
  <c r="AY67" i="10"/>
  <c r="AY68" i="10"/>
  <c r="AY69" i="10"/>
  <c r="AY70" i="10"/>
  <c r="AY71" i="10"/>
  <c r="AY54" i="10"/>
  <c r="AY55" i="10"/>
  <c r="AY56" i="10"/>
  <c r="AY57" i="10"/>
  <c r="AY58" i="10"/>
  <c r="AY59" i="10"/>
  <c r="AY60" i="10"/>
  <c r="AY61" i="10"/>
  <c r="AY49" i="10"/>
  <c r="AY50" i="10"/>
  <c r="AY51" i="10"/>
  <c r="AY52" i="10"/>
  <c r="AY53" i="10"/>
  <c r="AY44" i="10"/>
  <c r="AY45" i="10"/>
  <c r="AY46" i="10"/>
  <c r="AY47" i="10"/>
  <c r="AY48" i="10"/>
  <c r="AY39" i="10"/>
  <c r="AY40" i="10"/>
  <c r="AY41" i="10"/>
  <c r="AY42" i="10"/>
  <c r="AY43" i="10"/>
  <c r="AY36" i="10"/>
  <c r="AY37" i="10"/>
  <c r="AY38" i="10"/>
  <c r="AY32" i="10"/>
  <c r="AY33" i="10"/>
  <c r="AY34" i="10"/>
  <c r="AY35" i="10"/>
  <c r="AY23" i="10"/>
  <c r="AY24" i="10"/>
  <c r="AY25" i="10"/>
  <c r="AY26" i="10"/>
  <c r="AY27" i="10"/>
  <c r="AY28" i="10"/>
  <c r="AY29" i="10"/>
  <c r="AY30" i="10"/>
  <c r="AY31" i="10"/>
  <c r="AY19" i="10"/>
  <c r="AY20" i="10"/>
  <c r="AY21" i="10"/>
  <c r="AY22" i="10"/>
  <c r="AY11" i="10"/>
  <c r="AY12" i="10"/>
  <c r="AY13" i="10"/>
  <c r="AY14" i="10"/>
  <c r="AY15" i="10"/>
  <c r="AY16" i="10"/>
  <c r="AY17" i="10"/>
  <c r="AY18" i="10"/>
  <c r="AY6" i="10"/>
  <c r="AY7" i="10"/>
  <c r="AY8" i="10"/>
  <c r="AY9" i="10"/>
  <c r="AY10" i="10"/>
  <c r="AY5" i="10"/>
  <c r="BB81" i="21" l="1"/>
  <c r="BB5" i="8"/>
  <c r="BB6" i="8"/>
  <c r="BB7" i="8"/>
  <c r="BB8" i="8"/>
  <c r="BB9" i="8"/>
  <c r="BB10" i="8"/>
  <c r="BB11" i="8"/>
  <c r="BB12" i="8"/>
  <c r="BB13" i="8"/>
  <c r="BB14" i="8"/>
  <c r="BB15" i="8"/>
  <c r="BB16" i="8"/>
  <c r="BB6" i="7"/>
  <c r="BB6" i="21" s="1"/>
  <c r="BB7" i="7"/>
  <c r="BB7" i="21" s="1"/>
  <c r="BB8" i="7"/>
  <c r="BB8" i="21" s="1"/>
  <c r="BB9" i="7"/>
  <c r="BB9" i="21" s="1"/>
  <c r="BB10" i="7"/>
  <c r="BB10" i="21" s="1"/>
  <c r="BB11" i="7"/>
  <c r="BB11" i="21" s="1"/>
  <c r="BB12" i="7"/>
  <c r="BB12" i="21" s="1"/>
  <c r="BB13" i="7"/>
  <c r="BB13" i="21" s="1"/>
  <c r="BB14" i="7"/>
  <c r="BB14" i="21" s="1"/>
  <c r="BB15" i="7"/>
  <c r="BB15" i="21" s="1"/>
  <c r="BB17" i="7"/>
  <c r="BB17" i="21" s="1"/>
  <c r="BB18" i="7"/>
  <c r="BB18" i="21" s="1"/>
  <c r="BB19" i="7"/>
  <c r="BB19" i="21" s="1"/>
  <c r="BB20" i="7"/>
  <c r="BB20" i="21" s="1"/>
  <c r="BB21" i="7"/>
  <c r="BB21" i="21" s="1"/>
  <c r="BB22" i="7"/>
  <c r="BB22" i="21" s="1"/>
  <c r="BB23" i="7"/>
  <c r="BB23" i="21" s="1"/>
  <c r="BB24" i="7"/>
  <c r="BB24" i="21" s="1"/>
  <c r="BB25" i="7"/>
  <c r="BB25" i="21" s="1"/>
  <c r="BB26" i="7"/>
  <c r="BB26" i="21" s="1"/>
  <c r="BB27" i="7"/>
  <c r="BB27" i="21" s="1"/>
  <c r="BB28" i="7"/>
  <c r="BB28" i="21" s="1"/>
  <c r="BB30" i="7"/>
  <c r="BB30" i="21" s="1"/>
  <c r="BB31" i="7"/>
  <c r="BB31" i="21" s="1"/>
  <c r="BB32" i="7"/>
  <c r="BB32" i="21" s="1"/>
  <c r="BB33" i="7"/>
  <c r="BB33" i="21" s="1"/>
  <c r="BB34" i="7"/>
  <c r="BB34" i="21" s="1"/>
  <c r="BB35" i="7"/>
  <c r="BB35" i="21" s="1"/>
  <c r="BB36" i="7"/>
  <c r="BB36" i="21" s="1"/>
  <c r="BB37" i="7"/>
  <c r="BB37" i="21" s="1"/>
  <c r="BB38" i="7"/>
  <c r="BB38" i="21" s="1"/>
  <c r="BB39" i="7"/>
  <c r="BB39" i="21" s="1"/>
  <c r="BB40" i="7"/>
  <c r="BB40" i="21" s="1"/>
  <c r="BB41" i="7"/>
  <c r="BB41" i="21" s="1"/>
  <c r="BB42" i="7"/>
  <c r="BB42" i="21" s="1"/>
  <c r="BB43" i="7"/>
  <c r="BB43" i="21" s="1"/>
  <c r="BB44" i="7"/>
  <c r="BB44" i="21" s="1"/>
  <c r="BB45" i="7"/>
  <c r="BB45" i="21" s="1"/>
  <c r="BB46" i="7"/>
  <c r="BB46" i="21" s="1"/>
  <c r="BB47" i="7"/>
  <c r="BB47" i="21" s="1"/>
  <c r="BB48" i="7"/>
  <c r="BB48" i="21" s="1"/>
  <c r="BB49" i="7"/>
  <c r="BB49" i="21" s="1"/>
  <c r="BB50" i="7"/>
  <c r="BB50" i="21" s="1"/>
  <c r="BB51" i="7"/>
  <c r="BB51" i="21" s="1"/>
  <c r="BB52" i="7"/>
  <c r="BB52" i="21" s="1"/>
  <c r="BB53" i="7"/>
  <c r="BB53" i="21" s="1"/>
  <c r="BB54" i="7"/>
  <c r="BB54" i="21" s="1"/>
  <c r="BB55" i="7"/>
  <c r="BB55" i="21" s="1"/>
  <c r="BB56" i="7"/>
  <c r="BB56" i="21" s="1"/>
  <c r="BB57" i="7"/>
  <c r="BB57" i="21" s="1"/>
  <c r="BB58" i="7"/>
  <c r="BB58" i="21" s="1"/>
  <c r="BB59" i="7"/>
  <c r="BB59" i="21" s="1"/>
  <c r="BB60" i="7"/>
  <c r="BB60" i="21" s="1"/>
  <c r="BB61" i="7"/>
  <c r="BB61" i="21" s="1"/>
  <c r="BB62" i="7"/>
  <c r="BB62" i="21" s="1"/>
  <c r="BB63" i="7"/>
  <c r="BB63" i="21" s="1"/>
  <c r="BB64" i="7"/>
  <c r="BB64" i="21" s="1"/>
  <c r="BB65" i="7"/>
  <c r="BB65" i="21" s="1"/>
  <c r="BB66" i="7"/>
  <c r="BB66" i="21" s="1"/>
  <c r="BB67" i="7"/>
  <c r="BB67" i="21" s="1"/>
  <c r="BB68" i="7"/>
  <c r="BB68" i="21" s="1"/>
  <c r="BB69" i="7"/>
  <c r="BB69" i="21" s="1"/>
  <c r="BB5" i="7"/>
  <c r="BB5" i="21" s="1"/>
  <c r="BA6" i="11"/>
  <c r="BA7" i="11"/>
  <c r="BB73" i="21" s="1"/>
  <c r="BA8" i="11"/>
  <c r="BB74" i="21" s="1"/>
  <c r="BA9" i="11"/>
  <c r="BB75" i="21" s="1"/>
  <c r="BA10" i="11"/>
  <c r="BB76" i="21" s="1"/>
  <c r="BA11" i="11"/>
  <c r="BB77" i="21" s="1"/>
  <c r="BA13" i="11"/>
  <c r="BA5" i="11"/>
  <c r="BB6" i="13"/>
  <c r="BB7" i="13"/>
  <c r="BB8" i="13"/>
  <c r="BB9" i="13"/>
  <c r="BB49" i="13" s="1"/>
  <c r="BB5" i="13"/>
  <c r="BB47" i="13" s="1"/>
  <c r="AO10" i="13"/>
  <c r="AP10" i="13"/>
  <c r="AQ10" i="13"/>
  <c r="AR10" i="13"/>
  <c r="AS10" i="13"/>
  <c r="AT10" i="13"/>
  <c r="AU10" i="13"/>
  <c r="AV10" i="13"/>
  <c r="AW10" i="13"/>
  <c r="AX10" i="13"/>
  <c r="AY10" i="13"/>
  <c r="AZ10" i="13"/>
  <c r="BA10" i="13"/>
  <c r="AN10" i="13"/>
  <c r="BY11" i="8"/>
  <c r="Z8" i="7"/>
  <c r="Z54" i="7"/>
  <c r="G10" i="1"/>
  <c r="F9" i="1"/>
  <c r="BX70" i="7"/>
  <c r="AT4" i="2" s="1"/>
  <c r="AU15" i="2"/>
  <c r="AU9" i="2"/>
  <c r="AU11" i="2"/>
  <c r="AU7" i="2"/>
  <c r="AU5" i="2"/>
  <c r="Z16" i="1"/>
  <c r="AG15" i="2"/>
  <c r="AH15" i="2"/>
  <c r="AI15" i="2"/>
  <c r="AJ15" i="2"/>
  <c r="AK15" i="2"/>
  <c r="AL15" i="2"/>
  <c r="AM15" i="2"/>
  <c r="AN15" i="2"/>
  <c r="AO15" i="2"/>
  <c r="AP15" i="2"/>
  <c r="AQ15" i="2"/>
  <c r="AR15" i="2"/>
  <c r="AS15" i="2"/>
  <c r="AT15" i="2"/>
  <c r="AF15" i="2"/>
  <c r="AG14" i="2"/>
  <c r="AH14" i="2"/>
  <c r="AU14" i="2" s="1"/>
  <c r="AI14" i="2"/>
  <c r="AJ14" i="2"/>
  <c r="AK14" i="2"/>
  <c r="AL14" i="2"/>
  <c r="AM14" i="2"/>
  <c r="AN14" i="2"/>
  <c r="AO14" i="2"/>
  <c r="AP14" i="2"/>
  <c r="AQ14" i="2"/>
  <c r="AR14" i="2"/>
  <c r="AS14" i="2"/>
  <c r="AT14" i="2"/>
  <c r="AF14" i="2"/>
  <c r="AH10" i="2"/>
  <c r="AI10" i="2"/>
  <c r="AJ10" i="2"/>
  <c r="AL10" i="2"/>
  <c r="AP10" i="2"/>
  <c r="AQ10" i="2"/>
  <c r="AR10" i="2"/>
  <c r="AT10" i="2"/>
  <c r="BF12" i="16"/>
  <c r="AG10" i="2" s="1"/>
  <c r="BG12" i="16"/>
  <c r="BH12" i="16"/>
  <c r="BI12" i="16"/>
  <c r="BJ12" i="16"/>
  <c r="AK10" i="2" s="1"/>
  <c r="BK12" i="16"/>
  <c r="BL12" i="16"/>
  <c r="AM10" i="2" s="1"/>
  <c r="BM12" i="16"/>
  <c r="AN10" i="2" s="1"/>
  <c r="BN12" i="16"/>
  <c r="AO10" i="2" s="1"/>
  <c r="BO12" i="16"/>
  <c r="BP12" i="16"/>
  <c r="BQ12" i="16"/>
  <c r="BR12" i="16"/>
  <c r="AS10" i="2" s="1"/>
  <c r="BS12" i="16"/>
  <c r="BE12" i="16"/>
  <c r="AF10" i="2" s="1"/>
  <c r="AU10" i="2" s="1"/>
  <c r="BT6" i="16"/>
  <c r="BT7" i="16"/>
  <c r="BT8" i="16"/>
  <c r="BT9" i="16"/>
  <c r="BT10" i="16"/>
  <c r="BT11" i="16"/>
  <c r="BT5" i="16"/>
  <c r="BU127" i="10"/>
  <c r="AT8" i="2" s="1"/>
  <c r="BV6" i="10"/>
  <c r="BV7" i="10"/>
  <c r="BV8" i="10"/>
  <c r="BV9" i="10"/>
  <c r="BV10" i="10"/>
  <c r="BV11" i="10"/>
  <c r="BV12" i="10"/>
  <c r="BV13" i="10"/>
  <c r="BV14" i="10"/>
  <c r="BV15" i="10"/>
  <c r="BV16" i="10"/>
  <c r="BV17" i="10"/>
  <c r="BV18" i="10"/>
  <c r="BV19" i="10"/>
  <c r="BV20" i="10"/>
  <c r="BV21" i="10"/>
  <c r="BV22" i="10"/>
  <c r="BV23" i="10"/>
  <c r="BV24" i="10"/>
  <c r="BV25" i="10"/>
  <c r="BV26" i="10"/>
  <c r="BV27" i="10"/>
  <c r="BV28" i="10"/>
  <c r="BV29" i="10"/>
  <c r="BV30" i="10"/>
  <c r="BV31" i="10"/>
  <c r="BV32" i="10"/>
  <c r="BV33" i="10"/>
  <c r="BV34" i="10"/>
  <c r="BV35" i="10"/>
  <c r="BV36" i="10"/>
  <c r="BV37" i="10"/>
  <c r="BV38" i="10"/>
  <c r="BV39" i="10"/>
  <c r="BV40" i="10"/>
  <c r="BV41" i="10"/>
  <c r="BV42" i="10"/>
  <c r="BV43" i="10"/>
  <c r="BV44" i="10"/>
  <c r="BV45" i="10"/>
  <c r="BV46" i="10"/>
  <c r="BV47" i="10"/>
  <c r="BV48" i="10"/>
  <c r="BV49" i="10"/>
  <c r="BV50" i="10"/>
  <c r="BV51" i="10"/>
  <c r="BV52" i="10"/>
  <c r="BV53" i="10"/>
  <c r="BV54" i="10"/>
  <c r="BV55" i="10"/>
  <c r="BV56" i="10"/>
  <c r="BV57" i="10"/>
  <c r="BV58" i="10"/>
  <c r="BV59" i="10"/>
  <c r="BV60" i="10"/>
  <c r="BV61" i="10"/>
  <c r="BV62" i="10"/>
  <c r="BV63" i="10"/>
  <c r="BV64" i="10"/>
  <c r="BV65" i="10"/>
  <c r="BV66" i="10"/>
  <c r="BV67" i="10"/>
  <c r="BV68" i="10"/>
  <c r="BV69" i="10"/>
  <c r="BV70" i="10"/>
  <c r="BV71" i="10"/>
  <c r="BV72" i="10"/>
  <c r="BV73" i="10"/>
  <c r="BV74" i="10"/>
  <c r="BV75" i="10"/>
  <c r="BV76" i="10"/>
  <c r="BV77" i="10"/>
  <c r="BV78" i="10"/>
  <c r="BV79" i="10"/>
  <c r="BV80" i="10"/>
  <c r="BV81" i="10"/>
  <c r="BV82" i="10"/>
  <c r="BV83" i="10"/>
  <c r="BV84" i="10"/>
  <c r="BV85" i="10"/>
  <c r="BV86" i="10"/>
  <c r="BV87" i="10"/>
  <c r="BV88" i="10"/>
  <c r="BV89" i="10"/>
  <c r="BV90" i="10"/>
  <c r="BV91" i="10"/>
  <c r="BV92" i="10"/>
  <c r="BV93" i="10"/>
  <c r="BV94" i="10"/>
  <c r="BV95" i="10"/>
  <c r="BV96" i="10"/>
  <c r="BV97" i="10"/>
  <c r="BV98" i="10"/>
  <c r="BV99" i="10"/>
  <c r="BV100" i="10"/>
  <c r="BV101" i="10"/>
  <c r="BV102" i="10"/>
  <c r="BV103" i="10"/>
  <c r="BV104" i="10"/>
  <c r="BV105" i="10"/>
  <c r="BV106" i="10"/>
  <c r="BV107" i="10"/>
  <c r="BV108" i="10"/>
  <c r="BV109" i="10"/>
  <c r="BV110" i="10"/>
  <c r="BV111" i="10"/>
  <c r="BV112" i="10"/>
  <c r="BV113" i="10"/>
  <c r="BV114" i="10"/>
  <c r="BV115" i="10"/>
  <c r="BV116" i="10"/>
  <c r="BV117" i="10"/>
  <c r="BV118" i="10"/>
  <c r="BV119" i="10"/>
  <c r="BV120" i="10"/>
  <c r="BV121" i="10"/>
  <c r="BV122" i="10"/>
  <c r="BV123" i="10"/>
  <c r="BV124" i="10"/>
  <c r="BV125" i="10"/>
  <c r="BV126" i="10"/>
  <c r="BV5" i="10"/>
  <c r="BX17" i="8"/>
  <c r="AT6" i="2" s="1"/>
  <c r="BY7" i="8"/>
  <c r="BY8" i="8"/>
  <c r="BY12" i="8"/>
  <c r="BY13" i="8"/>
  <c r="BY14" i="8"/>
  <c r="BY15" i="8"/>
  <c r="BY16" i="8"/>
  <c r="BY6" i="7"/>
  <c r="BY7" i="7"/>
  <c r="BY8" i="7"/>
  <c r="BY11" i="7"/>
  <c r="BY12" i="7"/>
  <c r="BY13" i="7"/>
  <c r="BY14" i="7"/>
  <c r="BY17" i="7"/>
  <c r="BY18" i="7"/>
  <c r="BY19" i="7"/>
  <c r="BY21" i="7"/>
  <c r="BY22" i="7"/>
  <c r="BY23" i="7"/>
  <c r="BY24" i="7"/>
  <c r="BY27" i="7"/>
  <c r="BY30" i="7"/>
  <c r="BY31" i="7"/>
  <c r="BY32" i="7"/>
  <c r="BY33" i="7"/>
  <c r="BY34" i="7"/>
  <c r="BY35" i="7"/>
  <c r="BY36" i="7"/>
  <c r="BY38" i="7"/>
  <c r="BY39" i="7"/>
  <c r="BY40" i="7"/>
  <c r="BY41" i="7"/>
  <c r="BY42" i="7"/>
  <c r="BY43" i="7"/>
  <c r="BY44" i="7"/>
  <c r="BY45" i="7"/>
  <c r="BY46" i="7"/>
  <c r="BY47" i="7"/>
  <c r="BY48" i="7"/>
  <c r="BY49" i="7"/>
  <c r="BY50" i="7"/>
  <c r="BY51" i="7"/>
  <c r="BY52" i="7"/>
  <c r="BY53" i="7"/>
  <c r="BY56" i="7"/>
  <c r="BY57" i="7"/>
  <c r="BY58" i="7"/>
  <c r="BY59" i="7"/>
  <c r="BY60" i="7"/>
  <c r="BY61" i="7"/>
  <c r="BY62" i="7"/>
  <c r="BY63" i="7"/>
  <c r="BY64" i="7"/>
  <c r="BY65" i="7"/>
  <c r="BY66" i="7"/>
  <c r="BY67" i="7"/>
  <c r="BY68" i="7"/>
  <c r="BY69" i="7"/>
  <c r="BY5" i="7"/>
  <c r="BJ7" i="22"/>
  <c r="BI13" i="22"/>
  <c r="BJ13" i="22"/>
  <c r="BH13" i="22"/>
  <c r="BG13" i="22"/>
  <c r="AP13" i="22"/>
  <c r="AQ13" i="22"/>
  <c r="AR13" i="22"/>
  <c r="AS13" i="22"/>
  <c r="AT13" i="22"/>
  <c r="AU13" i="22"/>
  <c r="AV13" i="22"/>
  <c r="AW13" i="22"/>
  <c r="AX13" i="22"/>
  <c r="AY13" i="22"/>
  <c r="AZ13" i="22"/>
  <c r="BA13" i="22"/>
  <c r="BB13" i="22"/>
  <c r="BC13" i="22"/>
  <c r="BD13" i="22"/>
  <c r="Z13" i="22"/>
  <c r="P13" i="22"/>
  <c r="Q13" i="22"/>
  <c r="R13" i="22"/>
  <c r="S13" i="22"/>
  <c r="T13" i="22"/>
  <c r="U13" i="22"/>
  <c r="V13" i="22"/>
  <c r="W13" i="22"/>
  <c r="X13" i="22"/>
  <c r="B13" i="22"/>
  <c r="C13" i="22"/>
  <c r="D13" i="22"/>
  <c r="E13" i="22"/>
  <c r="F13" i="22"/>
  <c r="G13" i="22"/>
  <c r="H13" i="22"/>
  <c r="I13" i="22"/>
  <c r="J13" i="22"/>
  <c r="K13" i="22"/>
  <c r="BI12" i="22"/>
  <c r="BJ12" i="22"/>
  <c r="BH12" i="22"/>
  <c r="BG12" i="22"/>
  <c r="AP12" i="22"/>
  <c r="AQ12" i="22"/>
  <c r="AR12" i="22"/>
  <c r="AS12" i="22"/>
  <c r="AT12" i="22"/>
  <c r="AU12" i="22"/>
  <c r="AV12" i="22"/>
  <c r="AW12" i="22"/>
  <c r="AX12" i="22"/>
  <c r="AY12" i="22"/>
  <c r="AZ12" i="22"/>
  <c r="BA12" i="22"/>
  <c r="BB12" i="22"/>
  <c r="BC12" i="22"/>
  <c r="BD12" i="22"/>
  <c r="Z12" i="22"/>
  <c r="P12" i="22"/>
  <c r="Q12" i="22"/>
  <c r="R12" i="22"/>
  <c r="S12" i="22"/>
  <c r="T12" i="22"/>
  <c r="U12" i="22"/>
  <c r="V12" i="22"/>
  <c r="W12" i="22"/>
  <c r="X12" i="22"/>
  <c r="B12" i="22"/>
  <c r="C12" i="22"/>
  <c r="D12" i="22"/>
  <c r="E12" i="22"/>
  <c r="F12" i="22"/>
  <c r="G12" i="22"/>
  <c r="H12" i="22"/>
  <c r="I12" i="22"/>
  <c r="J12" i="22"/>
  <c r="K12" i="22"/>
  <c r="BI11" i="22"/>
  <c r="BJ11" i="22"/>
  <c r="BH11" i="22"/>
  <c r="BG11" i="22"/>
  <c r="AP11" i="22"/>
  <c r="AQ11" i="22"/>
  <c r="AR11" i="22"/>
  <c r="AS11" i="22"/>
  <c r="AT11" i="22"/>
  <c r="AU11" i="22"/>
  <c r="AV11" i="22"/>
  <c r="AW11" i="22"/>
  <c r="AX11" i="22"/>
  <c r="AY11" i="22"/>
  <c r="AZ11" i="22"/>
  <c r="BA11" i="22"/>
  <c r="BB11" i="22"/>
  <c r="BC11" i="22"/>
  <c r="BD11" i="22"/>
  <c r="Z11" i="22"/>
  <c r="P11" i="22"/>
  <c r="Q11" i="22"/>
  <c r="R11" i="22"/>
  <c r="S11" i="22"/>
  <c r="T11" i="22"/>
  <c r="U11" i="22"/>
  <c r="V11" i="22"/>
  <c r="W11" i="22"/>
  <c r="X11" i="22"/>
  <c r="B11" i="22"/>
  <c r="C11" i="22"/>
  <c r="D11" i="22"/>
  <c r="E11" i="22"/>
  <c r="F11" i="22"/>
  <c r="G11" i="22"/>
  <c r="H11" i="22"/>
  <c r="I11" i="22"/>
  <c r="J11" i="22"/>
  <c r="K11" i="22"/>
  <c r="BI8" i="22"/>
  <c r="BJ8" i="22"/>
  <c r="BH8" i="22"/>
  <c r="BG8" i="22"/>
  <c r="AP8" i="22"/>
  <c r="AQ8" i="22"/>
  <c r="AR8" i="22"/>
  <c r="AS8" i="22"/>
  <c r="AT8" i="22"/>
  <c r="AU8" i="22"/>
  <c r="AV8" i="22"/>
  <c r="AW8" i="22"/>
  <c r="AX8" i="22"/>
  <c r="AY8" i="22"/>
  <c r="AZ8" i="22"/>
  <c r="BA8" i="22"/>
  <c r="BB8" i="22"/>
  <c r="BC8" i="22"/>
  <c r="BD8" i="22"/>
  <c r="Z8" i="22"/>
  <c r="P8" i="22"/>
  <c r="Q8" i="22"/>
  <c r="R8" i="22"/>
  <c r="S8" i="22"/>
  <c r="T8" i="22"/>
  <c r="U8" i="22"/>
  <c r="V8" i="22"/>
  <c r="W8" i="22"/>
  <c r="X8" i="22"/>
  <c r="B8" i="22"/>
  <c r="C8" i="22"/>
  <c r="D8" i="22"/>
  <c r="E8" i="22"/>
  <c r="F8" i="22"/>
  <c r="G8" i="22"/>
  <c r="H8" i="22"/>
  <c r="I8" i="22"/>
  <c r="J8" i="22"/>
  <c r="K8" i="22"/>
  <c r="BI7" i="22"/>
  <c r="BH7" i="22"/>
  <c r="BG7" i="22"/>
  <c r="AP7" i="22"/>
  <c r="AQ7" i="22"/>
  <c r="AR7" i="22"/>
  <c r="AS7" i="22"/>
  <c r="AT7" i="22"/>
  <c r="AU7" i="22"/>
  <c r="AV7" i="22"/>
  <c r="AW7" i="22"/>
  <c r="AX7" i="22"/>
  <c r="AY7" i="22"/>
  <c r="AZ7" i="22"/>
  <c r="BA7" i="22"/>
  <c r="BB7" i="22"/>
  <c r="BC7" i="22"/>
  <c r="BD7" i="22"/>
  <c r="Z7" i="22"/>
  <c r="P7" i="22"/>
  <c r="Q7" i="22"/>
  <c r="R7" i="22"/>
  <c r="S7" i="22"/>
  <c r="T7" i="22"/>
  <c r="U7" i="22"/>
  <c r="V7" i="22"/>
  <c r="W7" i="22"/>
  <c r="X7" i="22"/>
  <c r="B7" i="22"/>
  <c r="C7" i="22"/>
  <c r="D7" i="22"/>
  <c r="E7" i="22"/>
  <c r="F7" i="22"/>
  <c r="G7" i="22"/>
  <c r="H7" i="22"/>
  <c r="I7" i="22"/>
  <c r="J7" i="22"/>
  <c r="K7" i="22"/>
  <c r="BJ6" i="23"/>
  <c r="AR206" i="23"/>
  <c r="AS206" i="23"/>
  <c r="AT206" i="23"/>
  <c r="AU206" i="23"/>
  <c r="AV206" i="23"/>
  <c r="AW206" i="23"/>
  <c r="AX206" i="23"/>
  <c r="AY206" i="23"/>
  <c r="AZ206" i="23"/>
  <c r="BA206" i="23"/>
  <c r="BB206" i="23"/>
  <c r="BC206" i="23"/>
  <c r="BD206" i="23"/>
  <c r="BE206" i="23"/>
  <c r="BF206" i="23"/>
  <c r="AR83" i="23"/>
  <c r="AS83" i="23"/>
  <c r="AT83" i="23"/>
  <c r="AU83" i="23"/>
  <c r="AV83" i="23"/>
  <c r="AW83" i="23"/>
  <c r="AX83" i="23"/>
  <c r="AY83" i="23"/>
  <c r="AZ83" i="23"/>
  <c r="BA83" i="23"/>
  <c r="BB83" i="23"/>
  <c r="BC83" i="23"/>
  <c r="BD83" i="23"/>
  <c r="BE83" i="23"/>
  <c r="BF83" i="23"/>
  <c r="AR84" i="23"/>
  <c r="AS84" i="23"/>
  <c r="AT84" i="23"/>
  <c r="AU84" i="23"/>
  <c r="AV84" i="23"/>
  <c r="AW84" i="23"/>
  <c r="AX84" i="23"/>
  <c r="AY84" i="23"/>
  <c r="AZ84" i="23"/>
  <c r="BA84" i="23"/>
  <c r="BB84" i="23"/>
  <c r="BC84" i="23"/>
  <c r="BD84" i="23"/>
  <c r="BE84" i="23"/>
  <c r="BF84" i="23"/>
  <c r="AR85" i="23"/>
  <c r="AS85" i="23"/>
  <c r="AT85" i="23"/>
  <c r="AU85" i="23"/>
  <c r="AV85" i="23"/>
  <c r="AW85" i="23"/>
  <c r="AX85" i="23"/>
  <c r="AY85" i="23"/>
  <c r="AZ85" i="23"/>
  <c r="BA85" i="23"/>
  <c r="BB85" i="23"/>
  <c r="BC85" i="23"/>
  <c r="BD85" i="23"/>
  <c r="BE85" i="23"/>
  <c r="BF85" i="23"/>
  <c r="AR86" i="23"/>
  <c r="AS86" i="23"/>
  <c r="AT86" i="23"/>
  <c r="AU86" i="23"/>
  <c r="AV86" i="23"/>
  <c r="AW86" i="23"/>
  <c r="AX86" i="23"/>
  <c r="AY86" i="23"/>
  <c r="AZ86" i="23"/>
  <c r="BA86" i="23"/>
  <c r="BB86" i="23"/>
  <c r="BC86" i="23"/>
  <c r="BD86" i="23"/>
  <c r="BE86" i="23"/>
  <c r="BF86" i="23"/>
  <c r="AR87" i="23"/>
  <c r="AS87" i="23"/>
  <c r="AT87" i="23"/>
  <c r="AU87" i="23"/>
  <c r="AV87" i="23"/>
  <c r="AW87" i="23"/>
  <c r="AX87" i="23"/>
  <c r="AY87" i="23"/>
  <c r="AZ87" i="23"/>
  <c r="BA87" i="23"/>
  <c r="BB87" i="23"/>
  <c r="BC87" i="23"/>
  <c r="BD87" i="23"/>
  <c r="BE87" i="23"/>
  <c r="BF87" i="23"/>
  <c r="AR88" i="23"/>
  <c r="AS88" i="23"/>
  <c r="AT88" i="23"/>
  <c r="AU88" i="23"/>
  <c r="AV88" i="23"/>
  <c r="AW88" i="23"/>
  <c r="AX88" i="23"/>
  <c r="AY88" i="23"/>
  <c r="AZ88" i="23"/>
  <c r="BA88" i="23"/>
  <c r="BB88" i="23"/>
  <c r="BC88" i="23"/>
  <c r="BD88" i="23"/>
  <c r="BE88" i="23"/>
  <c r="BF88" i="23"/>
  <c r="AR89" i="23"/>
  <c r="AS89" i="23"/>
  <c r="AT89" i="23"/>
  <c r="AU89" i="23"/>
  <c r="AV89" i="23"/>
  <c r="AW89" i="23"/>
  <c r="AX89" i="23"/>
  <c r="AY89" i="23"/>
  <c r="AZ89" i="23"/>
  <c r="BA89" i="23"/>
  <c r="BB89" i="23"/>
  <c r="BC89" i="23"/>
  <c r="BD89" i="23"/>
  <c r="BE89" i="23"/>
  <c r="BF89" i="23"/>
  <c r="AR90" i="23"/>
  <c r="AS90" i="23"/>
  <c r="AT90" i="23"/>
  <c r="AU90" i="23"/>
  <c r="AV90" i="23"/>
  <c r="AW90" i="23"/>
  <c r="AX90" i="23"/>
  <c r="AY90" i="23"/>
  <c r="AZ90" i="23"/>
  <c r="BA90" i="23"/>
  <c r="BB90" i="23"/>
  <c r="BC90" i="23"/>
  <c r="BD90" i="23"/>
  <c r="BE90" i="23"/>
  <c r="BF90" i="23"/>
  <c r="AR91" i="23"/>
  <c r="AS91" i="23"/>
  <c r="AT91" i="23"/>
  <c r="AU91" i="23"/>
  <c r="AV91" i="23"/>
  <c r="AW91" i="23"/>
  <c r="AX91" i="23"/>
  <c r="AY91" i="23"/>
  <c r="AZ91" i="23"/>
  <c r="BA91" i="23"/>
  <c r="BB91" i="23"/>
  <c r="BC91" i="23"/>
  <c r="BD91" i="23"/>
  <c r="BE91" i="23"/>
  <c r="BF91" i="23"/>
  <c r="AR92" i="23"/>
  <c r="AS92" i="23"/>
  <c r="AT92" i="23"/>
  <c r="AU92" i="23"/>
  <c r="AV92" i="23"/>
  <c r="AW92" i="23"/>
  <c r="AX92" i="23"/>
  <c r="AY92" i="23"/>
  <c r="AZ92" i="23"/>
  <c r="BA92" i="23"/>
  <c r="BB92" i="23"/>
  <c r="BC92" i="23"/>
  <c r="BD92" i="23"/>
  <c r="BE92" i="23"/>
  <c r="BF92" i="23"/>
  <c r="AR93" i="23"/>
  <c r="AS93" i="23"/>
  <c r="AT93" i="23"/>
  <c r="AU93" i="23"/>
  <c r="AV93" i="23"/>
  <c r="AW93" i="23"/>
  <c r="AX93" i="23"/>
  <c r="AY93" i="23"/>
  <c r="AZ93" i="23"/>
  <c r="BA93" i="23"/>
  <c r="BB93" i="23"/>
  <c r="BC93" i="23"/>
  <c r="BD93" i="23"/>
  <c r="BE93" i="23"/>
  <c r="BF93" i="23"/>
  <c r="AR94" i="23"/>
  <c r="AS94" i="23"/>
  <c r="AT94" i="23"/>
  <c r="AU94" i="23"/>
  <c r="AV94" i="23"/>
  <c r="AW94" i="23"/>
  <c r="AX94" i="23"/>
  <c r="AY94" i="23"/>
  <c r="AZ94" i="23"/>
  <c r="BA94" i="23"/>
  <c r="BB94" i="23"/>
  <c r="BC94" i="23"/>
  <c r="BD94" i="23"/>
  <c r="BE94" i="23"/>
  <c r="BF94" i="23"/>
  <c r="AR95" i="23"/>
  <c r="AS95" i="23"/>
  <c r="AT95" i="23"/>
  <c r="AU95" i="23"/>
  <c r="AV95" i="23"/>
  <c r="AW95" i="23"/>
  <c r="AX95" i="23"/>
  <c r="AY95" i="23"/>
  <c r="AZ95" i="23"/>
  <c r="BA95" i="23"/>
  <c r="BB95" i="23"/>
  <c r="BC95" i="23"/>
  <c r="BD95" i="23"/>
  <c r="BE95" i="23"/>
  <c r="BF95" i="23"/>
  <c r="AR96" i="23"/>
  <c r="AS96" i="23"/>
  <c r="AT96" i="23"/>
  <c r="AU96" i="23"/>
  <c r="AV96" i="23"/>
  <c r="AW96" i="23"/>
  <c r="AX96" i="23"/>
  <c r="AY96" i="23"/>
  <c r="AZ96" i="23"/>
  <c r="BA96" i="23"/>
  <c r="BB96" i="23"/>
  <c r="BC96" i="23"/>
  <c r="BD96" i="23"/>
  <c r="BE96" i="23"/>
  <c r="BF96" i="23"/>
  <c r="AR97" i="23"/>
  <c r="AS97" i="23"/>
  <c r="AT97" i="23"/>
  <c r="AU97" i="23"/>
  <c r="AV97" i="23"/>
  <c r="AW97" i="23"/>
  <c r="AX97" i="23"/>
  <c r="AY97" i="23"/>
  <c r="AZ97" i="23"/>
  <c r="BA97" i="23"/>
  <c r="BB97" i="23"/>
  <c r="BC97" i="23"/>
  <c r="BD97" i="23"/>
  <c r="BE97" i="23"/>
  <c r="BF97" i="23"/>
  <c r="AR98" i="23"/>
  <c r="AS98" i="23"/>
  <c r="AT98" i="23"/>
  <c r="AU98" i="23"/>
  <c r="AV98" i="23"/>
  <c r="AW98" i="23"/>
  <c r="AX98" i="23"/>
  <c r="AY98" i="23"/>
  <c r="AZ98" i="23"/>
  <c r="BA98" i="23"/>
  <c r="BB98" i="23"/>
  <c r="BC98" i="23"/>
  <c r="BD98" i="23"/>
  <c r="BE98" i="23"/>
  <c r="BF98" i="23"/>
  <c r="AR99" i="23"/>
  <c r="AS99" i="23"/>
  <c r="AT99" i="23"/>
  <c r="AU99" i="23"/>
  <c r="AV99" i="23"/>
  <c r="AW99" i="23"/>
  <c r="AX99" i="23"/>
  <c r="AY99" i="23"/>
  <c r="AZ99" i="23"/>
  <c r="BA99" i="23"/>
  <c r="BB99" i="23"/>
  <c r="BC99" i="23"/>
  <c r="BD99" i="23"/>
  <c r="BE99" i="23"/>
  <c r="BF99" i="23"/>
  <c r="AR100" i="23"/>
  <c r="AS100" i="23"/>
  <c r="AT100" i="23"/>
  <c r="AU100" i="23"/>
  <c r="AV100" i="23"/>
  <c r="AW100" i="23"/>
  <c r="AX100" i="23"/>
  <c r="AY100" i="23"/>
  <c r="AZ100" i="23"/>
  <c r="BA100" i="23"/>
  <c r="BB100" i="23"/>
  <c r="BC100" i="23"/>
  <c r="BD100" i="23"/>
  <c r="BE100" i="23"/>
  <c r="BF100" i="23"/>
  <c r="AR101" i="23"/>
  <c r="AS101" i="23"/>
  <c r="AT101" i="23"/>
  <c r="AU101" i="23"/>
  <c r="AV101" i="23"/>
  <c r="AW101" i="23"/>
  <c r="AX101" i="23"/>
  <c r="AY101" i="23"/>
  <c r="AZ101" i="23"/>
  <c r="BA101" i="23"/>
  <c r="BB101" i="23"/>
  <c r="BC101" i="23"/>
  <c r="BD101" i="23"/>
  <c r="BE101" i="23"/>
  <c r="BF101" i="23"/>
  <c r="AR102" i="23"/>
  <c r="AS102" i="23"/>
  <c r="AT102" i="23"/>
  <c r="AU102" i="23"/>
  <c r="AV102" i="23"/>
  <c r="AW102" i="23"/>
  <c r="AX102" i="23"/>
  <c r="AY102" i="23"/>
  <c r="AZ102" i="23"/>
  <c r="BA102" i="23"/>
  <c r="BB102" i="23"/>
  <c r="BC102" i="23"/>
  <c r="BD102" i="23"/>
  <c r="BE102" i="23"/>
  <c r="BF102" i="23"/>
  <c r="AR103" i="23"/>
  <c r="AS103" i="23"/>
  <c r="AT103" i="23"/>
  <c r="AU103" i="23"/>
  <c r="AV103" i="23"/>
  <c r="AW103" i="23"/>
  <c r="AX103" i="23"/>
  <c r="AY103" i="23"/>
  <c r="AZ103" i="23"/>
  <c r="BA103" i="23"/>
  <c r="BB103" i="23"/>
  <c r="BC103" i="23"/>
  <c r="BD103" i="23"/>
  <c r="BE103" i="23"/>
  <c r="BF103" i="23"/>
  <c r="AR104" i="23"/>
  <c r="AS104" i="23"/>
  <c r="AT104" i="23"/>
  <c r="AU104" i="23"/>
  <c r="AV104" i="23"/>
  <c r="AW104" i="23"/>
  <c r="AX104" i="23"/>
  <c r="AY104" i="23"/>
  <c r="AZ104" i="23"/>
  <c r="BA104" i="23"/>
  <c r="BB104" i="23"/>
  <c r="BC104" i="23"/>
  <c r="BD104" i="23"/>
  <c r="BE104" i="23"/>
  <c r="BF104" i="23"/>
  <c r="AR105" i="23"/>
  <c r="AS105" i="23"/>
  <c r="AT105" i="23"/>
  <c r="AU105" i="23"/>
  <c r="AV105" i="23"/>
  <c r="AW105" i="23"/>
  <c r="AX105" i="23"/>
  <c r="AY105" i="23"/>
  <c r="AZ105" i="23"/>
  <c r="BA105" i="23"/>
  <c r="BB105" i="23"/>
  <c r="BC105" i="23"/>
  <c r="BD105" i="23"/>
  <c r="BE105" i="23"/>
  <c r="BF105" i="23"/>
  <c r="AR106" i="23"/>
  <c r="AS106" i="23"/>
  <c r="AT106" i="23"/>
  <c r="AU106" i="23"/>
  <c r="AV106" i="23"/>
  <c r="AW106" i="23"/>
  <c r="AX106" i="23"/>
  <c r="AY106" i="23"/>
  <c r="AZ106" i="23"/>
  <c r="BA106" i="23"/>
  <c r="BB106" i="23"/>
  <c r="BC106" i="23"/>
  <c r="BD106" i="23"/>
  <c r="BE106" i="23"/>
  <c r="BF106" i="23"/>
  <c r="AR107" i="23"/>
  <c r="AS107" i="23"/>
  <c r="AT107" i="23"/>
  <c r="AU107" i="23"/>
  <c r="AV107" i="23"/>
  <c r="AW107" i="23"/>
  <c r="AX107" i="23"/>
  <c r="AY107" i="23"/>
  <c r="AZ107" i="23"/>
  <c r="BA107" i="23"/>
  <c r="BB107" i="23"/>
  <c r="BC107" i="23"/>
  <c r="BD107" i="23"/>
  <c r="BE107" i="23"/>
  <c r="BF107" i="23"/>
  <c r="AR108" i="23"/>
  <c r="AS108" i="23"/>
  <c r="AT108" i="23"/>
  <c r="AU108" i="23"/>
  <c r="AV108" i="23"/>
  <c r="AW108" i="23"/>
  <c r="AX108" i="23"/>
  <c r="AY108" i="23"/>
  <c r="AZ108" i="23"/>
  <c r="BA108" i="23"/>
  <c r="BB108" i="23"/>
  <c r="BC108" i="23"/>
  <c r="BD108" i="23"/>
  <c r="BE108" i="23"/>
  <c r="BF108" i="23"/>
  <c r="AR109" i="23"/>
  <c r="AS109" i="23"/>
  <c r="AT109" i="23"/>
  <c r="AU109" i="23"/>
  <c r="AV109" i="23"/>
  <c r="AW109" i="23"/>
  <c r="AX109" i="23"/>
  <c r="AY109" i="23"/>
  <c r="AZ109" i="23"/>
  <c r="BA109" i="23"/>
  <c r="BB109" i="23"/>
  <c r="BC109" i="23"/>
  <c r="BD109" i="23"/>
  <c r="BE109" i="23"/>
  <c r="BF109" i="23"/>
  <c r="AR110" i="23"/>
  <c r="AS110" i="23"/>
  <c r="AT110" i="23"/>
  <c r="AU110" i="23"/>
  <c r="AV110" i="23"/>
  <c r="AW110" i="23"/>
  <c r="AX110" i="23"/>
  <c r="AY110" i="23"/>
  <c r="AZ110" i="23"/>
  <c r="BA110" i="23"/>
  <c r="BB110" i="23"/>
  <c r="BC110" i="23"/>
  <c r="BD110" i="23"/>
  <c r="BE110" i="23"/>
  <c r="BF110" i="23"/>
  <c r="AR111" i="23"/>
  <c r="AS111" i="23"/>
  <c r="AT111" i="23"/>
  <c r="AU111" i="23"/>
  <c r="AV111" i="23"/>
  <c r="AW111" i="23"/>
  <c r="AX111" i="23"/>
  <c r="AY111" i="23"/>
  <c r="AZ111" i="23"/>
  <c r="BA111" i="23"/>
  <c r="BB111" i="23"/>
  <c r="BC111" i="23"/>
  <c r="BD111" i="23"/>
  <c r="BE111" i="23"/>
  <c r="BF111" i="23"/>
  <c r="AR112" i="23"/>
  <c r="AS112" i="23"/>
  <c r="AT112" i="23"/>
  <c r="AU112" i="23"/>
  <c r="AV112" i="23"/>
  <c r="AW112" i="23"/>
  <c r="AX112" i="23"/>
  <c r="AY112" i="23"/>
  <c r="AZ112" i="23"/>
  <c r="BA112" i="23"/>
  <c r="BB112" i="23"/>
  <c r="BC112" i="23"/>
  <c r="BD112" i="23"/>
  <c r="BE112" i="23"/>
  <c r="BF112" i="23"/>
  <c r="AR113" i="23"/>
  <c r="AS113" i="23"/>
  <c r="AT113" i="23"/>
  <c r="AU113" i="23"/>
  <c r="AV113" i="23"/>
  <c r="AW113" i="23"/>
  <c r="AX113" i="23"/>
  <c r="AY113" i="23"/>
  <c r="AZ113" i="23"/>
  <c r="BA113" i="23"/>
  <c r="BB113" i="23"/>
  <c r="BC113" i="23"/>
  <c r="BD113" i="23"/>
  <c r="BE113" i="23"/>
  <c r="BF113" i="23"/>
  <c r="AR114" i="23"/>
  <c r="AS114" i="23"/>
  <c r="AT114" i="23"/>
  <c r="AU114" i="23"/>
  <c r="AV114" i="23"/>
  <c r="AW114" i="23"/>
  <c r="AX114" i="23"/>
  <c r="AY114" i="23"/>
  <c r="AZ114" i="23"/>
  <c r="BA114" i="23"/>
  <c r="BB114" i="23"/>
  <c r="BC114" i="23"/>
  <c r="BD114" i="23"/>
  <c r="BE114" i="23"/>
  <c r="BF114" i="23"/>
  <c r="AR115" i="23"/>
  <c r="AS115" i="23"/>
  <c r="AT115" i="23"/>
  <c r="AU115" i="23"/>
  <c r="AV115" i="23"/>
  <c r="AW115" i="23"/>
  <c r="AX115" i="23"/>
  <c r="AY115" i="23"/>
  <c r="AZ115" i="23"/>
  <c r="BA115" i="23"/>
  <c r="BB115" i="23"/>
  <c r="BC115" i="23"/>
  <c r="BD115" i="23"/>
  <c r="BE115" i="23"/>
  <c r="BF115" i="23"/>
  <c r="AR116" i="23"/>
  <c r="AS116" i="23"/>
  <c r="AT116" i="23"/>
  <c r="AU116" i="23"/>
  <c r="AV116" i="23"/>
  <c r="AW116" i="23"/>
  <c r="AX116" i="23"/>
  <c r="AY116" i="23"/>
  <c r="AZ116" i="23"/>
  <c r="BA116" i="23"/>
  <c r="BB116" i="23"/>
  <c r="BC116" i="23"/>
  <c r="BD116" i="23"/>
  <c r="BE116" i="23"/>
  <c r="BF116" i="23"/>
  <c r="AR117" i="23"/>
  <c r="AS117" i="23"/>
  <c r="AT117" i="23"/>
  <c r="AU117" i="23"/>
  <c r="AV117" i="23"/>
  <c r="AW117" i="23"/>
  <c r="AX117" i="23"/>
  <c r="AY117" i="23"/>
  <c r="AZ117" i="23"/>
  <c r="BA117" i="23"/>
  <c r="BB117" i="23"/>
  <c r="BC117" i="23"/>
  <c r="BD117" i="23"/>
  <c r="BE117" i="23"/>
  <c r="BF117" i="23"/>
  <c r="AR118" i="23"/>
  <c r="AS118" i="23"/>
  <c r="AT118" i="23"/>
  <c r="AU118" i="23"/>
  <c r="AV118" i="23"/>
  <c r="AW118" i="23"/>
  <c r="AX118" i="23"/>
  <c r="AY118" i="23"/>
  <c r="AZ118" i="23"/>
  <c r="BA118" i="23"/>
  <c r="BB118" i="23"/>
  <c r="BC118" i="23"/>
  <c r="BD118" i="23"/>
  <c r="BE118" i="23"/>
  <c r="BF118" i="23"/>
  <c r="AR119" i="23"/>
  <c r="AS119" i="23"/>
  <c r="AT119" i="23"/>
  <c r="AU119" i="23"/>
  <c r="AV119" i="23"/>
  <c r="AW119" i="23"/>
  <c r="AX119" i="23"/>
  <c r="AY119" i="23"/>
  <c r="AZ119" i="23"/>
  <c r="BA119" i="23"/>
  <c r="BB119" i="23"/>
  <c r="BC119" i="23"/>
  <c r="BD119" i="23"/>
  <c r="BE119" i="23"/>
  <c r="BF119" i="23"/>
  <c r="AR120" i="23"/>
  <c r="AS120" i="23"/>
  <c r="AT120" i="23"/>
  <c r="AU120" i="23"/>
  <c r="AV120" i="23"/>
  <c r="AW120" i="23"/>
  <c r="AX120" i="23"/>
  <c r="AY120" i="23"/>
  <c r="AZ120" i="23"/>
  <c r="BA120" i="23"/>
  <c r="BB120" i="23"/>
  <c r="BC120" i="23"/>
  <c r="BD120" i="23"/>
  <c r="BE120" i="23"/>
  <c r="BF120" i="23"/>
  <c r="AR121" i="23"/>
  <c r="AS121" i="23"/>
  <c r="AT121" i="23"/>
  <c r="AU121" i="23"/>
  <c r="AV121" i="23"/>
  <c r="AW121" i="23"/>
  <c r="AX121" i="23"/>
  <c r="AY121" i="23"/>
  <c r="AZ121" i="23"/>
  <c r="BA121" i="23"/>
  <c r="BB121" i="23"/>
  <c r="BC121" i="23"/>
  <c r="BD121" i="23"/>
  <c r="BE121" i="23"/>
  <c r="BF121" i="23"/>
  <c r="AR122" i="23"/>
  <c r="AS122" i="23"/>
  <c r="AT122" i="23"/>
  <c r="AU122" i="23"/>
  <c r="AV122" i="23"/>
  <c r="AW122" i="23"/>
  <c r="AX122" i="23"/>
  <c r="AY122" i="23"/>
  <c r="AZ122" i="23"/>
  <c r="BA122" i="23"/>
  <c r="BB122" i="23"/>
  <c r="BC122" i="23"/>
  <c r="BD122" i="23"/>
  <c r="BE122" i="23"/>
  <c r="BF122" i="23"/>
  <c r="AR123" i="23"/>
  <c r="AS123" i="23"/>
  <c r="AT123" i="23"/>
  <c r="AU123" i="23"/>
  <c r="AV123" i="23"/>
  <c r="AW123" i="23"/>
  <c r="AX123" i="23"/>
  <c r="AY123" i="23"/>
  <c r="AZ123" i="23"/>
  <c r="BA123" i="23"/>
  <c r="BB123" i="23"/>
  <c r="BC123" i="23"/>
  <c r="BD123" i="23"/>
  <c r="BE123" i="23"/>
  <c r="BF123" i="23"/>
  <c r="AR124" i="23"/>
  <c r="AS124" i="23"/>
  <c r="AT124" i="23"/>
  <c r="AU124" i="23"/>
  <c r="AV124" i="23"/>
  <c r="AW124" i="23"/>
  <c r="AX124" i="23"/>
  <c r="AY124" i="23"/>
  <c r="AZ124" i="23"/>
  <c r="BA124" i="23"/>
  <c r="BB124" i="23"/>
  <c r="BC124" i="23"/>
  <c r="BD124" i="23"/>
  <c r="BE124" i="23"/>
  <c r="BF124" i="23"/>
  <c r="AR125" i="23"/>
  <c r="AS125" i="23"/>
  <c r="AT125" i="23"/>
  <c r="AU125" i="23"/>
  <c r="AV125" i="23"/>
  <c r="AW125" i="23"/>
  <c r="AX125" i="23"/>
  <c r="AY125" i="23"/>
  <c r="AZ125" i="23"/>
  <c r="BA125" i="23"/>
  <c r="BB125" i="23"/>
  <c r="BC125" i="23"/>
  <c r="BD125" i="23"/>
  <c r="BE125" i="23"/>
  <c r="BF125" i="23"/>
  <c r="AR126" i="23"/>
  <c r="AS126" i="23"/>
  <c r="AT126" i="23"/>
  <c r="AU126" i="23"/>
  <c r="AV126" i="23"/>
  <c r="AW126" i="23"/>
  <c r="AX126" i="23"/>
  <c r="AY126" i="23"/>
  <c r="AZ126" i="23"/>
  <c r="BA126" i="23"/>
  <c r="BB126" i="23"/>
  <c r="BC126" i="23"/>
  <c r="BD126" i="23"/>
  <c r="BE126" i="23"/>
  <c r="BF126" i="23"/>
  <c r="AR127" i="23"/>
  <c r="AS127" i="23"/>
  <c r="AT127" i="23"/>
  <c r="AU127" i="23"/>
  <c r="AV127" i="23"/>
  <c r="AW127" i="23"/>
  <c r="AX127" i="23"/>
  <c r="AY127" i="23"/>
  <c r="AZ127" i="23"/>
  <c r="BA127" i="23"/>
  <c r="BB127" i="23"/>
  <c r="BC127" i="23"/>
  <c r="BD127" i="23"/>
  <c r="BE127" i="23"/>
  <c r="BF127" i="23"/>
  <c r="AR128" i="23"/>
  <c r="AS128" i="23"/>
  <c r="AT128" i="23"/>
  <c r="AU128" i="23"/>
  <c r="AV128" i="23"/>
  <c r="AW128" i="23"/>
  <c r="AX128" i="23"/>
  <c r="AY128" i="23"/>
  <c r="AZ128" i="23"/>
  <c r="BA128" i="23"/>
  <c r="BB128" i="23"/>
  <c r="BC128" i="23"/>
  <c r="BD128" i="23"/>
  <c r="BE128" i="23"/>
  <c r="BF128" i="23"/>
  <c r="AR129" i="23"/>
  <c r="AS129" i="23"/>
  <c r="AT129" i="23"/>
  <c r="AU129" i="23"/>
  <c r="AV129" i="23"/>
  <c r="AW129" i="23"/>
  <c r="AX129" i="23"/>
  <c r="AY129" i="23"/>
  <c r="AZ129" i="23"/>
  <c r="BA129" i="23"/>
  <c r="BB129" i="23"/>
  <c r="BC129" i="23"/>
  <c r="BD129" i="23"/>
  <c r="BE129" i="23"/>
  <c r="BF129" i="23"/>
  <c r="AR130" i="23"/>
  <c r="AS130" i="23"/>
  <c r="AT130" i="23"/>
  <c r="AU130" i="23"/>
  <c r="AV130" i="23"/>
  <c r="AW130" i="23"/>
  <c r="AX130" i="23"/>
  <c r="AY130" i="23"/>
  <c r="AZ130" i="23"/>
  <c r="BA130" i="23"/>
  <c r="BB130" i="23"/>
  <c r="BC130" i="23"/>
  <c r="BD130" i="23"/>
  <c r="BE130" i="23"/>
  <c r="BF130" i="23"/>
  <c r="AR131" i="23"/>
  <c r="AS131" i="23"/>
  <c r="AT131" i="23"/>
  <c r="AU131" i="23"/>
  <c r="AV131" i="23"/>
  <c r="AW131" i="23"/>
  <c r="AX131" i="23"/>
  <c r="AY131" i="23"/>
  <c r="AZ131" i="23"/>
  <c r="BA131" i="23"/>
  <c r="BB131" i="23"/>
  <c r="BC131" i="23"/>
  <c r="BD131" i="23"/>
  <c r="BE131" i="23"/>
  <c r="BF131" i="23"/>
  <c r="AR132" i="23"/>
  <c r="AS132" i="23"/>
  <c r="AT132" i="23"/>
  <c r="AU132" i="23"/>
  <c r="AV132" i="23"/>
  <c r="AW132" i="23"/>
  <c r="AX132" i="23"/>
  <c r="AY132" i="23"/>
  <c r="AZ132" i="23"/>
  <c r="BA132" i="23"/>
  <c r="BB132" i="23"/>
  <c r="BC132" i="23"/>
  <c r="BD132" i="23"/>
  <c r="BE132" i="23"/>
  <c r="BF132" i="23"/>
  <c r="AR133" i="23"/>
  <c r="AS133" i="23"/>
  <c r="AT133" i="23"/>
  <c r="AU133" i="23"/>
  <c r="AV133" i="23"/>
  <c r="AW133" i="23"/>
  <c r="AX133" i="23"/>
  <c r="AY133" i="23"/>
  <c r="AZ133" i="23"/>
  <c r="BA133" i="23"/>
  <c r="BB133" i="23"/>
  <c r="BC133" i="23"/>
  <c r="BD133" i="23"/>
  <c r="BE133" i="23"/>
  <c r="BF133" i="23"/>
  <c r="AR134" i="23"/>
  <c r="AS134" i="23"/>
  <c r="AT134" i="23"/>
  <c r="AU134" i="23"/>
  <c r="AV134" i="23"/>
  <c r="AW134" i="23"/>
  <c r="AX134" i="23"/>
  <c r="AY134" i="23"/>
  <c r="AZ134" i="23"/>
  <c r="BA134" i="23"/>
  <c r="BB134" i="23"/>
  <c r="BC134" i="23"/>
  <c r="BD134" i="23"/>
  <c r="BE134" i="23"/>
  <c r="BF134" i="23"/>
  <c r="AR135" i="23"/>
  <c r="AS135" i="23"/>
  <c r="AT135" i="23"/>
  <c r="AU135" i="23"/>
  <c r="AV135" i="23"/>
  <c r="AW135" i="23"/>
  <c r="AX135" i="23"/>
  <c r="AY135" i="23"/>
  <c r="AZ135" i="23"/>
  <c r="BA135" i="23"/>
  <c r="BB135" i="23"/>
  <c r="BC135" i="23"/>
  <c r="BD135" i="23"/>
  <c r="BE135" i="23"/>
  <c r="BF135" i="23"/>
  <c r="AR136" i="23"/>
  <c r="AS136" i="23"/>
  <c r="AT136" i="23"/>
  <c r="AU136" i="23"/>
  <c r="AV136" i="23"/>
  <c r="AW136" i="23"/>
  <c r="AX136" i="23"/>
  <c r="AY136" i="23"/>
  <c r="AZ136" i="23"/>
  <c r="BA136" i="23"/>
  <c r="BB136" i="23"/>
  <c r="BC136" i="23"/>
  <c r="BD136" i="23"/>
  <c r="BE136" i="23"/>
  <c r="BF136" i="23"/>
  <c r="AR137" i="23"/>
  <c r="AS137" i="23"/>
  <c r="AT137" i="23"/>
  <c r="AU137" i="23"/>
  <c r="AV137" i="23"/>
  <c r="AW137" i="23"/>
  <c r="AX137" i="23"/>
  <c r="AY137" i="23"/>
  <c r="AZ137" i="23"/>
  <c r="BA137" i="23"/>
  <c r="BB137" i="23"/>
  <c r="BC137" i="23"/>
  <c r="BD137" i="23"/>
  <c r="BE137" i="23"/>
  <c r="BF137" i="23"/>
  <c r="AR138" i="23"/>
  <c r="AS138" i="23"/>
  <c r="AT138" i="23"/>
  <c r="AU138" i="23"/>
  <c r="AV138" i="23"/>
  <c r="AW138" i="23"/>
  <c r="AX138" i="23"/>
  <c r="AY138" i="23"/>
  <c r="AZ138" i="23"/>
  <c r="BA138" i="23"/>
  <c r="BB138" i="23"/>
  <c r="BC138" i="23"/>
  <c r="BD138" i="23"/>
  <c r="BE138" i="23"/>
  <c r="BF138" i="23"/>
  <c r="AR139" i="23"/>
  <c r="AS139" i="23"/>
  <c r="AT139" i="23"/>
  <c r="AU139" i="23"/>
  <c r="AV139" i="23"/>
  <c r="AW139" i="23"/>
  <c r="AX139" i="23"/>
  <c r="AY139" i="23"/>
  <c r="AZ139" i="23"/>
  <c r="BA139" i="23"/>
  <c r="BB139" i="23"/>
  <c r="BC139" i="23"/>
  <c r="BD139" i="23"/>
  <c r="BE139" i="23"/>
  <c r="BF139" i="23"/>
  <c r="AR140" i="23"/>
  <c r="AS140" i="23"/>
  <c r="AT140" i="23"/>
  <c r="AU140" i="23"/>
  <c r="AV140" i="23"/>
  <c r="AW140" i="23"/>
  <c r="AX140" i="23"/>
  <c r="AY140" i="23"/>
  <c r="AZ140" i="23"/>
  <c r="BA140" i="23"/>
  <c r="BB140" i="23"/>
  <c r="BC140" i="23"/>
  <c r="BD140" i="23"/>
  <c r="BE140" i="23"/>
  <c r="BF140" i="23"/>
  <c r="AR141" i="23"/>
  <c r="AS141" i="23"/>
  <c r="AT141" i="23"/>
  <c r="AU141" i="23"/>
  <c r="AV141" i="23"/>
  <c r="AW141" i="23"/>
  <c r="AX141" i="23"/>
  <c r="AY141" i="23"/>
  <c r="AZ141" i="23"/>
  <c r="BA141" i="23"/>
  <c r="BB141" i="23"/>
  <c r="BC141" i="23"/>
  <c r="BD141" i="23"/>
  <c r="BE141" i="23"/>
  <c r="BF141" i="23"/>
  <c r="AR142" i="23"/>
  <c r="AS142" i="23"/>
  <c r="AT142" i="23"/>
  <c r="AU142" i="23"/>
  <c r="AV142" i="23"/>
  <c r="AW142" i="23"/>
  <c r="AX142" i="23"/>
  <c r="AY142" i="23"/>
  <c r="AZ142" i="23"/>
  <c r="BA142" i="23"/>
  <c r="BB142" i="23"/>
  <c r="BC142" i="23"/>
  <c r="BD142" i="23"/>
  <c r="BE142" i="23"/>
  <c r="BF142" i="23"/>
  <c r="AR143" i="23"/>
  <c r="AS143" i="23"/>
  <c r="AT143" i="23"/>
  <c r="AU143" i="23"/>
  <c r="AV143" i="23"/>
  <c r="AW143" i="23"/>
  <c r="AX143" i="23"/>
  <c r="AY143" i="23"/>
  <c r="AZ143" i="23"/>
  <c r="BA143" i="23"/>
  <c r="BB143" i="23"/>
  <c r="BC143" i="23"/>
  <c r="BD143" i="23"/>
  <c r="BE143" i="23"/>
  <c r="BF143" i="23"/>
  <c r="AR144" i="23"/>
  <c r="AS144" i="23"/>
  <c r="AT144" i="23"/>
  <c r="AU144" i="23"/>
  <c r="AV144" i="23"/>
  <c r="AW144" i="23"/>
  <c r="AX144" i="23"/>
  <c r="AY144" i="23"/>
  <c r="AZ144" i="23"/>
  <c r="BA144" i="23"/>
  <c r="BB144" i="23"/>
  <c r="BC144" i="23"/>
  <c r="BD144" i="23"/>
  <c r="BE144" i="23"/>
  <c r="BF144" i="23"/>
  <c r="AR145" i="23"/>
  <c r="AS145" i="23"/>
  <c r="AT145" i="23"/>
  <c r="AU145" i="23"/>
  <c r="AV145" i="23"/>
  <c r="AW145" i="23"/>
  <c r="AX145" i="23"/>
  <c r="AY145" i="23"/>
  <c r="AZ145" i="23"/>
  <c r="BA145" i="23"/>
  <c r="BB145" i="23"/>
  <c r="BC145" i="23"/>
  <c r="BD145" i="23"/>
  <c r="BE145" i="23"/>
  <c r="BF145" i="23"/>
  <c r="AR146" i="23"/>
  <c r="AS146" i="23"/>
  <c r="AT146" i="23"/>
  <c r="AU146" i="23"/>
  <c r="AV146" i="23"/>
  <c r="AW146" i="23"/>
  <c r="AX146" i="23"/>
  <c r="AY146" i="23"/>
  <c r="AZ146" i="23"/>
  <c r="BA146" i="23"/>
  <c r="BB146" i="23"/>
  <c r="BC146" i="23"/>
  <c r="BD146" i="23"/>
  <c r="BE146" i="23"/>
  <c r="BF146" i="23"/>
  <c r="AR147" i="23"/>
  <c r="AS147" i="23"/>
  <c r="AT147" i="23"/>
  <c r="AU147" i="23"/>
  <c r="AV147" i="23"/>
  <c r="AW147" i="23"/>
  <c r="AX147" i="23"/>
  <c r="AY147" i="23"/>
  <c r="AZ147" i="23"/>
  <c r="BA147" i="23"/>
  <c r="BB147" i="23"/>
  <c r="BC147" i="23"/>
  <c r="BD147" i="23"/>
  <c r="BE147" i="23"/>
  <c r="BF147" i="23"/>
  <c r="AR148" i="23"/>
  <c r="AS148" i="23"/>
  <c r="AT148" i="23"/>
  <c r="AU148" i="23"/>
  <c r="AV148" i="23"/>
  <c r="AW148" i="23"/>
  <c r="AX148" i="23"/>
  <c r="AY148" i="23"/>
  <c r="AZ148" i="23"/>
  <c r="BA148" i="23"/>
  <c r="BB148" i="23"/>
  <c r="BC148" i="23"/>
  <c r="BD148" i="23"/>
  <c r="BE148" i="23"/>
  <c r="BF148" i="23"/>
  <c r="AR149" i="23"/>
  <c r="AS149" i="23"/>
  <c r="AT149" i="23"/>
  <c r="AU149" i="23"/>
  <c r="AV149" i="23"/>
  <c r="AW149" i="23"/>
  <c r="AX149" i="23"/>
  <c r="AY149" i="23"/>
  <c r="AZ149" i="23"/>
  <c r="BA149" i="23"/>
  <c r="BB149" i="23"/>
  <c r="BC149" i="23"/>
  <c r="BD149" i="23"/>
  <c r="BE149" i="23"/>
  <c r="BF149" i="23"/>
  <c r="AR150" i="23"/>
  <c r="AS150" i="23"/>
  <c r="AT150" i="23"/>
  <c r="AU150" i="23"/>
  <c r="AV150" i="23"/>
  <c r="AW150" i="23"/>
  <c r="AX150" i="23"/>
  <c r="AY150" i="23"/>
  <c r="AZ150" i="23"/>
  <c r="BA150" i="23"/>
  <c r="BB150" i="23"/>
  <c r="BC150" i="23"/>
  <c r="BD150" i="23"/>
  <c r="BE150" i="23"/>
  <c r="BF150" i="23"/>
  <c r="AR151" i="23"/>
  <c r="AS151" i="23"/>
  <c r="AT151" i="23"/>
  <c r="AU151" i="23"/>
  <c r="AV151" i="23"/>
  <c r="AW151" i="23"/>
  <c r="AX151" i="23"/>
  <c r="AY151" i="23"/>
  <c r="AZ151" i="23"/>
  <c r="BA151" i="23"/>
  <c r="BB151" i="23"/>
  <c r="BC151" i="23"/>
  <c r="BD151" i="23"/>
  <c r="BE151" i="23"/>
  <c r="BF151" i="23"/>
  <c r="AR152" i="23"/>
  <c r="AS152" i="23"/>
  <c r="AT152" i="23"/>
  <c r="AU152" i="23"/>
  <c r="AV152" i="23"/>
  <c r="AW152" i="23"/>
  <c r="AX152" i="23"/>
  <c r="AY152" i="23"/>
  <c r="AZ152" i="23"/>
  <c r="BA152" i="23"/>
  <c r="BB152" i="23"/>
  <c r="BC152" i="23"/>
  <c r="BD152" i="23"/>
  <c r="BE152" i="23"/>
  <c r="BF152" i="23"/>
  <c r="AR153" i="23"/>
  <c r="AS153" i="23"/>
  <c r="AT153" i="23"/>
  <c r="AU153" i="23"/>
  <c r="AV153" i="23"/>
  <c r="AW153" i="23"/>
  <c r="AX153" i="23"/>
  <c r="AY153" i="23"/>
  <c r="AZ153" i="23"/>
  <c r="BA153" i="23"/>
  <c r="BB153" i="23"/>
  <c r="BC153" i="23"/>
  <c r="BD153" i="23"/>
  <c r="BE153" i="23"/>
  <c r="BF153" i="23"/>
  <c r="AR154" i="23"/>
  <c r="AS154" i="23"/>
  <c r="AT154" i="23"/>
  <c r="AU154" i="23"/>
  <c r="AV154" i="23"/>
  <c r="AW154" i="23"/>
  <c r="AX154" i="23"/>
  <c r="AY154" i="23"/>
  <c r="AZ154" i="23"/>
  <c r="BA154" i="23"/>
  <c r="BB154" i="23"/>
  <c r="BC154" i="23"/>
  <c r="BD154" i="23"/>
  <c r="BE154" i="23"/>
  <c r="BF154" i="23"/>
  <c r="AR155" i="23"/>
  <c r="AS155" i="23"/>
  <c r="AT155" i="23"/>
  <c r="AU155" i="23"/>
  <c r="AV155" i="23"/>
  <c r="AW155" i="23"/>
  <c r="AX155" i="23"/>
  <c r="AY155" i="23"/>
  <c r="AZ155" i="23"/>
  <c r="BA155" i="23"/>
  <c r="BB155" i="23"/>
  <c r="BC155" i="23"/>
  <c r="BD155" i="23"/>
  <c r="BE155" i="23"/>
  <c r="BF155" i="23"/>
  <c r="AR156" i="23"/>
  <c r="AS156" i="23"/>
  <c r="AT156" i="23"/>
  <c r="AU156" i="23"/>
  <c r="AV156" i="23"/>
  <c r="AW156" i="23"/>
  <c r="AX156" i="23"/>
  <c r="AY156" i="23"/>
  <c r="AZ156" i="23"/>
  <c r="BA156" i="23"/>
  <c r="BB156" i="23"/>
  <c r="BC156" i="23"/>
  <c r="BD156" i="23"/>
  <c r="BE156" i="23"/>
  <c r="BF156" i="23"/>
  <c r="AR157" i="23"/>
  <c r="AS157" i="23"/>
  <c r="AT157" i="23"/>
  <c r="AU157" i="23"/>
  <c r="AV157" i="23"/>
  <c r="AW157" i="23"/>
  <c r="AX157" i="23"/>
  <c r="AY157" i="23"/>
  <c r="AZ157" i="23"/>
  <c r="BA157" i="23"/>
  <c r="BB157" i="23"/>
  <c r="BC157" i="23"/>
  <c r="BD157" i="23"/>
  <c r="BE157" i="23"/>
  <c r="BF157" i="23"/>
  <c r="AR158" i="23"/>
  <c r="AS158" i="23"/>
  <c r="AT158" i="23"/>
  <c r="AU158" i="23"/>
  <c r="AV158" i="23"/>
  <c r="AW158" i="23"/>
  <c r="AX158" i="23"/>
  <c r="AY158" i="23"/>
  <c r="AZ158" i="23"/>
  <c r="BA158" i="23"/>
  <c r="BB158" i="23"/>
  <c r="BC158" i="23"/>
  <c r="BD158" i="23"/>
  <c r="BE158" i="23"/>
  <c r="BF158" i="23"/>
  <c r="AR159" i="23"/>
  <c r="AS159" i="23"/>
  <c r="AT159" i="23"/>
  <c r="AU159" i="23"/>
  <c r="AV159" i="23"/>
  <c r="AW159" i="23"/>
  <c r="AX159" i="23"/>
  <c r="AY159" i="23"/>
  <c r="AZ159" i="23"/>
  <c r="BA159" i="23"/>
  <c r="BB159" i="23"/>
  <c r="BC159" i="23"/>
  <c r="BD159" i="23"/>
  <c r="BE159" i="23"/>
  <c r="BF159" i="23"/>
  <c r="AR160" i="23"/>
  <c r="AS160" i="23"/>
  <c r="AT160" i="23"/>
  <c r="AU160" i="23"/>
  <c r="AV160" i="23"/>
  <c r="AW160" i="23"/>
  <c r="AX160" i="23"/>
  <c r="AY160" i="23"/>
  <c r="AZ160" i="23"/>
  <c r="BA160" i="23"/>
  <c r="BB160" i="23"/>
  <c r="BC160" i="23"/>
  <c r="BD160" i="23"/>
  <c r="BE160" i="23"/>
  <c r="BF160" i="23"/>
  <c r="AR161" i="23"/>
  <c r="AS161" i="23"/>
  <c r="AT161" i="23"/>
  <c r="AU161" i="23"/>
  <c r="AV161" i="23"/>
  <c r="AW161" i="23"/>
  <c r="AX161" i="23"/>
  <c r="AY161" i="23"/>
  <c r="AZ161" i="23"/>
  <c r="BA161" i="23"/>
  <c r="BB161" i="23"/>
  <c r="BC161" i="23"/>
  <c r="BD161" i="23"/>
  <c r="BE161" i="23"/>
  <c r="BF161" i="23"/>
  <c r="AR162" i="23"/>
  <c r="AS162" i="23"/>
  <c r="AT162" i="23"/>
  <c r="AU162" i="23"/>
  <c r="AV162" i="23"/>
  <c r="AW162" i="23"/>
  <c r="AX162" i="23"/>
  <c r="AY162" i="23"/>
  <c r="AZ162" i="23"/>
  <c r="BA162" i="23"/>
  <c r="BB162" i="23"/>
  <c r="BC162" i="23"/>
  <c r="BD162" i="23"/>
  <c r="BE162" i="23"/>
  <c r="BF162" i="23"/>
  <c r="AR163" i="23"/>
  <c r="AS163" i="23"/>
  <c r="AT163" i="23"/>
  <c r="AU163" i="23"/>
  <c r="AV163" i="23"/>
  <c r="AW163" i="23"/>
  <c r="AX163" i="23"/>
  <c r="AY163" i="23"/>
  <c r="AZ163" i="23"/>
  <c r="BA163" i="23"/>
  <c r="BB163" i="23"/>
  <c r="BC163" i="23"/>
  <c r="BD163" i="23"/>
  <c r="BE163" i="23"/>
  <c r="BF163" i="23"/>
  <c r="AR164" i="23"/>
  <c r="AS164" i="23"/>
  <c r="AT164" i="23"/>
  <c r="AU164" i="23"/>
  <c r="AV164" i="23"/>
  <c r="AW164" i="23"/>
  <c r="AX164" i="23"/>
  <c r="AY164" i="23"/>
  <c r="AZ164" i="23"/>
  <c r="BA164" i="23"/>
  <c r="BB164" i="23"/>
  <c r="BC164" i="23"/>
  <c r="BD164" i="23"/>
  <c r="BE164" i="23"/>
  <c r="BF164" i="23"/>
  <c r="AR165" i="23"/>
  <c r="AS165" i="23"/>
  <c r="AT165" i="23"/>
  <c r="AU165" i="23"/>
  <c r="AV165" i="23"/>
  <c r="AW165" i="23"/>
  <c r="AX165" i="23"/>
  <c r="AY165" i="23"/>
  <c r="AZ165" i="23"/>
  <c r="BA165" i="23"/>
  <c r="BB165" i="23"/>
  <c r="BC165" i="23"/>
  <c r="BD165" i="23"/>
  <c r="BE165" i="23"/>
  <c r="BF165" i="23"/>
  <c r="AR166" i="23"/>
  <c r="AS166" i="23"/>
  <c r="AT166" i="23"/>
  <c r="AU166" i="23"/>
  <c r="AV166" i="23"/>
  <c r="AW166" i="23"/>
  <c r="AX166" i="23"/>
  <c r="AY166" i="23"/>
  <c r="AZ166" i="23"/>
  <c r="BA166" i="23"/>
  <c r="BB166" i="23"/>
  <c r="BC166" i="23"/>
  <c r="BD166" i="23"/>
  <c r="BE166" i="23"/>
  <c r="BF166" i="23"/>
  <c r="AR167" i="23"/>
  <c r="AS167" i="23"/>
  <c r="AT167" i="23"/>
  <c r="AU167" i="23"/>
  <c r="AV167" i="23"/>
  <c r="AW167" i="23"/>
  <c r="AX167" i="23"/>
  <c r="AY167" i="23"/>
  <c r="AZ167" i="23"/>
  <c r="BA167" i="23"/>
  <c r="BB167" i="23"/>
  <c r="BC167" i="23"/>
  <c r="BD167" i="23"/>
  <c r="BE167" i="23"/>
  <c r="BF167" i="23"/>
  <c r="AR168" i="23"/>
  <c r="AS168" i="23"/>
  <c r="AT168" i="23"/>
  <c r="AU168" i="23"/>
  <c r="AV168" i="23"/>
  <c r="AW168" i="23"/>
  <c r="AX168" i="23"/>
  <c r="AY168" i="23"/>
  <c r="AZ168" i="23"/>
  <c r="BA168" i="23"/>
  <c r="BB168" i="23"/>
  <c r="BC168" i="23"/>
  <c r="BD168" i="23"/>
  <c r="BE168" i="23"/>
  <c r="BF168" i="23"/>
  <c r="AR169" i="23"/>
  <c r="AS169" i="23"/>
  <c r="AT169" i="23"/>
  <c r="AU169" i="23"/>
  <c r="AV169" i="23"/>
  <c r="AW169" i="23"/>
  <c r="AX169" i="23"/>
  <c r="AY169" i="23"/>
  <c r="AZ169" i="23"/>
  <c r="BA169" i="23"/>
  <c r="BB169" i="23"/>
  <c r="BC169" i="23"/>
  <c r="BD169" i="23"/>
  <c r="BE169" i="23"/>
  <c r="BF169" i="23"/>
  <c r="AR170" i="23"/>
  <c r="AS170" i="23"/>
  <c r="AT170" i="23"/>
  <c r="AU170" i="23"/>
  <c r="AV170" i="23"/>
  <c r="AW170" i="23"/>
  <c r="AX170" i="23"/>
  <c r="AY170" i="23"/>
  <c r="AZ170" i="23"/>
  <c r="BA170" i="23"/>
  <c r="BB170" i="23"/>
  <c r="BC170" i="23"/>
  <c r="BD170" i="23"/>
  <c r="BE170" i="23"/>
  <c r="BF170" i="23"/>
  <c r="AR171" i="23"/>
  <c r="AS171" i="23"/>
  <c r="AT171" i="23"/>
  <c r="AU171" i="23"/>
  <c r="AV171" i="23"/>
  <c r="AW171" i="23"/>
  <c r="AX171" i="23"/>
  <c r="AY171" i="23"/>
  <c r="AZ171" i="23"/>
  <c r="BA171" i="23"/>
  <c r="BB171" i="23"/>
  <c r="BC171" i="23"/>
  <c r="BD171" i="23"/>
  <c r="BE171" i="23"/>
  <c r="BF171" i="23"/>
  <c r="AR172" i="23"/>
  <c r="AS172" i="23"/>
  <c r="AT172" i="23"/>
  <c r="AU172" i="23"/>
  <c r="AV172" i="23"/>
  <c r="AW172" i="23"/>
  <c r="AX172" i="23"/>
  <c r="AY172" i="23"/>
  <c r="AZ172" i="23"/>
  <c r="BA172" i="23"/>
  <c r="BB172" i="23"/>
  <c r="BC172" i="23"/>
  <c r="BD172" i="23"/>
  <c r="BE172" i="23"/>
  <c r="BF172" i="23"/>
  <c r="AR173" i="23"/>
  <c r="AS173" i="23"/>
  <c r="AT173" i="23"/>
  <c r="AU173" i="23"/>
  <c r="AV173" i="23"/>
  <c r="AW173" i="23"/>
  <c r="AX173" i="23"/>
  <c r="AY173" i="23"/>
  <c r="AZ173" i="23"/>
  <c r="BA173" i="23"/>
  <c r="BB173" i="23"/>
  <c r="BC173" i="23"/>
  <c r="BD173" i="23"/>
  <c r="BE173" i="23"/>
  <c r="BF173" i="23"/>
  <c r="AR174" i="23"/>
  <c r="AS174" i="23"/>
  <c r="AT174" i="23"/>
  <c r="AU174" i="23"/>
  <c r="AV174" i="23"/>
  <c r="AW174" i="23"/>
  <c r="AX174" i="23"/>
  <c r="AY174" i="23"/>
  <c r="AZ174" i="23"/>
  <c r="BA174" i="23"/>
  <c r="BB174" i="23"/>
  <c r="BC174" i="23"/>
  <c r="BD174" i="23"/>
  <c r="BE174" i="23"/>
  <c r="BF174" i="23"/>
  <c r="AR175" i="23"/>
  <c r="AS175" i="23"/>
  <c r="AT175" i="23"/>
  <c r="AU175" i="23"/>
  <c r="AV175" i="23"/>
  <c r="AW175" i="23"/>
  <c r="AX175" i="23"/>
  <c r="AY175" i="23"/>
  <c r="AZ175" i="23"/>
  <c r="BA175" i="23"/>
  <c r="BB175" i="23"/>
  <c r="BC175" i="23"/>
  <c r="BD175" i="23"/>
  <c r="BE175" i="23"/>
  <c r="BF175" i="23"/>
  <c r="AR176" i="23"/>
  <c r="AS176" i="23"/>
  <c r="AT176" i="23"/>
  <c r="AU176" i="23"/>
  <c r="AV176" i="23"/>
  <c r="AW176" i="23"/>
  <c r="AX176" i="23"/>
  <c r="AY176" i="23"/>
  <c r="AZ176" i="23"/>
  <c r="BA176" i="23"/>
  <c r="BB176" i="23"/>
  <c r="BC176" i="23"/>
  <c r="BD176" i="23"/>
  <c r="BE176" i="23"/>
  <c r="BF176" i="23"/>
  <c r="AR177" i="23"/>
  <c r="AS177" i="23"/>
  <c r="AT177" i="23"/>
  <c r="AU177" i="23"/>
  <c r="AV177" i="23"/>
  <c r="AW177" i="23"/>
  <c r="AX177" i="23"/>
  <c r="AY177" i="23"/>
  <c r="AZ177" i="23"/>
  <c r="BA177" i="23"/>
  <c r="BB177" i="23"/>
  <c r="BC177" i="23"/>
  <c r="BD177" i="23"/>
  <c r="BE177" i="23"/>
  <c r="BF177" i="23"/>
  <c r="AR178" i="23"/>
  <c r="AS178" i="23"/>
  <c r="AT178" i="23"/>
  <c r="AU178" i="23"/>
  <c r="AV178" i="23"/>
  <c r="AW178" i="23"/>
  <c r="AX178" i="23"/>
  <c r="AY178" i="23"/>
  <c r="AZ178" i="23"/>
  <c r="BA178" i="23"/>
  <c r="BB178" i="23"/>
  <c r="BC178" i="23"/>
  <c r="BD178" i="23"/>
  <c r="BE178" i="23"/>
  <c r="BF178" i="23"/>
  <c r="AR179" i="23"/>
  <c r="AS179" i="23"/>
  <c r="AT179" i="23"/>
  <c r="AU179" i="23"/>
  <c r="AV179" i="23"/>
  <c r="AW179" i="23"/>
  <c r="AX179" i="23"/>
  <c r="AY179" i="23"/>
  <c r="AZ179" i="23"/>
  <c r="BA179" i="23"/>
  <c r="BB179" i="23"/>
  <c r="BC179" i="23"/>
  <c r="BD179" i="23"/>
  <c r="BE179" i="23"/>
  <c r="BF179" i="23"/>
  <c r="AR180" i="23"/>
  <c r="AS180" i="23"/>
  <c r="AT180" i="23"/>
  <c r="AU180" i="23"/>
  <c r="AV180" i="23"/>
  <c r="AW180" i="23"/>
  <c r="AX180" i="23"/>
  <c r="AY180" i="23"/>
  <c r="AZ180" i="23"/>
  <c r="BA180" i="23"/>
  <c r="BB180" i="23"/>
  <c r="BC180" i="23"/>
  <c r="BD180" i="23"/>
  <c r="BE180" i="23"/>
  <c r="BF180" i="23"/>
  <c r="AR181" i="23"/>
  <c r="AS181" i="23"/>
  <c r="AT181" i="23"/>
  <c r="AU181" i="23"/>
  <c r="AV181" i="23"/>
  <c r="AW181" i="23"/>
  <c r="AX181" i="23"/>
  <c r="AY181" i="23"/>
  <c r="AZ181" i="23"/>
  <c r="BA181" i="23"/>
  <c r="BB181" i="23"/>
  <c r="BC181" i="23"/>
  <c r="BD181" i="23"/>
  <c r="BE181" i="23"/>
  <c r="BF181" i="23"/>
  <c r="AR182" i="23"/>
  <c r="AS182" i="23"/>
  <c r="AT182" i="23"/>
  <c r="AU182" i="23"/>
  <c r="AV182" i="23"/>
  <c r="AW182" i="23"/>
  <c r="AX182" i="23"/>
  <c r="AY182" i="23"/>
  <c r="AZ182" i="23"/>
  <c r="BA182" i="23"/>
  <c r="BB182" i="23"/>
  <c r="BC182" i="23"/>
  <c r="BD182" i="23"/>
  <c r="BE182" i="23"/>
  <c r="BF182" i="23"/>
  <c r="AR183" i="23"/>
  <c r="AS183" i="23"/>
  <c r="AT183" i="23"/>
  <c r="AU183" i="23"/>
  <c r="AV183" i="23"/>
  <c r="AW183" i="23"/>
  <c r="AX183" i="23"/>
  <c r="AY183" i="23"/>
  <c r="AZ183" i="23"/>
  <c r="BA183" i="23"/>
  <c r="BB183" i="23"/>
  <c r="BC183" i="23"/>
  <c r="BD183" i="23"/>
  <c r="BE183" i="23"/>
  <c r="BF183" i="23"/>
  <c r="AR184" i="23"/>
  <c r="AS184" i="23"/>
  <c r="AT184" i="23"/>
  <c r="AU184" i="23"/>
  <c r="AV184" i="23"/>
  <c r="AW184" i="23"/>
  <c r="AX184" i="23"/>
  <c r="AY184" i="23"/>
  <c r="AZ184" i="23"/>
  <c r="BA184" i="23"/>
  <c r="BB184" i="23"/>
  <c r="BC184" i="23"/>
  <c r="BD184" i="23"/>
  <c r="BE184" i="23"/>
  <c r="BF184" i="23"/>
  <c r="AR185" i="23"/>
  <c r="AS185" i="23"/>
  <c r="AT185" i="23"/>
  <c r="AU185" i="23"/>
  <c r="AV185" i="23"/>
  <c r="AW185" i="23"/>
  <c r="AX185" i="23"/>
  <c r="AY185" i="23"/>
  <c r="AZ185" i="23"/>
  <c r="BA185" i="23"/>
  <c r="BB185" i="23"/>
  <c r="BC185" i="23"/>
  <c r="BD185" i="23"/>
  <c r="BE185" i="23"/>
  <c r="BF185" i="23"/>
  <c r="AR186" i="23"/>
  <c r="AS186" i="23"/>
  <c r="AT186" i="23"/>
  <c r="AU186" i="23"/>
  <c r="AV186" i="23"/>
  <c r="AW186" i="23"/>
  <c r="AX186" i="23"/>
  <c r="AY186" i="23"/>
  <c r="AZ186" i="23"/>
  <c r="BA186" i="23"/>
  <c r="BB186" i="23"/>
  <c r="BC186" i="23"/>
  <c r="BD186" i="23"/>
  <c r="BE186" i="23"/>
  <c r="BF186" i="23"/>
  <c r="AR187" i="23"/>
  <c r="AS187" i="23"/>
  <c r="AT187" i="23"/>
  <c r="AU187" i="23"/>
  <c r="AV187" i="23"/>
  <c r="AW187" i="23"/>
  <c r="AX187" i="23"/>
  <c r="AY187" i="23"/>
  <c r="AZ187" i="23"/>
  <c r="BA187" i="23"/>
  <c r="BB187" i="23"/>
  <c r="BC187" i="23"/>
  <c r="BD187" i="23"/>
  <c r="BE187" i="23"/>
  <c r="BF187" i="23"/>
  <c r="AR188" i="23"/>
  <c r="AS188" i="23"/>
  <c r="AT188" i="23"/>
  <c r="AU188" i="23"/>
  <c r="AV188" i="23"/>
  <c r="AW188" i="23"/>
  <c r="AX188" i="23"/>
  <c r="AY188" i="23"/>
  <c r="AZ188" i="23"/>
  <c r="BA188" i="23"/>
  <c r="BB188" i="23"/>
  <c r="BC188" i="23"/>
  <c r="BD188" i="23"/>
  <c r="BE188" i="23"/>
  <c r="BF188" i="23"/>
  <c r="AR189" i="23"/>
  <c r="AS189" i="23"/>
  <c r="AT189" i="23"/>
  <c r="AU189" i="23"/>
  <c r="AV189" i="23"/>
  <c r="AW189" i="23"/>
  <c r="AX189" i="23"/>
  <c r="AY189" i="23"/>
  <c r="AZ189" i="23"/>
  <c r="BA189" i="23"/>
  <c r="BB189" i="23"/>
  <c r="BC189" i="23"/>
  <c r="BD189" i="23"/>
  <c r="BE189" i="23"/>
  <c r="BF189" i="23"/>
  <c r="AR190" i="23"/>
  <c r="AS190" i="23"/>
  <c r="AT190" i="23"/>
  <c r="AU190" i="23"/>
  <c r="AV190" i="23"/>
  <c r="AW190" i="23"/>
  <c r="AX190" i="23"/>
  <c r="AY190" i="23"/>
  <c r="AZ190" i="23"/>
  <c r="BA190" i="23"/>
  <c r="BB190" i="23"/>
  <c r="BC190" i="23"/>
  <c r="BD190" i="23"/>
  <c r="BE190" i="23"/>
  <c r="BF190" i="23"/>
  <c r="AS191" i="23"/>
  <c r="AT191" i="23"/>
  <c r="AU191" i="23"/>
  <c r="AV191" i="23"/>
  <c r="AW191" i="23"/>
  <c r="AX191" i="23"/>
  <c r="AY191" i="23"/>
  <c r="AZ191" i="23"/>
  <c r="BA191" i="23"/>
  <c r="BB191" i="23"/>
  <c r="BC191" i="23"/>
  <c r="BD191" i="23"/>
  <c r="BE191" i="23"/>
  <c r="BF191" i="23"/>
  <c r="AR192" i="23"/>
  <c r="AS192" i="23"/>
  <c r="AT192" i="23"/>
  <c r="AU192" i="23"/>
  <c r="AV192" i="23"/>
  <c r="AW192" i="23"/>
  <c r="AX192" i="23"/>
  <c r="AY192" i="23"/>
  <c r="AZ192" i="23"/>
  <c r="BA192" i="23"/>
  <c r="BB192" i="23"/>
  <c r="BC192" i="23"/>
  <c r="BD192" i="23"/>
  <c r="BE192" i="23"/>
  <c r="BF192" i="23"/>
  <c r="AR193" i="23"/>
  <c r="AS193" i="23"/>
  <c r="AT193" i="23"/>
  <c r="AU193" i="23"/>
  <c r="AV193" i="23"/>
  <c r="AW193" i="23"/>
  <c r="AX193" i="23"/>
  <c r="AY193" i="23"/>
  <c r="AZ193" i="23"/>
  <c r="BA193" i="23"/>
  <c r="BB193" i="23"/>
  <c r="BC193" i="23"/>
  <c r="BD193" i="23"/>
  <c r="BE193" i="23"/>
  <c r="BF193" i="23"/>
  <c r="AR194" i="23"/>
  <c r="AS194" i="23"/>
  <c r="AT194" i="23"/>
  <c r="AU194" i="23"/>
  <c r="AV194" i="23"/>
  <c r="AW194" i="23"/>
  <c r="AX194" i="23"/>
  <c r="AY194" i="23"/>
  <c r="AZ194" i="23"/>
  <c r="BA194" i="23"/>
  <c r="BB194" i="23"/>
  <c r="BC194" i="23"/>
  <c r="BD194" i="23"/>
  <c r="BE194" i="23"/>
  <c r="BF194" i="23"/>
  <c r="AR195" i="23"/>
  <c r="AS195" i="23"/>
  <c r="AT195" i="23"/>
  <c r="AU195" i="23"/>
  <c r="AV195" i="23"/>
  <c r="AW195" i="23"/>
  <c r="AX195" i="23"/>
  <c r="AY195" i="23"/>
  <c r="AZ195" i="23"/>
  <c r="BA195" i="23"/>
  <c r="BB195" i="23"/>
  <c r="BC195" i="23"/>
  <c r="BD195" i="23"/>
  <c r="BE195" i="23"/>
  <c r="BF195" i="23"/>
  <c r="AR196" i="23"/>
  <c r="AS196" i="23"/>
  <c r="AT196" i="23"/>
  <c r="AU196" i="23"/>
  <c r="AV196" i="23"/>
  <c r="AW196" i="23"/>
  <c r="AX196" i="23"/>
  <c r="AY196" i="23"/>
  <c r="AZ196" i="23"/>
  <c r="BA196" i="23"/>
  <c r="BB196" i="23"/>
  <c r="BC196" i="23"/>
  <c r="BD196" i="23"/>
  <c r="BE196" i="23"/>
  <c r="BF196" i="23"/>
  <c r="AR197" i="23"/>
  <c r="AS197" i="23"/>
  <c r="AT197" i="23"/>
  <c r="AU197" i="23"/>
  <c r="AV197" i="23"/>
  <c r="AW197" i="23"/>
  <c r="AX197" i="23"/>
  <c r="AY197" i="23"/>
  <c r="AZ197" i="23"/>
  <c r="BA197" i="23"/>
  <c r="BB197" i="23"/>
  <c r="BC197" i="23"/>
  <c r="BD197" i="23"/>
  <c r="BE197" i="23"/>
  <c r="BF197" i="23"/>
  <c r="AR198" i="23"/>
  <c r="AS198" i="23"/>
  <c r="AT198" i="23"/>
  <c r="AU198" i="23"/>
  <c r="AV198" i="23"/>
  <c r="AW198" i="23"/>
  <c r="AX198" i="23"/>
  <c r="AY198" i="23"/>
  <c r="AZ198" i="23"/>
  <c r="BA198" i="23"/>
  <c r="BB198" i="23"/>
  <c r="BC198" i="23"/>
  <c r="BD198" i="23"/>
  <c r="BE198" i="23"/>
  <c r="BF198" i="23"/>
  <c r="AR199" i="23"/>
  <c r="AS199" i="23"/>
  <c r="AT199" i="23"/>
  <c r="AU199" i="23"/>
  <c r="AV199" i="23"/>
  <c r="AW199" i="23"/>
  <c r="AX199" i="23"/>
  <c r="AY199" i="23"/>
  <c r="AZ199" i="23"/>
  <c r="BA199" i="23"/>
  <c r="BB199" i="23"/>
  <c r="BC199" i="23"/>
  <c r="BD199" i="23"/>
  <c r="BE199" i="23"/>
  <c r="BF199" i="23"/>
  <c r="AR200" i="23"/>
  <c r="AS200" i="23"/>
  <c r="AT200" i="23"/>
  <c r="AU200" i="23"/>
  <c r="AV200" i="23"/>
  <c r="AW200" i="23"/>
  <c r="AX200" i="23"/>
  <c r="AY200" i="23"/>
  <c r="AZ200" i="23"/>
  <c r="BA200" i="23"/>
  <c r="BB200" i="23"/>
  <c r="BC200" i="23"/>
  <c r="BD200" i="23"/>
  <c r="BE200" i="23"/>
  <c r="BF200" i="23"/>
  <c r="AR201" i="23"/>
  <c r="AS201" i="23"/>
  <c r="AT201" i="23"/>
  <c r="AU201" i="23"/>
  <c r="AV201" i="23"/>
  <c r="AW201" i="23"/>
  <c r="AX201" i="23"/>
  <c r="AY201" i="23"/>
  <c r="AZ201" i="23"/>
  <c r="BA201" i="23"/>
  <c r="BB201" i="23"/>
  <c r="BC201" i="23"/>
  <c r="BD201" i="23"/>
  <c r="BE201" i="23"/>
  <c r="BF201" i="23"/>
  <c r="AR202" i="23"/>
  <c r="AS202" i="23"/>
  <c r="AT202" i="23"/>
  <c r="AU202" i="23"/>
  <c r="AV202" i="23"/>
  <c r="AW202" i="23"/>
  <c r="AX202" i="23"/>
  <c r="AY202" i="23"/>
  <c r="AZ202" i="23"/>
  <c r="BA202" i="23"/>
  <c r="BB202" i="23"/>
  <c r="BC202" i="23"/>
  <c r="BD202" i="23"/>
  <c r="BE202" i="23"/>
  <c r="BF202" i="23"/>
  <c r="AR203" i="23"/>
  <c r="AS203" i="23"/>
  <c r="AT203" i="23"/>
  <c r="AU203" i="23"/>
  <c r="AV203" i="23"/>
  <c r="AW203" i="23"/>
  <c r="AX203" i="23"/>
  <c r="AY203" i="23"/>
  <c r="AZ203" i="23"/>
  <c r="BA203" i="23"/>
  <c r="BB203" i="23"/>
  <c r="BC203" i="23"/>
  <c r="BD203" i="23"/>
  <c r="BE203" i="23"/>
  <c r="BF203" i="23"/>
  <c r="AR204" i="23"/>
  <c r="AS204" i="23"/>
  <c r="AT204" i="23"/>
  <c r="AU204" i="23"/>
  <c r="AV204" i="23"/>
  <c r="AW204" i="23"/>
  <c r="AX204" i="23"/>
  <c r="AY204" i="23"/>
  <c r="AZ204" i="23"/>
  <c r="BA204" i="23"/>
  <c r="BB204" i="23"/>
  <c r="BC204" i="23"/>
  <c r="BD204" i="23"/>
  <c r="BE204" i="23"/>
  <c r="BF204" i="23"/>
  <c r="BJ83" i="23"/>
  <c r="BJ84" i="23"/>
  <c r="BJ85" i="23"/>
  <c r="BJ86" i="23"/>
  <c r="BJ87" i="23"/>
  <c r="BJ88" i="23"/>
  <c r="BJ89" i="23"/>
  <c r="BJ90" i="23"/>
  <c r="BJ91" i="23"/>
  <c r="BJ92" i="23"/>
  <c r="BJ93" i="23"/>
  <c r="BJ94" i="23"/>
  <c r="BJ95" i="23"/>
  <c r="BJ96" i="23"/>
  <c r="BJ97" i="23"/>
  <c r="BJ98" i="23"/>
  <c r="BJ99" i="23"/>
  <c r="BJ100" i="23"/>
  <c r="BJ101" i="23"/>
  <c r="BJ102" i="23"/>
  <c r="BJ103" i="23"/>
  <c r="BJ104" i="23"/>
  <c r="BJ105" i="23"/>
  <c r="BJ106" i="23"/>
  <c r="BJ107" i="23"/>
  <c r="BJ108" i="23"/>
  <c r="BJ109" i="23"/>
  <c r="BJ110" i="23"/>
  <c r="BJ111" i="23"/>
  <c r="BJ112" i="23"/>
  <c r="BJ113" i="23"/>
  <c r="BJ114" i="23"/>
  <c r="BJ115" i="23"/>
  <c r="BJ116" i="23"/>
  <c r="BJ117" i="23"/>
  <c r="BJ118" i="23"/>
  <c r="BJ119" i="23"/>
  <c r="BJ120" i="23"/>
  <c r="BJ121" i="23"/>
  <c r="BJ122" i="23"/>
  <c r="BJ123" i="23"/>
  <c r="BJ124" i="23"/>
  <c r="BJ125" i="23"/>
  <c r="BJ126" i="23"/>
  <c r="BJ127" i="23"/>
  <c r="BJ128" i="23"/>
  <c r="BJ129" i="23"/>
  <c r="BJ130" i="23"/>
  <c r="BJ131" i="23"/>
  <c r="BJ132" i="23"/>
  <c r="BJ133" i="23"/>
  <c r="BJ134" i="23"/>
  <c r="BJ135" i="23"/>
  <c r="BJ136" i="23"/>
  <c r="BJ137" i="23"/>
  <c r="BJ138" i="23"/>
  <c r="BJ139" i="23"/>
  <c r="BJ140" i="23"/>
  <c r="BJ141" i="23"/>
  <c r="BJ142" i="23"/>
  <c r="BJ143" i="23"/>
  <c r="BJ144" i="23"/>
  <c r="BJ145" i="23"/>
  <c r="BJ146" i="23"/>
  <c r="BJ147" i="23"/>
  <c r="BJ148" i="23"/>
  <c r="BJ149" i="23"/>
  <c r="BJ150" i="23"/>
  <c r="BJ151" i="23"/>
  <c r="BJ152" i="23"/>
  <c r="BJ153" i="23"/>
  <c r="BJ154" i="23"/>
  <c r="BJ155" i="23"/>
  <c r="BJ156" i="23"/>
  <c r="BJ157" i="23"/>
  <c r="BJ158" i="23"/>
  <c r="BJ159" i="23"/>
  <c r="BJ160" i="23"/>
  <c r="BJ161" i="23"/>
  <c r="BJ162" i="23"/>
  <c r="BJ163" i="23"/>
  <c r="BJ164" i="23"/>
  <c r="BJ165" i="23"/>
  <c r="BJ166" i="23"/>
  <c r="BJ167" i="23"/>
  <c r="BJ168" i="23"/>
  <c r="BJ169" i="23"/>
  <c r="BJ170" i="23"/>
  <c r="BJ171" i="23"/>
  <c r="BJ172" i="23"/>
  <c r="BJ173" i="23"/>
  <c r="BJ174" i="23"/>
  <c r="BJ175" i="23"/>
  <c r="BJ176" i="23"/>
  <c r="BJ177" i="23"/>
  <c r="BJ178" i="23"/>
  <c r="BJ179" i="23"/>
  <c r="BJ180" i="23"/>
  <c r="BJ181" i="23"/>
  <c r="BJ182" i="23"/>
  <c r="BJ183" i="23"/>
  <c r="BJ184" i="23"/>
  <c r="BJ185" i="23"/>
  <c r="BJ186" i="23"/>
  <c r="BJ187" i="23"/>
  <c r="BJ188" i="23"/>
  <c r="BJ189" i="23"/>
  <c r="BJ190" i="23"/>
  <c r="BJ191" i="23"/>
  <c r="BJ192" i="23"/>
  <c r="BJ193" i="23"/>
  <c r="BJ194" i="23"/>
  <c r="BJ195" i="23"/>
  <c r="BJ196" i="23"/>
  <c r="BJ197" i="23"/>
  <c r="BJ198" i="23"/>
  <c r="BJ199" i="23"/>
  <c r="BJ200" i="23"/>
  <c r="BJ201" i="23"/>
  <c r="BJ202" i="23"/>
  <c r="BJ203" i="23"/>
  <c r="BJ204" i="23"/>
  <c r="BI83" i="23"/>
  <c r="BI84" i="23"/>
  <c r="BI85" i="23"/>
  <c r="BI86" i="23"/>
  <c r="BI87" i="23"/>
  <c r="BI88" i="23"/>
  <c r="BI89" i="23"/>
  <c r="BI90" i="23"/>
  <c r="BI91" i="23"/>
  <c r="BI92" i="23"/>
  <c r="BI93" i="23"/>
  <c r="BI94" i="23"/>
  <c r="BI95" i="23"/>
  <c r="BI96" i="23"/>
  <c r="BI97" i="23"/>
  <c r="BI98" i="23"/>
  <c r="BI99" i="23"/>
  <c r="BI100" i="23"/>
  <c r="BI101" i="23"/>
  <c r="BI102" i="23"/>
  <c r="BI103" i="23"/>
  <c r="BI104" i="23"/>
  <c r="BI105" i="23"/>
  <c r="BI106" i="23"/>
  <c r="BI107" i="23"/>
  <c r="BI108" i="23"/>
  <c r="BI109" i="23"/>
  <c r="BI110" i="23"/>
  <c r="BI111" i="23"/>
  <c r="BI112" i="23"/>
  <c r="BI113" i="23"/>
  <c r="BI114" i="23"/>
  <c r="BI115" i="23"/>
  <c r="BI116" i="23"/>
  <c r="BI117" i="23"/>
  <c r="BI118" i="23"/>
  <c r="BI119" i="23"/>
  <c r="BI120" i="23"/>
  <c r="BI121" i="23"/>
  <c r="BI122" i="23"/>
  <c r="BI123" i="23"/>
  <c r="BI124" i="23"/>
  <c r="BI125" i="23"/>
  <c r="BI126" i="23"/>
  <c r="BI127" i="23"/>
  <c r="BI128" i="23"/>
  <c r="BI129" i="23"/>
  <c r="BI130" i="23"/>
  <c r="BI131" i="23"/>
  <c r="BI132" i="23"/>
  <c r="BI133" i="23"/>
  <c r="BI134" i="23"/>
  <c r="BI135" i="23"/>
  <c r="BI136" i="23"/>
  <c r="BI137" i="23"/>
  <c r="BI138" i="23"/>
  <c r="BI139" i="23"/>
  <c r="BI140" i="23"/>
  <c r="BI141" i="23"/>
  <c r="BI142" i="23"/>
  <c r="BI143" i="23"/>
  <c r="BI144" i="23"/>
  <c r="BI145" i="23"/>
  <c r="BI146" i="23"/>
  <c r="BI147" i="23"/>
  <c r="BI148" i="23"/>
  <c r="BI149" i="23"/>
  <c r="BI150" i="23"/>
  <c r="BI151" i="23"/>
  <c r="BI152" i="23"/>
  <c r="BI153" i="23"/>
  <c r="BI154" i="23"/>
  <c r="BI155" i="23"/>
  <c r="BI156" i="23"/>
  <c r="BI157" i="23"/>
  <c r="BI158" i="23"/>
  <c r="BI159" i="23"/>
  <c r="BI160" i="23"/>
  <c r="BI161" i="23"/>
  <c r="BI162" i="23"/>
  <c r="BI163" i="23"/>
  <c r="BI164" i="23"/>
  <c r="BI165" i="23"/>
  <c r="BI166" i="23"/>
  <c r="BI167" i="23"/>
  <c r="BI168" i="23"/>
  <c r="BI169" i="23"/>
  <c r="BI170" i="23"/>
  <c r="BI171" i="23"/>
  <c r="BI172" i="23"/>
  <c r="BI173" i="23"/>
  <c r="BI174" i="23"/>
  <c r="BI175" i="23"/>
  <c r="BI176" i="23"/>
  <c r="BI177" i="23"/>
  <c r="BI178" i="23"/>
  <c r="BI179" i="23"/>
  <c r="BI180" i="23"/>
  <c r="BI181" i="23"/>
  <c r="BI182" i="23"/>
  <c r="BI183" i="23"/>
  <c r="BI184" i="23"/>
  <c r="BI185" i="23"/>
  <c r="BI186" i="23"/>
  <c r="BI187" i="23"/>
  <c r="BI188" i="23"/>
  <c r="BI189" i="23"/>
  <c r="BI190" i="23"/>
  <c r="BI191" i="23"/>
  <c r="BI192" i="23"/>
  <c r="BI193" i="23"/>
  <c r="BI194" i="23"/>
  <c r="BI195" i="23"/>
  <c r="BI196" i="23"/>
  <c r="BI197" i="23"/>
  <c r="BI198" i="23"/>
  <c r="BI199" i="23"/>
  <c r="BI200" i="23"/>
  <c r="BI201" i="23"/>
  <c r="BI202" i="23"/>
  <c r="BI203" i="23"/>
  <c r="BI204" i="23"/>
  <c r="Z83" i="23"/>
  <c r="Z84" i="23"/>
  <c r="Z85" i="23"/>
  <c r="Z86" i="23"/>
  <c r="Z87" i="23"/>
  <c r="Z88" i="23"/>
  <c r="Z89" i="23"/>
  <c r="Z90" i="23"/>
  <c r="Z91" i="23"/>
  <c r="Z92" i="23"/>
  <c r="Z93" i="23"/>
  <c r="Z94" i="23"/>
  <c r="Z95" i="23"/>
  <c r="Z96" i="23"/>
  <c r="Z97" i="23"/>
  <c r="Z98" i="23"/>
  <c r="Z99" i="23"/>
  <c r="Z100" i="23"/>
  <c r="Z101" i="23"/>
  <c r="Z102" i="23"/>
  <c r="Z103" i="23"/>
  <c r="Z104" i="23"/>
  <c r="Z105" i="23"/>
  <c r="Z106" i="23"/>
  <c r="Z107" i="23"/>
  <c r="Z108" i="23"/>
  <c r="Z109" i="23"/>
  <c r="Z110" i="23"/>
  <c r="Z111" i="23"/>
  <c r="Z112" i="23"/>
  <c r="Z113" i="23"/>
  <c r="Z114" i="23"/>
  <c r="Z115" i="23"/>
  <c r="Z116" i="23"/>
  <c r="Z117" i="23"/>
  <c r="Z118" i="23"/>
  <c r="Z119" i="23"/>
  <c r="Z120" i="23"/>
  <c r="Z121" i="23"/>
  <c r="Z122" i="23"/>
  <c r="Z123" i="23"/>
  <c r="Z124" i="23"/>
  <c r="Z125" i="23"/>
  <c r="Z126" i="23"/>
  <c r="Z127" i="23"/>
  <c r="Z128" i="23"/>
  <c r="Z129" i="23"/>
  <c r="Z130" i="23"/>
  <c r="Z131" i="23"/>
  <c r="Z132" i="23"/>
  <c r="Z133" i="23"/>
  <c r="Z134" i="23"/>
  <c r="Z135" i="23"/>
  <c r="Z136" i="23"/>
  <c r="Z137" i="23"/>
  <c r="Z138" i="23"/>
  <c r="Z139" i="23"/>
  <c r="Z140" i="23"/>
  <c r="Z141" i="23"/>
  <c r="Z142" i="23"/>
  <c r="Z143" i="23"/>
  <c r="Z144" i="23"/>
  <c r="Z145" i="23"/>
  <c r="Z146" i="23"/>
  <c r="Z147" i="23"/>
  <c r="Z148" i="23"/>
  <c r="Z149" i="23"/>
  <c r="Z150" i="23"/>
  <c r="Z151" i="23"/>
  <c r="Z152" i="23"/>
  <c r="Z153" i="23"/>
  <c r="Z154" i="23"/>
  <c r="Z155" i="23"/>
  <c r="Z156" i="23"/>
  <c r="Z157" i="23"/>
  <c r="Z158" i="23"/>
  <c r="Z159" i="23"/>
  <c r="Z160" i="23"/>
  <c r="Z161" i="23"/>
  <c r="Z162" i="23"/>
  <c r="Z163" i="23"/>
  <c r="Z164" i="23"/>
  <c r="Z165" i="23"/>
  <c r="Z166" i="23"/>
  <c r="Z167" i="23"/>
  <c r="Z168" i="23"/>
  <c r="Z169" i="23"/>
  <c r="Z170" i="23"/>
  <c r="Z171" i="23"/>
  <c r="Z172" i="23"/>
  <c r="Z173" i="23"/>
  <c r="Z174" i="23"/>
  <c r="Z175" i="23"/>
  <c r="Z176" i="23"/>
  <c r="Z177" i="23"/>
  <c r="Z178" i="23"/>
  <c r="Z179" i="23"/>
  <c r="Z180" i="23"/>
  <c r="Z181" i="23"/>
  <c r="Z182" i="23"/>
  <c r="Z183" i="23"/>
  <c r="Z184" i="23"/>
  <c r="Z185" i="23"/>
  <c r="Z186" i="23"/>
  <c r="Z187" i="23"/>
  <c r="Z188" i="23"/>
  <c r="Z189" i="23"/>
  <c r="Z190" i="23"/>
  <c r="Z191" i="23"/>
  <c r="Z192" i="23"/>
  <c r="Z193" i="23"/>
  <c r="Z194" i="23"/>
  <c r="Z195" i="23"/>
  <c r="Z196" i="23"/>
  <c r="Z197" i="23"/>
  <c r="Z198" i="23"/>
  <c r="Z199" i="23"/>
  <c r="Z200" i="23"/>
  <c r="Z201" i="23"/>
  <c r="Z202" i="23"/>
  <c r="Z203" i="23"/>
  <c r="Z204" i="23"/>
  <c r="Y83" i="23"/>
  <c r="Y84" i="23"/>
  <c r="Y85" i="23"/>
  <c r="Y86" i="23"/>
  <c r="Y87" i="23"/>
  <c r="Y88" i="23"/>
  <c r="Y89" i="23"/>
  <c r="Y90" i="23"/>
  <c r="Y91" i="23"/>
  <c r="Y92" i="23"/>
  <c r="Y93" i="23"/>
  <c r="Y94" i="23"/>
  <c r="Y95" i="23"/>
  <c r="Y96" i="23"/>
  <c r="Y97" i="23"/>
  <c r="Y98" i="23"/>
  <c r="Y99" i="23"/>
  <c r="Y100" i="23"/>
  <c r="Y101" i="23"/>
  <c r="Y102" i="23"/>
  <c r="Y103" i="23"/>
  <c r="Y104" i="23"/>
  <c r="Y105" i="23"/>
  <c r="Y106" i="23"/>
  <c r="Y107" i="23"/>
  <c r="Y108" i="23"/>
  <c r="Y109" i="23"/>
  <c r="Y110" i="23"/>
  <c r="Y111" i="23"/>
  <c r="Y112" i="23"/>
  <c r="Y113" i="23"/>
  <c r="Y114" i="23"/>
  <c r="Y115" i="23"/>
  <c r="Y116" i="23"/>
  <c r="Y117" i="23"/>
  <c r="Y118" i="23"/>
  <c r="Y119" i="23"/>
  <c r="Y120" i="23"/>
  <c r="Y121" i="23"/>
  <c r="Y122" i="23"/>
  <c r="Y123" i="23"/>
  <c r="Y124" i="23"/>
  <c r="Y125" i="23"/>
  <c r="Y126" i="23"/>
  <c r="Y127" i="23"/>
  <c r="Y128" i="23"/>
  <c r="Y129" i="23"/>
  <c r="Y130" i="23"/>
  <c r="Y131" i="23"/>
  <c r="Y132" i="23"/>
  <c r="Y133" i="23"/>
  <c r="Y134" i="23"/>
  <c r="Y135" i="23"/>
  <c r="Y136" i="23"/>
  <c r="Y137" i="23"/>
  <c r="Y138" i="23"/>
  <c r="Y139" i="23"/>
  <c r="Y140" i="23"/>
  <c r="Y141" i="23"/>
  <c r="Y142" i="23"/>
  <c r="Y143" i="23"/>
  <c r="Y144" i="23"/>
  <c r="Y145" i="23"/>
  <c r="Y146" i="23"/>
  <c r="Y147" i="23"/>
  <c r="Y148" i="23"/>
  <c r="Y149" i="23"/>
  <c r="Y150" i="23"/>
  <c r="Y151" i="23"/>
  <c r="Y152" i="23"/>
  <c r="Y153" i="23"/>
  <c r="Y154" i="23"/>
  <c r="Y155" i="23"/>
  <c r="Y156" i="23"/>
  <c r="Y157" i="23"/>
  <c r="Y158" i="23"/>
  <c r="Y159" i="23"/>
  <c r="Y160" i="23"/>
  <c r="Y161" i="23"/>
  <c r="Y162" i="23"/>
  <c r="Y163" i="23"/>
  <c r="Y164" i="23"/>
  <c r="Y165" i="23"/>
  <c r="Y166" i="23"/>
  <c r="Y167" i="23"/>
  <c r="Y168" i="23"/>
  <c r="Y169" i="23"/>
  <c r="Y170" i="23"/>
  <c r="Y171" i="23"/>
  <c r="Y172" i="23"/>
  <c r="Y173" i="23"/>
  <c r="Y174" i="23"/>
  <c r="Y175" i="23"/>
  <c r="Y176" i="23"/>
  <c r="Y177" i="23"/>
  <c r="Y178" i="23"/>
  <c r="Y179" i="23"/>
  <c r="Y180" i="23"/>
  <c r="Y181" i="23"/>
  <c r="Y182" i="23"/>
  <c r="Y183" i="23"/>
  <c r="Y184" i="23"/>
  <c r="Y185" i="23"/>
  <c r="Y186" i="23"/>
  <c r="Y187" i="23"/>
  <c r="Y188" i="23"/>
  <c r="Y189" i="23"/>
  <c r="Y190" i="23"/>
  <c r="Y191" i="23"/>
  <c r="Y192" i="23"/>
  <c r="Y193" i="23"/>
  <c r="Y194" i="23"/>
  <c r="Y195" i="23"/>
  <c r="Y196" i="23"/>
  <c r="Y197" i="23"/>
  <c r="Y198" i="23"/>
  <c r="Y199" i="23"/>
  <c r="Y200" i="23"/>
  <c r="Y201" i="23"/>
  <c r="Y202" i="23"/>
  <c r="Y203" i="23"/>
  <c r="Y204" i="23"/>
  <c r="Q83" i="23"/>
  <c r="R83" i="23"/>
  <c r="S83" i="23"/>
  <c r="T83" i="23"/>
  <c r="U83" i="23"/>
  <c r="V83" i="23"/>
  <c r="Q84" i="23"/>
  <c r="R84" i="23"/>
  <c r="S84" i="23"/>
  <c r="T84" i="23"/>
  <c r="U84" i="23"/>
  <c r="V84" i="23"/>
  <c r="Q85" i="23"/>
  <c r="R85" i="23"/>
  <c r="S85" i="23"/>
  <c r="T85" i="23"/>
  <c r="U85" i="23"/>
  <c r="V85" i="23"/>
  <c r="Q86" i="23"/>
  <c r="R86" i="23"/>
  <c r="S86" i="23"/>
  <c r="T86" i="23"/>
  <c r="U86" i="23"/>
  <c r="V86" i="23"/>
  <c r="Q87" i="23"/>
  <c r="R87" i="23"/>
  <c r="S87" i="23"/>
  <c r="T87" i="23"/>
  <c r="U87" i="23"/>
  <c r="V87" i="23"/>
  <c r="Q88" i="23"/>
  <c r="R88" i="23"/>
  <c r="S88" i="23"/>
  <c r="T88" i="23"/>
  <c r="U88" i="23"/>
  <c r="V88" i="23"/>
  <c r="Q89" i="23"/>
  <c r="R89" i="23"/>
  <c r="S89" i="23"/>
  <c r="T89" i="23"/>
  <c r="U89" i="23"/>
  <c r="V89" i="23"/>
  <c r="Q90" i="23"/>
  <c r="R90" i="23"/>
  <c r="S90" i="23"/>
  <c r="T90" i="23"/>
  <c r="U90" i="23"/>
  <c r="V90" i="23"/>
  <c r="Q91" i="23"/>
  <c r="R91" i="23"/>
  <c r="S91" i="23"/>
  <c r="T91" i="23"/>
  <c r="U91" i="23"/>
  <c r="V91" i="23"/>
  <c r="Q92" i="23"/>
  <c r="R92" i="23"/>
  <c r="S92" i="23"/>
  <c r="T92" i="23"/>
  <c r="U92" i="23"/>
  <c r="V92" i="23"/>
  <c r="Q93" i="23"/>
  <c r="R93" i="23"/>
  <c r="S93" i="23"/>
  <c r="T93" i="23"/>
  <c r="U93" i="23"/>
  <c r="V93" i="23"/>
  <c r="Q94" i="23"/>
  <c r="R94" i="23"/>
  <c r="S94" i="23"/>
  <c r="T94" i="23"/>
  <c r="U94" i="23"/>
  <c r="V94" i="23"/>
  <c r="Q95" i="23"/>
  <c r="R95" i="23"/>
  <c r="S95" i="23"/>
  <c r="T95" i="23"/>
  <c r="U95" i="23"/>
  <c r="V95" i="23"/>
  <c r="Q96" i="23"/>
  <c r="R96" i="23"/>
  <c r="S96" i="23"/>
  <c r="T96" i="23"/>
  <c r="U96" i="23"/>
  <c r="V96" i="23"/>
  <c r="Q97" i="23"/>
  <c r="R97" i="23"/>
  <c r="S97" i="23"/>
  <c r="T97" i="23"/>
  <c r="U97" i="23"/>
  <c r="V97" i="23"/>
  <c r="Q98" i="23"/>
  <c r="R98" i="23"/>
  <c r="S98" i="23"/>
  <c r="T98" i="23"/>
  <c r="U98" i="23"/>
  <c r="V98" i="23"/>
  <c r="Q99" i="23"/>
  <c r="R99" i="23"/>
  <c r="S99" i="23"/>
  <c r="T99" i="23"/>
  <c r="U99" i="23"/>
  <c r="V99" i="23"/>
  <c r="Q100" i="23"/>
  <c r="R100" i="23"/>
  <c r="S100" i="23"/>
  <c r="T100" i="23"/>
  <c r="U100" i="23"/>
  <c r="V100" i="23"/>
  <c r="Q101" i="23"/>
  <c r="R101" i="23"/>
  <c r="S101" i="23"/>
  <c r="T101" i="23"/>
  <c r="U101" i="23"/>
  <c r="V101" i="23"/>
  <c r="Q102" i="23"/>
  <c r="R102" i="23"/>
  <c r="S102" i="23"/>
  <c r="T102" i="23"/>
  <c r="U102" i="23"/>
  <c r="V102" i="23"/>
  <c r="Q103" i="23"/>
  <c r="R103" i="23"/>
  <c r="S103" i="23"/>
  <c r="T103" i="23"/>
  <c r="U103" i="23"/>
  <c r="V103" i="23"/>
  <c r="Q104" i="23"/>
  <c r="R104" i="23"/>
  <c r="S104" i="23"/>
  <c r="T104" i="23"/>
  <c r="U104" i="23"/>
  <c r="V104" i="23"/>
  <c r="Q105" i="23"/>
  <c r="R105" i="23"/>
  <c r="S105" i="23"/>
  <c r="T105" i="23"/>
  <c r="U105" i="23"/>
  <c r="V105" i="23"/>
  <c r="Q106" i="23"/>
  <c r="R106" i="23"/>
  <c r="S106" i="23"/>
  <c r="T106" i="23"/>
  <c r="U106" i="23"/>
  <c r="V106" i="23"/>
  <c r="Q107" i="23"/>
  <c r="R107" i="23"/>
  <c r="S107" i="23"/>
  <c r="T107" i="23"/>
  <c r="U107" i="23"/>
  <c r="V107" i="23"/>
  <c r="Q108" i="23"/>
  <c r="R108" i="23"/>
  <c r="S108" i="23"/>
  <c r="T108" i="23"/>
  <c r="U108" i="23"/>
  <c r="V108" i="23"/>
  <c r="Q109" i="23"/>
  <c r="R109" i="23"/>
  <c r="S109" i="23"/>
  <c r="T109" i="23"/>
  <c r="U109" i="23"/>
  <c r="V109" i="23"/>
  <c r="Q110" i="23"/>
  <c r="R110" i="23"/>
  <c r="S110" i="23"/>
  <c r="T110" i="23"/>
  <c r="U110" i="23"/>
  <c r="V110" i="23"/>
  <c r="Q111" i="23"/>
  <c r="R111" i="23"/>
  <c r="S111" i="23"/>
  <c r="T111" i="23"/>
  <c r="U111" i="23"/>
  <c r="V111" i="23"/>
  <c r="Q112" i="23"/>
  <c r="R112" i="23"/>
  <c r="S112" i="23"/>
  <c r="T112" i="23"/>
  <c r="U112" i="23"/>
  <c r="V112" i="23"/>
  <c r="Q113" i="23"/>
  <c r="R113" i="23"/>
  <c r="S113" i="23"/>
  <c r="T113" i="23"/>
  <c r="U113" i="23"/>
  <c r="V113" i="23"/>
  <c r="Q114" i="23"/>
  <c r="R114" i="23"/>
  <c r="S114" i="23"/>
  <c r="T114" i="23"/>
  <c r="U114" i="23"/>
  <c r="V114" i="23"/>
  <c r="Q115" i="23"/>
  <c r="R115" i="23"/>
  <c r="S115" i="23"/>
  <c r="T115" i="23"/>
  <c r="U115" i="23"/>
  <c r="V115" i="23"/>
  <c r="Q116" i="23"/>
  <c r="R116" i="23"/>
  <c r="S116" i="23"/>
  <c r="T116" i="23"/>
  <c r="U116" i="23"/>
  <c r="V116" i="23"/>
  <c r="Q117" i="23"/>
  <c r="R117" i="23"/>
  <c r="S117" i="23"/>
  <c r="T117" i="23"/>
  <c r="U117" i="23"/>
  <c r="V117" i="23"/>
  <c r="Q118" i="23"/>
  <c r="R118" i="23"/>
  <c r="S118" i="23"/>
  <c r="T118" i="23"/>
  <c r="U118" i="23"/>
  <c r="V118" i="23"/>
  <c r="Q119" i="23"/>
  <c r="R119" i="23"/>
  <c r="S119" i="23"/>
  <c r="T119" i="23"/>
  <c r="U119" i="23"/>
  <c r="V119" i="23"/>
  <c r="Q120" i="23"/>
  <c r="R120" i="23"/>
  <c r="S120" i="23"/>
  <c r="T120" i="23"/>
  <c r="U120" i="23"/>
  <c r="V120" i="23"/>
  <c r="Q121" i="23"/>
  <c r="R121" i="23"/>
  <c r="S121" i="23"/>
  <c r="T121" i="23"/>
  <c r="U121" i="23"/>
  <c r="V121" i="23"/>
  <c r="Q122" i="23"/>
  <c r="R122" i="23"/>
  <c r="S122" i="23"/>
  <c r="T122" i="23"/>
  <c r="U122" i="23"/>
  <c r="V122" i="23"/>
  <c r="Q123" i="23"/>
  <c r="R123" i="23"/>
  <c r="S123" i="23"/>
  <c r="T123" i="23"/>
  <c r="U123" i="23"/>
  <c r="V123" i="23"/>
  <c r="Q124" i="23"/>
  <c r="R124" i="23"/>
  <c r="S124" i="23"/>
  <c r="T124" i="23"/>
  <c r="U124" i="23"/>
  <c r="V124" i="23"/>
  <c r="Q125" i="23"/>
  <c r="R125" i="23"/>
  <c r="S125" i="23"/>
  <c r="T125" i="23"/>
  <c r="U125" i="23"/>
  <c r="V125" i="23"/>
  <c r="Q126" i="23"/>
  <c r="R126" i="23"/>
  <c r="S126" i="23"/>
  <c r="T126" i="23"/>
  <c r="U126" i="23"/>
  <c r="V126" i="23"/>
  <c r="Q127" i="23"/>
  <c r="R127" i="23"/>
  <c r="S127" i="23"/>
  <c r="T127" i="23"/>
  <c r="U127" i="23"/>
  <c r="V127" i="23"/>
  <c r="Q128" i="23"/>
  <c r="R128" i="23"/>
  <c r="S128" i="23"/>
  <c r="T128" i="23"/>
  <c r="U128" i="23"/>
  <c r="V128" i="23"/>
  <c r="Q129" i="23"/>
  <c r="R129" i="23"/>
  <c r="S129" i="23"/>
  <c r="T129" i="23"/>
  <c r="U129" i="23"/>
  <c r="V129" i="23"/>
  <c r="Q130" i="23"/>
  <c r="R130" i="23"/>
  <c r="S130" i="23"/>
  <c r="T130" i="23"/>
  <c r="U130" i="23"/>
  <c r="V130" i="23"/>
  <c r="Q131" i="23"/>
  <c r="R131" i="23"/>
  <c r="S131" i="23"/>
  <c r="T131" i="23"/>
  <c r="U131" i="23"/>
  <c r="V131" i="23"/>
  <c r="Q132" i="23"/>
  <c r="R132" i="23"/>
  <c r="S132" i="23"/>
  <c r="T132" i="23"/>
  <c r="U132" i="23"/>
  <c r="V132" i="23"/>
  <c r="Q133" i="23"/>
  <c r="R133" i="23"/>
  <c r="S133" i="23"/>
  <c r="T133" i="23"/>
  <c r="U133" i="23"/>
  <c r="V133" i="23"/>
  <c r="Q134" i="23"/>
  <c r="R134" i="23"/>
  <c r="S134" i="23"/>
  <c r="T134" i="23"/>
  <c r="U134" i="23"/>
  <c r="V134" i="23"/>
  <c r="Q135" i="23"/>
  <c r="R135" i="23"/>
  <c r="S135" i="23"/>
  <c r="T135" i="23"/>
  <c r="U135" i="23"/>
  <c r="V135" i="23"/>
  <c r="Q136" i="23"/>
  <c r="R136" i="23"/>
  <c r="S136" i="23"/>
  <c r="T136" i="23"/>
  <c r="U136" i="23"/>
  <c r="V136" i="23"/>
  <c r="Q137" i="23"/>
  <c r="R137" i="23"/>
  <c r="S137" i="23"/>
  <c r="T137" i="23"/>
  <c r="U137" i="23"/>
  <c r="V137" i="23"/>
  <c r="Q138" i="23"/>
  <c r="R138" i="23"/>
  <c r="S138" i="23"/>
  <c r="T138" i="23"/>
  <c r="U138" i="23"/>
  <c r="V138" i="23"/>
  <c r="Q139" i="23"/>
  <c r="R139" i="23"/>
  <c r="S139" i="23"/>
  <c r="T139" i="23"/>
  <c r="U139" i="23"/>
  <c r="V139" i="23"/>
  <c r="Q140" i="23"/>
  <c r="R140" i="23"/>
  <c r="S140" i="23"/>
  <c r="T140" i="23"/>
  <c r="U140" i="23"/>
  <c r="V140" i="23"/>
  <c r="Q141" i="23"/>
  <c r="R141" i="23"/>
  <c r="S141" i="23"/>
  <c r="T141" i="23"/>
  <c r="U141" i="23"/>
  <c r="V141" i="23"/>
  <c r="Q142" i="23"/>
  <c r="R142" i="23"/>
  <c r="S142" i="23"/>
  <c r="T142" i="23"/>
  <c r="U142" i="23"/>
  <c r="V142" i="23"/>
  <c r="Q143" i="23"/>
  <c r="R143" i="23"/>
  <c r="S143" i="23"/>
  <c r="T143" i="23"/>
  <c r="U143" i="23"/>
  <c r="V143" i="23"/>
  <c r="Q144" i="23"/>
  <c r="R144" i="23"/>
  <c r="S144" i="23"/>
  <c r="T144" i="23"/>
  <c r="U144" i="23"/>
  <c r="V144" i="23"/>
  <c r="Q145" i="23"/>
  <c r="R145" i="23"/>
  <c r="S145" i="23"/>
  <c r="T145" i="23"/>
  <c r="U145" i="23"/>
  <c r="V145" i="23"/>
  <c r="Q146" i="23"/>
  <c r="R146" i="23"/>
  <c r="S146" i="23"/>
  <c r="T146" i="23"/>
  <c r="U146" i="23"/>
  <c r="V146" i="23"/>
  <c r="Q147" i="23"/>
  <c r="R147" i="23"/>
  <c r="S147" i="23"/>
  <c r="T147" i="23"/>
  <c r="U147" i="23"/>
  <c r="V147" i="23"/>
  <c r="Q148" i="23"/>
  <c r="R148" i="23"/>
  <c r="S148" i="23"/>
  <c r="T148" i="23"/>
  <c r="U148" i="23"/>
  <c r="V148" i="23"/>
  <c r="Q149" i="23"/>
  <c r="R149" i="23"/>
  <c r="S149" i="23"/>
  <c r="T149" i="23"/>
  <c r="U149" i="23"/>
  <c r="V149" i="23"/>
  <c r="Q150" i="23"/>
  <c r="R150" i="23"/>
  <c r="S150" i="23"/>
  <c r="T150" i="23"/>
  <c r="U150" i="23"/>
  <c r="V150" i="23"/>
  <c r="Q151" i="23"/>
  <c r="R151" i="23"/>
  <c r="S151" i="23"/>
  <c r="T151" i="23"/>
  <c r="U151" i="23"/>
  <c r="V151" i="23"/>
  <c r="Q152" i="23"/>
  <c r="R152" i="23"/>
  <c r="S152" i="23"/>
  <c r="T152" i="23"/>
  <c r="U152" i="23"/>
  <c r="V152" i="23"/>
  <c r="Q153" i="23"/>
  <c r="R153" i="23"/>
  <c r="S153" i="23"/>
  <c r="T153" i="23"/>
  <c r="U153" i="23"/>
  <c r="V153" i="23"/>
  <c r="Q154" i="23"/>
  <c r="R154" i="23"/>
  <c r="S154" i="23"/>
  <c r="T154" i="23"/>
  <c r="U154" i="23"/>
  <c r="V154" i="23"/>
  <c r="Q155" i="23"/>
  <c r="R155" i="23"/>
  <c r="S155" i="23"/>
  <c r="T155" i="23"/>
  <c r="U155" i="23"/>
  <c r="V155" i="23"/>
  <c r="Q156" i="23"/>
  <c r="R156" i="23"/>
  <c r="S156" i="23"/>
  <c r="T156" i="23"/>
  <c r="U156" i="23"/>
  <c r="V156" i="23"/>
  <c r="Q157" i="23"/>
  <c r="R157" i="23"/>
  <c r="S157" i="23"/>
  <c r="T157" i="23"/>
  <c r="U157" i="23"/>
  <c r="V157" i="23"/>
  <c r="Q158" i="23"/>
  <c r="R158" i="23"/>
  <c r="S158" i="23"/>
  <c r="T158" i="23"/>
  <c r="U158" i="23"/>
  <c r="V158" i="23"/>
  <c r="Q159" i="23"/>
  <c r="R159" i="23"/>
  <c r="S159" i="23"/>
  <c r="T159" i="23"/>
  <c r="U159" i="23"/>
  <c r="V159" i="23"/>
  <c r="Q160" i="23"/>
  <c r="R160" i="23"/>
  <c r="S160" i="23"/>
  <c r="T160" i="23"/>
  <c r="U160" i="23"/>
  <c r="V160" i="23"/>
  <c r="Q161" i="23"/>
  <c r="R161" i="23"/>
  <c r="S161" i="23"/>
  <c r="T161" i="23"/>
  <c r="U161" i="23"/>
  <c r="V161" i="23"/>
  <c r="Q162" i="23"/>
  <c r="R162" i="23"/>
  <c r="S162" i="23"/>
  <c r="T162" i="23"/>
  <c r="U162" i="23"/>
  <c r="V162" i="23"/>
  <c r="Q163" i="23"/>
  <c r="R163" i="23"/>
  <c r="S163" i="23"/>
  <c r="T163" i="23"/>
  <c r="U163" i="23"/>
  <c r="V163" i="23"/>
  <c r="Q164" i="23"/>
  <c r="R164" i="23"/>
  <c r="S164" i="23"/>
  <c r="T164" i="23"/>
  <c r="U164" i="23"/>
  <c r="V164" i="23"/>
  <c r="Q165" i="23"/>
  <c r="R165" i="23"/>
  <c r="S165" i="23"/>
  <c r="T165" i="23"/>
  <c r="U165" i="23"/>
  <c r="V165" i="23"/>
  <c r="Q166" i="23"/>
  <c r="R166" i="23"/>
  <c r="S166" i="23"/>
  <c r="T166" i="23"/>
  <c r="U166" i="23"/>
  <c r="V166" i="23"/>
  <c r="Q167" i="23"/>
  <c r="R167" i="23"/>
  <c r="S167" i="23"/>
  <c r="T167" i="23"/>
  <c r="U167" i="23"/>
  <c r="V167" i="23"/>
  <c r="Q168" i="23"/>
  <c r="R168" i="23"/>
  <c r="S168" i="23"/>
  <c r="T168" i="23"/>
  <c r="U168" i="23"/>
  <c r="V168" i="23"/>
  <c r="Q169" i="23"/>
  <c r="R169" i="23"/>
  <c r="S169" i="23"/>
  <c r="T169" i="23"/>
  <c r="U169" i="23"/>
  <c r="V169" i="23"/>
  <c r="Q170" i="23"/>
  <c r="R170" i="23"/>
  <c r="S170" i="23"/>
  <c r="T170" i="23"/>
  <c r="U170" i="23"/>
  <c r="V170" i="23"/>
  <c r="Q171" i="23"/>
  <c r="R171" i="23"/>
  <c r="S171" i="23"/>
  <c r="T171" i="23"/>
  <c r="U171" i="23"/>
  <c r="V171" i="23"/>
  <c r="Q172" i="23"/>
  <c r="R172" i="23"/>
  <c r="S172" i="23"/>
  <c r="T172" i="23"/>
  <c r="U172" i="23"/>
  <c r="V172" i="23"/>
  <c r="Q173" i="23"/>
  <c r="R173" i="23"/>
  <c r="S173" i="23"/>
  <c r="T173" i="23"/>
  <c r="U173" i="23"/>
  <c r="V173" i="23"/>
  <c r="Q174" i="23"/>
  <c r="R174" i="23"/>
  <c r="S174" i="23"/>
  <c r="T174" i="23"/>
  <c r="U174" i="23"/>
  <c r="V174" i="23"/>
  <c r="Q175" i="23"/>
  <c r="R175" i="23"/>
  <c r="S175" i="23"/>
  <c r="T175" i="23"/>
  <c r="U175" i="23"/>
  <c r="V175" i="23"/>
  <c r="Q176" i="23"/>
  <c r="R176" i="23"/>
  <c r="S176" i="23"/>
  <c r="T176" i="23"/>
  <c r="U176" i="23"/>
  <c r="V176" i="23"/>
  <c r="Q177" i="23"/>
  <c r="R177" i="23"/>
  <c r="S177" i="23"/>
  <c r="T177" i="23"/>
  <c r="U177" i="23"/>
  <c r="V177" i="23"/>
  <c r="Q178" i="23"/>
  <c r="R178" i="23"/>
  <c r="S178" i="23"/>
  <c r="T178" i="23"/>
  <c r="U178" i="23"/>
  <c r="V178" i="23"/>
  <c r="Q179" i="23"/>
  <c r="R179" i="23"/>
  <c r="S179" i="23"/>
  <c r="T179" i="23"/>
  <c r="U179" i="23"/>
  <c r="V179" i="23"/>
  <c r="Q180" i="23"/>
  <c r="R180" i="23"/>
  <c r="S180" i="23"/>
  <c r="T180" i="23"/>
  <c r="U180" i="23"/>
  <c r="V180" i="23"/>
  <c r="Q181" i="23"/>
  <c r="R181" i="23"/>
  <c r="S181" i="23"/>
  <c r="T181" i="23"/>
  <c r="U181" i="23"/>
  <c r="V181" i="23"/>
  <c r="Q182" i="23"/>
  <c r="R182" i="23"/>
  <c r="S182" i="23"/>
  <c r="T182" i="23"/>
  <c r="U182" i="23"/>
  <c r="V182" i="23"/>
  <c r="Q183" i="23"/>
  <c r="R183" i="23"/>
  <c r="S183" i="23"/>
  <c r="T183" i="23"/>
  <c r="U183" i="23"/>
  <c r="V183" i="23"/>
  <c r="Q184" i="23"/>
  <c r="R184" i="23"/>
  <c r="S184" i="23"/>
  <c r="T184" i="23"/>
  <c r="U184" i="23"/>
  <c r="V184" i="23"/>
  <c r="Q185" i="23"/>
  <c r="R185" i="23"/>
  <c r="S185" i="23"/>
  <c r="T185" i="23"/>
  <c r="U185" i="23"/>
  <c r="V185" i="23"/>
  <c r="Q186" i="23"/>
  <c r="R186" i="23"/>
  <c r="S186" i="23"/>
  <c r="T186" i="23"/>
  <c r="U186" i="23"/>
  <c r="V186" i="23"/>
  <c r="Q187" i="23"/>
  <c r="R187" i="23"/>
  <c r="S187" i="23"/>
  <c r="T187" i="23"/>
  <c r="U187" i="23"/>
  <c r="V187" i="23"/>
  <c r="Q188" i="23"/>
  <c r="R188" i="23"/>
  <c r="S188" i="23"/>
  <c r="T188" i="23"/>
  <c r="U188" i="23"/>
  <c r="V188" i="23"/>
  <c r="Q189" i="23"/>
  <c r="R189" i="23"/>
  <c r="S189" i="23"/>
  <c r="T189" i="23"/>
  <c r="U189" i="23"/>
  <c r="V189" i="23"/>
  <c r="Q190" i="23"/>
  <c r="R190" i="23"/>
  <c r="S190" i="23"/>
  <c r="T190" i="23"/>
  <c r="U190" i="23"/>
  <c r="V190" i="23"/>
  <c r="Q191" i="23"/>
  <c r="R191" i="23"/>
  <c r="S191" i="23"/>
  <c r="T191" i="23"/>
  <c r="U191" i="23"/>
  <c r="V191" i="23"/>
  <c r="Q192" i="23"/>
  <c r="R192" i="23"/>
  <c r="S192" i="23"/>
  <c r="T192" i="23"/>
  <c r="U192" i="23"/>
  <c r="V192" i="23"/>
  <c r="Q193" i="23"/>
  <c r="R193" i="23"/>
  <c r="S193" i="23"/>
  <c r="T193" i="23"/>
  <c r="U193" i="23"/>
  <c r="V193" i="23"/>
  <c r="Q194" i="23"/>
  <c r="R194" i="23"/>
  <c r="S194" i="23"/>
  <c r="T194" i="23"/>
  <c r="U194" i="23"/>
  <c r="V194" i="23"/>
  <c r="Q195" i="23"/>
  <c r="R195" i="23"/>
  <c r="S195" i="23"/>
  <c r="T195" i="23"/>
  <c r="U195" i="23"/>
  <c r="V195" i="23"/>
  <c r="Q196" i="23"/>
  <c r="R196" i="23"/>
  <c r="S196" i="23"/>
  <c r="T196" i="23"/>
  <c r="U196" i="23"/>
  <c r="V196" i="23"/>
  <c r="Q197" i="23"/>
  <c r="R197" i="23"/>
  <c r="S197" i="23"/>
  <c r="T197" i="23"/>
  <c r="U197" i="23"/>
  <c r="V197" i="23"/>
  <c r="Q198" i="23"/>
  <c r="R198" i="23"/>
  <c r="S198" i="23"/>
  <c r="T198" i="23"/>
  <c r="U198" i="23"/>
  <c r="V198" i="23"/>
  <c r="Q199" i="23"/>
  <c r="R199" i="23"/>
  <c r="S199" i="23"/>
  <c r="T199" i="23"/>
  <c r="U199" i="23"/>
  <c r="V199" i="23"/>
  <c r="Q200" i="23"/>
  <c r="R200" i="23"/>
  <c r="S200" i="23"/>
  <c r="T200" i="23"/>
  <c r="U200" i="23"/>
  <c r="V200" i="23"/>
  <c r="Q201" i="23"/>
  <c r="R201" i="23"/>
  <c r="S201" i="23"/>
  <c r="T201" i="23"/>
  <c r="U201" i="23"/>
  <c r="V201" i="23"/>
  <c r="Q202" i="23"/>
  <c r="R202" i="23"/>
  <c r="S202" i="23"/>
  <c r="T202" i="23"/>
  <c r="U202" i="23"/>
  <c r="V202" i="23"/>
  <c r="Q203" i="23"/>
  <c r="R203" i="23"/>
  <c r="S203" i="23"/>
  <c r="T203" i="23"/>
  <c r="U203" i="23"/>
  <c r="V203" i="23"/>
  <c r="Q204" i="23"/>
  <c r="R204" i="23"/>
  <c r="S204" i="23"/>
  <c r="T204" i="23"/>
  <c r="U204" i="23"/>
  <c r="V204" i="23"/>
  <c r="L83" i="23"/>
  <c r="M83" i="23"/>
  <c r="N83" i="23"/>
  <c r="L84" i="23"/>
  <c r="M84" i="23"/>
  <c r="N84" i="23"/>
  <c r="L85" i="23"/>
  <c r="M85" i="23"/>
  <c r="N85" i="23"/>
  <c r="L86" i="23"/>
  <c r="M86" i="23"/>
  <c r="N86" i="23"/>
  <c r="L87" i="23"/>
  <c r="M87" i="23"/>
  <c r="N87" i="23"/>
  <c r="L88" i="23"/>
  <c r="M88" i="23"/>
  <c r="N88" i="23"/>
  <c r="L89" i="23"/>
  <c r="M89" i="23"/>
  <c r="N89" i="23"/>
  <c r="L90" i="23"/>
  <c r="M90" i="23"/>
  <c r="N90" i="23"/>
  <c r="L91" i="23"/>
  <c r="M91" i="23"/>
  <c r="N91" i="23"/>
  <c r="L92" i="23"/>
  <c r="M92" i="23"/>
  <c r="N92" i="23"/>
  <c r="L93" i="23"/>
  <c r="M93" i="23"/>
  <c r="N93" i="23"/>
  <c r="L94" i="23"/>
  <c r="M94" i="23"/>
  <c r="N94" i="23"/>
  <c r="L95" i="23"/>
  <c r="M95" i="23"/>
  <c r="N95" i="23"/>
  <c r="L96" i="23"/>
  <c r="M96" i="23"/>
  <c r="N96" i="23"/>
  <c r="L97" i="23"/>
  <c r="M97" i="23"/>
  <c r="N97" i="23"/>
  <c r="L98" i="23"/>
  <c r="M98" i="23"/>
  <c r="N98" i="23"/>
  <c r="L99" i="23"/>
  <c r="M99" i="23"/>
  <c r="N99" i="23"/>
  <c r="L100" i="23"/>
  <c r="M100" i="23"/>
  <c r="N100" i="23"/>
  <c r="L101" i="23"/>
  <c r="M101" i="23"/>
  <c r="N101" i="23"/>
  <c r="L102" i="23"/>
  <c r="M102" i="23"/>
  <c r="N102" i="23"/>
  <c r="L103" i="23"/>
  <c r="M103" i="23"/>
  <c r="N103" i="23"/>
  <c r="L104" i="23"/>
  <c r="M104" i="23"/>
  <c r="N104" i="23"/>
  <c r="L105" i="23"/>
  <c r="M105" i="23"/>
  <c r="N105" i="23"/>
  <c r="L106" i="23"/>
  <c r="M106" i="23"/>
  <c r="N106" i="23"/>
  <c r="L107" i="23"/>
  <c r="M107" i="23"/>
  <c r="N107" i="23"/>
  <c r="L108" i="23"/>
  <c r="M108" i="23"/>
  <c r="N108" i="23"/>
  <c r="L109" i="23"/>
  <c r="M109" i="23"/>
  <c r="N109" i="23"/>
  <c r="L110" i="23"/>
  <c r="M110" i="23"/>
  <c r="N110" i="23"/>
  <c r="L111" i="23"/>
  <c r="M111" i="23"/>
  <c r="N111" i="23"/>
  <c r="L112" i="23"/>
  <c r="M112" i="23"/>
  <c r="N112" i="23"/>
  <c r="L113" i="23"/>
  <c r="M113" i="23"/>
  <c r="N113" i="23"/>
  <c r="L114" i="23"/>
  <c r="M114" i="23"/>
  <c r="N114" i="23"/>
  <c r="L115" i="23"/>
  <c r="M115" i="23"/>
  <c r="N115" i="23"/>
  <c r="L116" i="23"/>
  <c r="M116" i="23"/>
  <c r="N116" i="23"/>
  <c r="L117" i="23"/>
  <c r="M117" i="23"/>
  <c r="N117" i="23"/>
  <c r="L118" i="23"/>
  <c r="M118" i="23"/>
  <c r="N118" i="23"/>
  <c r="L119" i="23"/>
  <c r="M119" i="23"/>
  <c r="N119" i="23"/>
  <c r="L120" i="23"/>
  <c r="M120" i="23"/>
  <c r="N120" i="23"/>
  <c r="L121" i="23"/>
  <c r="M121" i="23"/>
  <c r="N121" i="23"/>
  <c r="L122" i="23"/>
  <c r="M122" i="23"/>
  <c r="N122" i="23"/>
  <c r="L123" i="23"/>
  <c r="M123" i="23"/>
  <c r="N123" i="23"/>
  <c r="L124" i="23"/>
  <c r="M124" i="23"/>
  <c r="N124" i="23"/>
  <c r="L125" i="23"/>
  <c r="M125" i="23"/>
  <c r="N125" i="23"/>
  <c r="L126" i="23"/>
  <c r="M126" i="23"/>
  <c r="N126" i="23"/>
  <c r="L127" i="23"/>
  <c r="M127" i="23"/>
  <c r="N127" i="23"/>
  <c r="L128" i="23"/>
  <c r="M128" i="23"/>
  <c r="N128" i="23"/>
  <c r="L129" i="23"/>
  <c r="M129" i="23"/>
  <c r="N129" i="23"/>
  <c r="L130" i="23"/>
  <c r="M130" i="23"/>
  <c r="N130" i="23"/>
  <c r="L131" i="23"/>
  <c r="M131" i="23"/>
  <c r="N131" i="23"/>
  <c r="L132" i="23"/>
  <c r="M132" i="23"/>
  <c r="N132" i="23"/>
  <c r="L133" i="23"/>
  <c r="M133" i="23"/>
  <c r="N133" i="23"/>
  <c r="L134" i="23"/>
  <c r="M134" i="23"/>
  <c r="N134" i="23"/>
  <c r="L135" i="23"/>
  <c r="M135" i="23"/>
  <c r="N135" i="23"/>
  <c r="L136" i="23"/>
  <c r="M136" i="23"/>
  <c r="N136" i="23"/>
  <c r="L137" i="23"/>
  <c r="M137" i="23"/>
  <c r="N137" i="23"/>
  <c r="L138" i="23"/>
  <c r="M138" i="23"/>
  <c r="N138" i="23"/>
  <c r="L139" i="23"/>
  <c r="M139" i="23"/>
  <c r="N139" i="23"/>
  <c r="L140" i="23"/>
  <c r="M140" i="23"/>
  <c r="N140" i="23"/>
  <c r="L141" i="23"/>
  <c r="M141" i="23"/>
  <c r="N141" i="23"/>
  <c r="L142" i="23"/>
  <c r="M142" i="23"/>
  <c r="N142" i="23"/>
  <c r="L143" i="23"/>
  <c r="M143" i="23"/>
  <c r="N143" i="23"/>
  <c r="L144" i="23"/>
  <c r="M144" i="23"/>
  <c r="N144" i="23"/>
  <c r="L145" i="23"/>
  <c r="M145" i="23"/>
  <c r="N145" i="23"/>
  <c r="L146" i="23"/>
  <c r="M146" i="23"/>
  <c r="N146" i="23"/>
  <c r="L147" i="23"/>
  <c r="M147" i="23"/>
  <c r="N147" i="23"/>
  <c r="L148" i="23"/>
  <c r="M148" i="23"/>
  <c r="N148" i="23"/>
  <c r="L149" i="23"/>
  <c r="M149" i="23"/>
  <c r="N149" i="23"/>
  <c r="L150" i="23"/>
  <c r="M150" i="23"/>
  <c r="N150" i="23"/>
  <c r="L151" i="23"/>
  <c r="M151" i="23"/>
  <c r="N151" i="23"/>
  <c r="L152" i="23"/>
  <c r="M152" i="23"/>
  <c r="N152" i="23"/>
  <c r="L153" i="23"/>
  <c r="M153" i="23"/>
  <c r="N153" i="23"/>
  <c r="L154" i="23"/>
  <c r="M154" i="23"/>
  <c r="N154" i="23"/>
  <c r="L155" i="23"/>
  <c r="M155" i="23"/>
  <c r="N155" i="23"/>
  <c r="L156" i="23"/>
  <c r="M156" i="23"/>
  <c r="N156" i="23"/>
  <c r="L157" i="23"/>
  <c r="M157" i="23"/>
  <c r="N157" i="23"/>
  <c r="L158" i="23"/>
  <c r="M158" i="23"/>
  <c r="N158" i="23"/>
  <c r="L159" i="23"/>
  <c r="M159" i="23"/>
  <c r="N159" i="23"/>
  <c r="L160" i="23"/>
  <c r="M160" i="23"/>
  <c r="N160" i="23"/>
  <c r="L161" i="23"/>
  <c r="M161" i="23"/>
  <c r="N161" i="23"/>
  <c r="L162" i="23"/>
  <c r="M162" i="23"/>
  <c r="N162" i="23"/>
  <c r="L163" i="23"/>
  <c r="M163" i="23"/>
  <c r="N163" i="23"/>
  <c r="L164" i="23"/>
  <c r="M164" i="23"/>
  <c r="N164" i="23"/>
  <c r="L165" i="23"/>
  <c r="M165" i="23"/>
  <c r="N165" i="23"/>
  <c r="L166" i="23"/>
  <c r="M166" i="23"/>
  <c r="N166" i="23"/>
  <c r="L167" i="23"/>
  <c r="M167" i="23"/>
  <c r="N167" i="23"/>
  <c r="L168" i="23"/>
  <c r="M168" i="23"/>
  <c r="N168" i="23"/>
  <c r="L169" i="23"/>
  <c r="M169" i="23"/>
  <c r="N169" i="23"/>
  <c r="L170" i="23"/>
  <c r="M170" i="23"/>
  <c r="N170" i="23"/>
  <c r="L171" i="23"/>
  <c r="M171" i="23"/>
  <c r="N171" i="23"/>
  <c r="L172" i="23"/>
  <c r="M172" i="23"/>
  <c r="N172" i="23"/>
  <c r="L173" i="23"/>
  <c r="M173" i="23"/>
  <c r="N173" i="23"/>
  <c r="L174" i="23"/>
  <c r="M174" i="23"/>
  <c r="N174" i="23"/>
  <c r="L175" i="23"/>
  <c r="M175" i="23"/>
  <c r="N175" i="23"/>
  <c r="L176" i="23"/>
  <c r="M176" i="23"/>
  <c r="N176" i="23"/>
  <c r="L177" i="23"/>
  <c r="M177" i="23"/>
  <c r="N177" i="23"/>
  <c r="L178" i="23"/>
  <c r="M178" i="23"/>
  <c r="N178" i="23"/>
  <c r="L179" i="23"/>
  <c r="M179" i="23"/>
  <c r="N179" i="23"/>
  <c r="L180" i="23"/>
  <c r="M180" i="23"/>
  <c r="N180" i="23"/>
  <c r="L181" i="23"/>
  <c r="M181" i="23"/>
  <c r="N181" i="23"/>
  <c r="L182" i="23"/>
  <c r="M182" i="23"/>
  <c r="N182" i="23"/>
  <c r="L183" i="23"/>
  <c r="M183" i="23"/>
  <c r="N183" i="23"/>
  <c r="L184" i="23"/>
  <c r="M184" i="23"/>
  <c r="N184" i="23"/>
  <c r="L185" i="23"/>
  <c r="M185" i="23"/>
  <c r="N185" i="23"/>
  <c r="L186" i="23"/>
  <c r="M186" i="23"/>
  <c r="N186" i="23"/>
  <c r="L187" i="23"/>
  <c r="M187" i="23"/>
  <c r="N187" i="23"/>
  <c r="L188" i="23"/>
  <c r="M188" i="23"/>
  <c r="N188" i="23"/>
  <c r="L189" i="23"/>
  <c r="M189" i="23"/>
  <c r="N189" i="23"/>
  <c r="L190" i="23"/>
  <c r="M190" i="23"/>
  <c r="N190" i="23"/>
  <c r="L191" i="23"/>
  <c r="M191" i="23"/>
  <c r="N191" i="23"/>
  <c r="L192" i="23"/>
  <c r="M192" i="23"/>
  <c r="N192" i="23"/>
  <c r="L193" i="23"/>
  <c r="M193" i="23"/>
  <c r="N193" i="23"/>
  <c r="L194" i="23"/>
  <c r="M194" i="23"/>
  <c r="N194" i="23"/>
  <c r="L195" i="23"/>
  <c r="M195" i="23"/>
  <c r="N195" i="23"/>
  <c r="L196" i="23"/>
  <c r="M196" i="23"/>
  <c r="N196" i="23"/>
  <c r="L197" i="23"/>
  <c r="M197" i="23"/>
  <c r="N197" i="23"/>
  <c r="L198" i="23"/>
  <c r="M198" i="23"/>
  <c r="N198" i="23"/>
  <c r="L199" i="23"/>
  <c r="M199" i="23"/>
  <c r="N199" i="23"/>
  <c r="L200" i="23"/>
  <c r="M200" i="23"/>
  <c r="N200" i="23"/>
  <c r="L201" i="23"/>
  <c r="M201" i="23"/>
  <c r="N201" i="23"/>
  <c r="L202" i="23"/>
  <c r="M202" i="23"/>
  <c r="N202" i="23"/>
  <c r="L203" i="23"/>
  <c r="M203" i="23"/>
  <c r="N203" i="23"/>
  <c r="L204" i="23"/>
  <c r="M204" i="23"/>
  <c r="N204"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J83" i="23"/>
  <c r="J84" i="23"/>
  <c r="J85" i="23"/>
  <c r="J86" i="23"/>
  <c r="J87" i="23"/>
  <c r="J88" i="23"/>
  <c r="J89" i="23"/>
  <c r="J90" i="23"/>
  <c r="J91" i="23"/>
  <c r="J92" i="23"/>
  <c r="J93" i="23"/>
  <c r="J94" i="23"/>
  <c r="J95" i="23"/>
  <c r="J96" i="23"/>
  <c r="J97" i="23"/>
  <c r="J98" i="23"/>
  <c r="J99" i="23"/>
  <c r="J100" i="23"/>
  <c r="J101" i="23"/>
  <c r="J102" i="23"/>
  <c r="J103" i="23"/>
  <c r="J104" i="23"/>
  <c r="J105" i="23"/>
  <c r="J106" i="23"/>
  <c r="J107" i="23"/>
  <c r="J108" i="23"/>
  <c r="J109" i="23"/>
  <c r="J110" i="23"/>
  <c r="J111" i="23"/>
  <c r="J112" i="23"/>
  <c r="J113" i="23"/>
  <c r="J114" i="23"/>
  <c r="J115" i="23"/>
  <c r="J116" i="23"/>
  <c r="J117" i="23"/>
  <c r="J118" i="23"/>
  <c r="J119" i="23"/>
  <c r="J120" i="23"/>
  <c r="J121" i="23"/>
  <c r="J122" i="23"/>
  <c r="J123" i="23"/>
  <c r="J124" i="23"/>
  <c r="J125" i="23"/>
  <c r="J126" i="23"/>
  <c r="J127" i="23"/>
  <c r="J128" i="23"/>
  <c r="J129" i="23"/>
  <c r="J130" i="23"/>
  <c r="J131" i="23"/>
  <c r="J132" i="23"/>
  <c r="J133" i="23"/>
  <c r="J134" i="23"/>
  <c r="J135" i="23"/>
  <c r="J136" i="23"/>
  <c r="J137" i="23"/>
  <c r="J138" i="23"/>
  <c r="J139" i="23"/>
  <c r="J140" i="23"/>
  <c r="J141" i="23"/>
  <c r="J142" i="23"/>
  <c r="J143" i="23"/>
  <c r="J144" i="23"/>
  <c r="J145" i="23"/>
  <c r="J146" i="23"/>
  <c r="J147" i="23"/>
  <c r="J148" i="23"/>
  <c r="J149" i="23"/>
  <c r="J150" i="23"/>
  <c r="J151" i="23"/>
  <c r="J152" i="23"/>
  <c r="J153" i="23"/>
  <c r="J154" i="23"/>
  <c r="J155" i="23"/>
  <c r="J156" i="23"/>
  <c r="J157" i="23"/>
  <c r="J158" i="23"/>
  <c r="J159" i="23"/>
  <c r="J160" i="23"/>
  <c r="J161" i="23"/>
  <c r="J162" i="23"/>
  <c r="J163" i="23"/>
  <c r="J164" i="23"/>
  <c r="J165" i="23"/>
  <c r="J166" i="23"/>
  <c r="J167" i="23"/>
  <c r="J168" i="23"/>
  <c r="J169" i="23"/>
  <c r="J170" i="23"/>
  <c r="J171" i="23"/>
  <c r="J172" i="23"/>
  <c r="J173" i="23"/>
  <c r="J174" i="23"/>
  <c r="J175" i="23"/>
  <c r="J176" i="23"/>
  <c r="J177" i="23"/>
  <c r="J178" i="23"/>
  <c r="J179" i="23"/>
  <c r="J180" i="23"/>
  <c r="J181" i="23"/>
  <c r="J182" i="23"/>
  <c r="J183" i="23"/>
  <c r="J184" i="23"/>
  <c r="J185" i="23"/>
  <c r="J186" i="23"/>
  <c r="J187" i="23"/>
  <c r="J188" i="23"/>
  <c r="J189" i="23"/>
  <c r="J190" i="23"/>
  <c r="J191" i="23"/>
  <c r="J192" i="23"/>
  <c r="J193" i="23"/>
  <c r="J194" i="23"/>
  <c r="J195" i="23"/>
  <c r="J196" i="23"/>
  <c r="J197" i="23"/>
  <c r="J198" i="23"/>
  <c r="J199" i="23"/>
  <c r="J200" i="23"/>
  <c r="J201" i="23"/>
  <c r="J202" i="23"/>
  <c r="J203" i="23"/>
  <c r="J204" i="23"/>
  <c r="G83" i="23"/>
  <c r="H83" i="23"/>
  <c r="I83" i="23"/>
  <c r="G84" i="23"/>
  <c r="H84" i="23"/>
  <c r="I84" i="23"/>
  <c r="G85" i="23"/>
  <c r="H85" i="23"/>
  <c r="I85" i="23"/>
  <c r="G86" i="23"/>
  <c r="H86" i="23"/>
  <c r="I86" i="23"/>
  <c r="G87" i="23"/>
  <c r="H87" i="23"/>
  <c r="I87" i="23"/>
  <c r="G88" i="23"/>
  <c r="H88" i="23"/>
  <c r="I88" i="23"/>
  <c r="G89" i="23"/>
  <c r="H89" i="23"/>
  <c r="I89" i="23"/>
  <c r="G90" i="23"/>
  <c r="H90" i="23"/>
  <c r="I90" i="23"/>
  <c r="G91" i="23"/>
  <c r="H91" i="23"/>
  <c r="I91" i="23"/>
  <c r="G92" i="23"/>
  <c r="H92" i="23"/>
  <c r="I92" i="23"/>
  <c r="G93" i="23"/>
  <c r="H93" i="23"/>
  <c r="I93" i="23"/>
  <c r="G94" i="23"/>
  <c r="H94" i="23"/>
  <c r="I94" i="23"/>
  <c r="G95" i="23"/>
  <c r="H95" i="23"/>
  <c r="I95" i="23"/>
  <c r="G96" i="23"/>
  <c r="H96" i="23"/>
  <c r="I96" i="23"/>
  <c r="G97" i="23"/>
  <c r="H97" i="23"/>
  <c r="I97" i="23"/>
  <c r="G98" i="23"/>
  <c r="H98" i="23"/>
  <c r="I98" i="23"/>
  <c r="G99" i="23"/>
  <c r="H99" i="23"/>
  <c r="I99" i="23"/>
  <c r="G100" i="23"/>
  <c r="H100" i="23"/>
  <c r="I100" i="23"/>
  <c r="G101" i="23"/>
  <c r="H101" i="23"/>
  <c r="I101" i="23"/>
  <c r="G102" i="23"/>
  <c r="H102" i="23"/>
  <c r="I102" i="23"/>
  <c r="G103" i="23"/>
  <c r="H103" i="23"/>
  <c r="I103" i="23"/>
  <c r="G104" i="23"/>
  <c r="H104" i="23"/>
  <c r="I104" i="23"/>
  <c r="G105" i="23"/>
  <c r="H105" i="23"/>
  <c r="I105" i="23"/>
  <c r="G106" i="23"/>
  <c r="H106" i="23"/>
  <c r="I106" i="23"/>
  <c r="G107" i="23"/>
  <c r="H107" i="23"/>
  <c r="I107" i="23"/>
  <c r="G108" i="23"/>
  <c r="H108" i="23"/>
  <c r="I108" i="23"/>
  <c r="G109" i="23"/>
  <c r="H109" i="23"/>
  <c r="I109" i="23"/>
  <c r="G110" i="23"/>
  <c r="H110" i="23"/>
  <c r="I110" i="23"/>
  <c r="G111" i="23"/>
  <c r="H111" i="23"/>
  <c r="I111" i="23"/>
  <c r="G112" i="23"/>
  <c r="H112" i="23"/>
  <c r="I112" i="23"/>
  <c r="G113" i="23"/>
  <c r="H113" i="23"/>
  <c r="I113" i="23"/>
  <c r="G114" i="23"/>
  <c r="H114" i="23"/>
  <c r="I114" i="23"/>
  <c r="G115" i="23"/>
  <c r="H115" i="23"/>
  <c r="I115" i="23"/>
  <c r="G116" i="23"/>
  <c r="H116" i="23"/>
  <c r="I116" i="23"/>
  <c r="G117" i="23"/>
  <c r="H117" i="23"/>
  <c r="I117" i="23"/>
  <c r="G118" i="23"/>
  <c r="H118" i="23"/>
  <c r="I118" i="23"/>
  <c r="G119" i="23"/>
  <c r="H119" i="23"/>
  <c r="I119" i="23"/>
  <c r="G120" i="23"/>
  <c r="H120" i="23"/>
  <c r="I120" i="23"/>
  <c r="G121" i="23"/>
  <c r="H121" i="23"/>
  <c r="I121" i="23"/>
  <c r="G122" i="23"/>
  <c r="H122" i="23"/>
  <c r="I122" i="23"/>
  <c r="G123" i="23"/>
  <c r="H123" i="23"/>
  <c r="I123" i="23"/>
  <c r="G124" i="23"/>
  <c r="H124" i="23"/>
  <c r="I124" i="23"/>
  <c r="G125" i="23"/>
  <c r="H125" i="23"/>
  <c r="I125" i="23"/>
  <c r="G126" i="23"/>
  <c r="H126" i="23"/>
  <c r="I126" i="23"/>
  <c r="G127" i="23"/>
  <c r="H127" i="23"/>
  <c r="I127" i="23"/>
  <c r="G128" i="23"/>
  <c r="H128" i="23"/>
  <c r="I128" i="23"/>
  <c r="G129" i="23"/>
  <c r="H129" i="23"/>
  <c r="I129" i="23"/>
  <c r="G130" i="23"/>
  <c r="H130" i="23"/>
  <c r="I130" i="23"/>
  <c r="G131" i="23"/>
  <c r="H131" i="23"/>
  <c r="I131" i="23"/>
  <c r="G132" i="23"/>
  <c r="H132" i="23"/>
  <c r="I132" i="23"/>
  <c r="G133" i="23"/>
  <c r="H133" i="23"/>
  <c r="I133" i="23"/>
  <c r="G134" i="23"/>
  <c r="H134" i="23"/>
  <c r="I134" i="23"/>
  <c r="G135" i="23"/>
  <c r="H135" i="23"/>
  <c r="I135" i="23"/>
  <c r="G136" i="23"/>
  <c r="H136" i="23"/>
  <c r="I136" i="23"/>
  <c r="G137" i="23"/>
  <c r="H137" i="23"/>
  <c r="I137" i="23"/>
  <c r="G138" i="23"/>
  <c r="H138" i="23"/>
  <c r="I138" i="23"/>
  <c r="G139" i="23"/>
  <c r="H139" i="23"/>
  <c r="I139" i="23"/>
  <c r="G140" i="23"/>
  <c r="H140" i="23"/>
  <c r="I140" i="23"/>
  <c r="G141" i="23"/>
  <c r="H141" i="23"/>
  <c r="I141" i="23"/>
  <c r="G142" i="23"/>
  <c r="H142" i="23"/>
  <c r="I142" i="23"/>
  <c r="G143" i="23"/>
  <c r="H143" i="23"/>
  <c r="I143" i="23"/>
  <c r="G144" i="23"/>
  <c r="H144" i="23"/>
  <c r="I144" i="23"/>
  <c r="G145" i="23"/>
  <c r="H145" i="23"/>
  <c r="I145" i="23"/>
  <c r="G146" i="23"/>
  <c r="H146" i="23"/>
  <c r="I146" i="23"/>
  <c r="G147" i="23"/>
  <c r="H147" i="23"/>
  <c r="I147" i="23"/>
  <c r="G148" i="23"/>
  <c r="H148" i="23"/>
  <c r="I148" i="23"/>
  <c r="G149" i="23"/>
  <c r="H149" i="23"/>
  <c r="I149" i="23"/>
  <c r="G150" i="23"/>
  <c r="H150" i="23"/>
  <c r="I150" i="23"/>
  <c r="G151" i="23"/>
  <c r="H151" i="23"/>
  <c r="I151" i="23"/>
  <c r="G152" i="23"/>
  <c r="H152" i="23"/>
  <c r="I152" i="23"/>
  <c r="G153" i="23"/>
  <c r="H153" i="23"/>
  <c r="I153" i="23"/>
  <c r="G154" i="23"/>
  <c r="H154" i="23"/>
  <c r="I154" i="23"/>
  <c r="G155" i="23"/>
  <c r="H155" i="23"/>
  <c r="I155" i="23"/>
  <c r="G156" i="23"/>
  <c r="H156" i="23"/>
  <c r="I156" i="23"/>
  <c r="G157" i="23"/>
  <c r="H157" i="23"/>
  <c r="I157" i="23"/>
  <c r="G158" i="23"/>
  <c r="H158" i="23"/>
  <c r="I158" i="23"/>
  <c r="G159" i="23"/>
  <c r="H159" i="23"/>
  <c r="I159" i="23"/>
  <c r="G160" i="23"/>
  <c r="H160" i="23"/>
  <c r="I160" i="23"/>
  <c r="G161" i="23"/>
  <c r="H161" i="23"/>
  <c r="I161" i="23"/>
  <c r="G162" i="23"/>
  <c r="H162" i="23"/>
  <c r="I162" i="23"/>
  <c r="G163" i="23"/>
  <c r="H163" i="23"/>
  <c r="I163" i="23"/>
  <c r="G164" i="23"/>
  <c r="H164" i="23"/>
  <c r="I164" i="23"/>
  <c r="G165" i="23"/>
  <c r="H165" i="23"/>
  <c r="I165" i="23"/>
  <c r="G166" i="23"/>
  <c r="H166" i="23"/>
  <c r="I166" i="23"/>
  <c r="G167" i="23"/>
  <c r="H167" i="23"/>
  <c r="I167" i="23"/>
  <c r="G168" i="23"/>
  <c r="H168" i="23"/>
  <c r="I168" i="23"/>
  <c r="G169" i="23"/>
  <c r="H169" i="23"/>
  <c r="I169" i="23"/>
  <c r="G170" i="23"/>
  <c r="H170" i="23"/>
  <c r="I170" i="23"/>
  <c r="G171" i="23"/>
  <c r="H171" i="23"/>
  <c r="I171" i="23"/>
  <c r="G172" i="23"/>
  <c r="H172" i="23"/>
  <c r="I172" i="23"/>
  <c r="G173" i="23"/>
  <c r="H173" i="23"/>
  <c r="I173" i="23"/>
  <c r="G174" i="23"/>
  <c r="H174" i="23"/>
  <c r="I174" i="23"/>
  <c r="G175" i="23"/>
  <c r="H175" i="23"/>
  <c r="I175" i="23"/>
  <c r="G176" i="23"/>
  <c r="H176" i="23"/>
  <c r="I176" i="23"/>
  <c r="G177" i="23"/>
  <c r="H177" i="23"/>
  <c r="I177" i="23"/>
  <c r="G178" i="23"/>
  <c r="H178" i="23"/>
  <c r="I178" i="23"/>
  <c r="G179" i="23"/>
  <c r="H179" i="23"/>
  <c r="I179" i="23"/>
  <c r="G180" i="23"/>
  <c r="H180" i="23"/>
  <c r="I180" i="23"/>
  <c r="G181" i="23"/>
  <c r="H181" i="23"/>
  <c r="I181" i="23"/>
  <c r="G182" i="23"/>
  <c r="H182" i="23"/>
  <c r="I182" i="23"/>
  <c r="G183" i="23"/>
  <c r="H183" i="23"/>
  <c r="I183" i="23"/>
  <c r="G184" i="23"/>
  <c r="H184" i="23"/>
  <c r="I184" i="23"/>
  <c r="G185" i="23"/>
  <c r="H185" i="23"/>
  <c r="I185" i="23"/>
  <c r="G186" i="23"/>
  <c r="H186" i="23"/>
  <c r="I186" i="23"/>
  <c r="G187" i="23"/>
  <c r="H187" i="23"/>
  <c r="I187" i="23"/>
  <c r="G188" i="23"/>
  <c r="H188" i="23"/>
  <c r="I188" i="23"/>
  <c r="G189" i="23"/>
  <c r="H189" i="23"/>
  <c r="I189" i="23"/>
  <c r="G190" i="23"/>
  <c r="H190" i="23"/>
  <c r="I190" i="23"/>
  <c r="G191" i="23"/>
  <c r="H191" i="23"/>
  <c r="I191" i="23"/>
  <c r="G192" i="23"/>
  <c r="H192" i="23"/>
  <c r="I192" i="23"/>
  <c r="G193" i="23"/>
  <c r="H193" i="23"/>
  <c r="I193" i="23"/>
  <c r="G194" i="23"/>
  <c r="H194" i="23"/>
  <c r="I194" i="23"/>
  <c r="G195" i="23"/>
  <c r="H195" i="23"/>
  <c r="I195" i="23"/>
  <c r="G196" i="23"/>
  <c r="H196" i="23"/>
  <c r="I196" i="23"/>
  <c r="G197" i="23"/>
  <c r="H197" i="23"/>
  <c r="I197" i="23"/>
  <c r="G198" i="23"/>
  <c r="H198" i="23"/>
  <c r="I198" i="23"/>
  <c r="G199" i="23"/>
  <c r="H199" i="23"/>
  <c r="I199" i="23"/>
  <c r="G200" i="23"/>
  <c r="H200" i="23"/>
  <c r="I200" i="23"/>
  <c r="G201" i="23"/>
  <c r="H201" i="23"/>
  <c r="I201" i="23"/>
  <c r="G202" i="23"/>
  <c r="H202" i="23"/>
  <c r="I202" i="23"/>
  <c r="G203" i="23"/>
  <c r="H203" i="23"/>
  <c r="I203" i="23"/>
  <c r="G204" i="23"/>
  <c r="H204" i="23"/>
  <c r="I204" i="23"/>
  <c r="A83" i="23"/>
  <c r="B83" i="23"/>
  <c r="A84" i="23"/>
  <c r="B84" i="23"/>
  <c r="A85" i="23"/>
  <c r="B85" i="23"/>
  <c r="A86" i="23"/>
  <c r="B86" i="23"/>
  <c r="A87" i="23"/>
  <c r="B87" i="23"/>
  <c r="A88" i="23"/>
  <c r="B88" i="23"/>
  <c r="A89" i="23"/>
  <c r="B89" i="23"/>
  <c r="A90" i="23"/>
  <c r="B90" i="23"/>
  <c r="A91" i="23"/>
  <c r="B91" i="23"/>
  <c r="A92" i="23"/>
  <c r="B92" i="23"/>
  <c r="A93" i="23"/>
  <c r="B93" i="23"/>
  <c r="A94" i="23"/>
  <c r="B94" i="23"/>
  <c r="A95" i="23"/>
  <c r="B95" i="23"/>
  <c r="A96" i="23"/>
  <c r="B96" i="23"/>
  <c r="A97" i="23"/>
  <c r="B97" i="23"/>
  <c r="A98" i="23"/>
  <c r="B98" i="23"/>
  <c r="A99" i="23"/>
  <c r="B99" i="23"/>
  <c r="A100" i="23"/>
  <c r="B100" i="23"/>
  <c r="A101" i="23"/>
  <c r="B101" i="23"/>
  <c r="A102" i="23"/>
  <c r="B102" i="23"/>
  <c r="A103" i="23"/>
  <c r="B103" i="23"/>
  <c r="A104" i="23"/>
  <c r="B104" i="23"/>
  <c r="A105" i="23"/>
  <c r="B105" i="23"/>
  <c r="A106" i="23"/>
  <c r="B106" i="23"/>
  <c r="A107" i="23"/>
  <c r="B107" i="23"/>
  <c r="A108" i="23"/>
  <c r="B108" i="23"/>
  <c r="A109" i="23"/>
  <c r="B109" i="23"/>
  <c r="A110" i="23"/>
  <c r="B110" i="23"/>
  <c r="A111" i="23"/>
  <c r="B111" i="23"/>
  <c r="A112" i="23"/>
  <c r="B112" i="23"/>
  <c r="A113" i="23"/>
  <c r="B113" i="23"/>
  <c r="A114" i="23"/>
  <c r="B114" i="23"/>
  <c r="A115" i="23"/>
  <c r="B115" i="23"/>
  <c r="A116" i="23"/>
  <c r="B116" i="23"/>
  <c r="A117" i="23"/>
  <c r="B117" i="23"/>
  <c r="A118" i="23"/>
  <c r="B118" i="23"/>
  <c r="A119" i="23"/>
  <c r="B119" i="23"/>
  <c r="A120" i="23"/>
  <c r="B120" i="23"/>
  <c r="A121" i="23"/>
  <c r="B121" i="23"/>
  <c r="A122" i="23"/>
  <c r="B122" i="23"/>
  <c r="A123" i="23"/>
  <c r="B123" i="23"/>
  <c r="A124" i="23"/>
  <c r="B124" i="23"/>
  <c r="A125" i="23"/>
  <c r="B125" i="23"/>
  <c r="A126" i="23"/>
  <c r="B126" i="23"/>
  <c r="A127" i="23"/>
  <c r="B127" i="23"/>
  <c r="A128" i="23"/>
  <c r="B128" i="23"/>
  <c r="A129" i="23"/>
  <c r="B129" i="23"/>
  <c r="A130" i="23"/>
  <c r="B130" i="23"/>
  <c r="A131" i="23"/>
  <c r="B131" i="23"/>
  <c r="A132" i="23"/>
  <c r="B132" i="23"/>
  <c r="A133" i="23"/>
  <c r="B133" i="23"/>
  <c r="A134" i="23"/>
  <c r="B134" i="23"/>
  <c r="A135" i="23"/>
  <c r="B135" i="23"/>
  <c r="A136" i="23"/>
  <c r="B136" i="23"/>
  <c r="A137" i="23"/>
  <c r="B137" i="23"/>
  <c r="A138" i="23"/>
  <c r="B138" i="23"/>
  <c r="A139" i="23"/>
  <c r="B139" i="23"/>
  <c r="A140" i="23"/>
  <c r="B140" i="23"/>
  <c r="A141" i="23"/>
  <c r="B141" i="23"/>
  <c r="A142" i="23"/>
  <c r="B142" i="23"/>
  <c r="A143" i="23"/>
  <c r="B143" i="23"/>
  <c r="A144" i="23"/>
  <c r="B144" i="23"/>
  <c r="A145" i="23"/>
  <c r="B145" i="23"/>
  <c r="A146" i="23"/>
  <c r="B146" i="23"/>
  <c r="A147" i="23"/>
  <c r="B147" i="23"/>
  <c r="A148" i="23"/>
  <c r="B148" i="23"/>
  <c r="A149" i="23"/>
  <c r="B149" i="23"/>
  <c r="A150" i="23"/>
  <c r="B150" i="23"/>
  <c r="A151" i="23"/>
  <c r="B151" i="23"/>
  <c r="A152" i="23"/>
  <c r="B152" i="23"/>
  <c r="A153" i="23"/>
  <c r="B153" i="23"/>
  <c r="A154" i="23"/>
  <c r="B154" i="23"/>
  <c r="A155" i="23"/>
  <c r="B155" i="23"/>
  <c r="A156" i="23"/>
  <c r="B156" i="23"/>
  <c r="A157" i="23"/>
  <c r="B157" i="23"/>
  <c r="A158" i="23"/>
  <c r="B158" i="23"/>
  <c r="A159" i="23"/>
  <c r="B159" i="23"/>
  <c r="A160" i="23"/>
  <c r="B160" i="23"/>
  <c r="A161" i="23"/>
  <c r="B161" i="23"/>
  <c r="A162" i="23"/>
  <c r="B162" i="23"/>
  <c r="A163" i="23"/>
  <c r="B163" i="23"/>
  <c r="A164" i="23"/>
  <c r="B164" i="23"/>
  <c r="A165" i="23"/>
  <c r="B165" i="23"/>
  <c r="A166" i="23"/>
  <c r="B166" i="23"/>
  <c r="A167" i="23"/>
  <c r="B167" i="23"/>
  <c r="A168" i="23"/>
  <c r="B168" i="23"/>
  <c r="A169" i="23"/>
  <c r="B169" i="23"/>
  <c r="A170" i="23"/>
  <c r="B170" i="23"/>
  <c r="A171" i="23"/>
  <c r="B171" i="23"/>
  <c r="A172" i="23"/>
  <c r="B172" i="23"/>
  <c r="A173" i="23"/>
  <c r="B173" i="23"/>
  <c r="A174" i="23"/>
  <c r="B174" i="23"/>
  <c r="A175" i="23"/>
  <c r="B175" i="23"/>
  <c r="A176" i="23"/>
  <c r="B176" i="23"/>
  <c r="A177" i="23"/>
  <c r="B177" i="23"/>
  <c r="A178" i="23"/>
  <c r="B178" i="23"/>
  <c r="A179" i="23"/>
  <c r="B179" i="23"/>
  <c r="A180" i="23"/>
  <c r="B180" i="23"/>
  <c r="A181" i="23"/>
  <c r="B181" i="23"/>
  <c r="A182" i="23"/>
  <c r="B182" i="23"/>
  <c r="A183" i="23"/>
  <c r="B183" i="23"/>
  <c r="A184" i="23"/>
  <c r="B184" i="23"/>
  <c r="A185" i="23"/>
  <c r="B185" i="23"/>
  <c r="A186" i="23"/>
  <c r="B186" i="23"/>
  <c r="A187" i="23"/>
  <c r="B187" i="23"/>
  <c r="A188" i="23"/>
  <c r="B188" i="23"/>
  <c r="A189" i="23"/>
  <c r="B189" i="23"/>
  <c r="A190" i="23"/>
  <c r="B190" i="23"/>
  <c r="A191" i="23"/>
  <c r="B191" i="23"/>
  <c r="A192" i="23"/>
  <c r="B192" i="23"/>
  <c r="A193" i="23"/>
  <c r="B193" i="23"/>
  <c r="A194" i="23"/>
  <c r="B194" i="23"/>
  <c r="A195" i="23"/>
  <c r="B195" i="23"/>
  <c r="A196" i="23"/>
  <c r="B196" i="23"/>
  <c r="A197" i="23"/>
  <c r="B197" i="23"/>
  <c r="A198" i="23"/>
  <c r="B198" i="23"/>
  <c r="A199" i="23"/>
  <c r="B199" i="23"/>
  <c r="A200" i="23"/>
  <c r="B200" i="23"/>
  <c r="A201" i="23"/>
  <c r="B201" i="23"/>
  <c r="A202" i="23"/>
  <c r="B202" i="23"/>
  <c r="A203" i="23"/>
  <c r="B203" i="23"/>
  <c r="A204" i="23"/>
  <c r="B204" i="23"/>
  <c r="AR78" i="23"/>
  <c r="AS78" i="23"/>
  <c r="AT78" i="23"/>
  <c r="AU78" i="23"/>
  <c r="AV78" i="23"/>
  <c r="AW78" i="23"/>
  <c r="AX78" i="23"/>
  <c r="AY78" i="23"/>
  <c r="AZ78" i="23"/>
  <c r="BA78" i="23"/>
  <c r="BB78" i="23"/>
  <c r="BC78" i="23"/>
  <c r="BD78" i="23"/>
  <c r="BE78" i="23"/>
  <c r="BF78" i="23"/>
  <c r="AR79" i="23"/>
  <c r="AS79" i="23"/>
  <c r="AT79" i="23"/>
  <c r="AU79" i="23"/>
  <c r="AV79" i="23"/>
  <c r="AW79" i="23"/>
  <c r="AX79" i="23"/>
  <c r="AY79" i="23"/>
  <c r="AZ79" i="23"/>
  <c r="BA79" i="23"/>
  <c r="BB79" i="23"/>
  <c r="BC79" i="23"/>
  <c r="BD79" i="23"/>
  <c r="BE79" i="23"/>
  <c r="BF79" i="23"/>
  <c r="AR80" i="23"/>
  <c r="AS80" i="23"/>
  <c r="AT80" i="23"/>
  <c r="AU80" i="23"/>
  <c r="AV80" i="23"/>
  <c r="AW80" i="23"/>
  <c r="AX80" i="23"/>
  <c r="AY80" i="23"/>
  <c r="AZ80" i="23"/>
  <c r="BA80" i="23"/>
  <c r="BB80" i="23"/>
  <c r="BC80" i="23"/>
  <c r="BD80" i="23"/>
  <c r="BE80" i="23"/>
  <c r="BF80" i="23"/>
  <c r="AR81" i="23"/>
  <c r="AS81" i="23"/>
  <c r="AT81" i="23"/>
  <c r="AU81" i="23"/>
  <c r="AV81" i="23"/>
  <c r="AW81" i="23"/>
  <c r="AX81" i="23"/>
  <c r="AY81" i="23"/>
  <c r="AZ81" i="23"/>
  <c r="BA81" i="23"/>
  <c r="BB81" i="23"/>
  <c r="BC81" i="23"/>
  <c r="BD81" i="23"/>
  <c r="BE81" i="23"/>
  <c r="BF81" i="23"/>
  <c r="AR82" i="23"/>
  <c r="AS82" i="23"/>
  <c r="AT82" i="23"/>
  <c r="AU82" i="23"/>
  <c r="AV82" i="23"/>
  <c r="AW82" i="23"/>
  <c r="AX82" i="23"/>
  <c r="AY82" i="23"/>
  <c r="AZ82" i="23"/>
  <c r="BA82" i="23"/>
  <c r="BB82" i="23"/>
  <c r="BC82" i="23"/>
  <c r="BD82" i="23"/>
  <c r="BE82" i="23"/>
  <c r="BF82" i="23"/>
  <c r="AF78" i="23"/>
  <c r="BI78" i="23"/>
  <c r="BJ78" i="23"/>
  <c r="AF79" i="23"/>
  <c r="BI79" i="23"/>
  <c r="BJ79" i="23"/>
  <c r="AF80" i="23"/>
  <c r="BI80" i="23"/>
  <c r="BJ80" i="23"/>
  <c r="AF81" i="23"/>
  <c r="BI81" i="23"/>
  <c r="BJ81" i="23"/>
  <c r="AF82" i="23"/>
  <c r="BI82" i="23"/>
  <c r="BJ82" i="23"/>
  <c r="P78" i="23"/>
  <c r="Q78" i="23"/>
  <c r="R78" i="23"/>
  <c r="S78" i="23"/>
  <c r="T78" i="23"/>
  <c r="U78" i="23"/>
  <c r="V78" i="23"/>
  <c r="W78" i="23"/>
  <c r="X78" i="23"/>
  <c r="Y78" i="23"/>
  <c r="Z78" i="23"/>
  <c r="P79" i="23"/>
  <c r="Q79" i="23"/>
  <c r="R79" i="23"/>
  <c r="S79" i="23"/>
  <c r="T79" i="23"/>
  <c r="U79" i="23"/>
  <c r="V79" i="23"/>
  <c r="W79" i="23"/>
  <c r="X79" i="23"/>
  <c r="Y79" i="23"/>
  <c r="Z79" i="23"/>
  <c r="P80" i="23"/>
  <c r="Q80" i="23"/>
  <c r="R80" i="23"/>
  <c r="S80" i="23"/>
  <c r="T80" i="23"/>
  <c r="U80" i="23"/>
  <c r="V80" i="23"/>
  <c r="W80" i="23"/>
  <c r="X80" i="23"/>
  <c r="Y80" i="23"/>
  <c r="Z80" i="23"/>
  <c r="P81" i="23"/>
  <c r="Q81" i="23"/>
  <c r="R81" i="23"/>
  <c r="S81" i="23"/>
  <c r="T81" i="23"/>
  <c r="U81" i="23"/>
  <c r="V81" i="23"/>
  <c r="W81" i="23"/>
  <c r="X81" i="23"/>
  <c r="Y81" i="23"/>
  <c r="Z81" i="23"/>
  <c r="P82" i="23"/>
  <c r="Q82" i="23"/>
  <c r="R82" i="23"/>
  <c r="S82" i="23"/>
  <c r="T82" i="23"/>
  <c r="U82" i="23"/>
  <c r="V82" i="23"/>
  <c r="W82" i="23"/>
  <c r="X82" i="23"/>
  <c r="Y82" i="23"/>
  <c r="Z82" i="23"/>
  <c r="K78" i="23"/>
  <c r="K79" i="23"/>
  <c r="K80" i="23"/>
  <c r="K81" i="23"/>
  <c r="K82" i="23"/>
  <c r="J78" i="23"/>
  <c r="J79" i="23"/>
  <c r="J80" i="23"/>
  <c r="J81" i="23"/>
  <c r="J82" i="23"/>
  <c r="I78" i="23"/>
  <c r="I79" i="23"/>
  <c r="I80" i="23"/>
  <c r="I81" i="23"/>
  <c r="I82" i="23"/>
  <c r="A78" i="23"/>
  <c r="B78" i="23"/>
  <c r="C78" i="23"/>
  <c r="D78" i="23"/>
  <c r="E78" i="23"/>
  <c r="F78" i="23"/>
  <c r="G78" i="23"/>
  <c r="H78" i="23"/>
  <c r="A79" i="23"/>
  <c r="B79" i="23"/>
  <c r="C79" i="23"/>
  <c r="D79" i="23"/>
  <c r="E79" i="23"/>
  <c r="F79" i="23"/>
  <c r="G79" i="23"/>
  <c r="H79" i="23"/>
  <c r="A80" i="23"/>
  <c r="B80" i="23"/>
  <c r="C80" i="23"/>
  <c r="D80" i="23"/>
  <c r="E80" i="23"/>
  <c r="F80" i="23"/>
  <c r="G80" i="23"/>
  <c r="H80" i="23"/>
  <c r="A81" i="23"/>
  <c r="B81" i="23"/>
  <c r="C81" i="23"/>
  <c r="D81" i="23"/>
  <c r="E81" i="23"/>
  <c r="F81" i="23"/>
  <c r="G81" i="23"/>
  <c r="H81" i="23"/>
  <c r="A82" i="23"/>
  <c r="B82" i="23"/>
  <c r="C82" i="23"/>
  <c r="D82" i="23"/>
  <c r="E82" i="23"/>
  <c r="F82" i="23"/>
  <c r="G82" i="23"/>
  <c r="H82" i="23"/>
  <c r="AR63" i="23"/>
  <c r="AS63" i="23"/>
  <c r="AT63" i="23"/>
  <c r="AU63" i="23"/>
  <c r="AV63" i="23"/>
  <c r="AW63" i="23"/>
  <c r="AX63" i="23"/>
  <c r="AY63" i="23"/>
  <c r="AZ63" i="23"/>
  <c r="BA63" i="23"/>
  <c r="BB63" i="23"/>
  <c r="BC63" i="23"/>
  <c r="BD63" i="23"/>
  <c r="BE63" i="23"/>
  <c r="BF63" i="23"/>
  <c r="AR64" i="23"/>
  <c r="AS64" i="23"/>
  <c r="AT64" i="23"/>
  <c r="AU64" i="23"/>
  <c r="AV64" i="23"/>
  <c r="AW64" i="23"/>
  <c r="AX64" i="23"/>
  <c r="AY64" i="23"/>
  <c r="AZ64" i="23"/>
  <c r="BA64" i="23"/>
  <c r="BB64" i="23"/>
  <c r="BC64" i="23"/>
  <c r="BD64" i="23"/>
  <c r="BE64" i="23"/>
  <c r="BF64" i="23"/>
  <c r="AR65" i="23"/>
  <c r="AS65" i="23"/>
  <c r="AT65" i="23"/>
  <c r="AU65" i="23"/>
  <c r="AV65" i="23"/>
  <c r="AW65" i="23"/>
  <c r="AX65" i="23"/>
  <c r="AY65" i="23"/>
  <c r="AZ65" i="23"/>
  <c r="BA65" i="23"/>
  <c r="BB65" i="23"/>
  <c r="BC65" i="23"/>
  <c r="BD65" i="23"/>
  <c r="BE65" i="23"/>
  <c r="BF65" i="23"/>
  <c r="AR66" i="23"/>
  <c r="AS66" i="23"/>
  <c r="AT66" i="23"/>
  <c r="AU66" i="23"/>
  <c r="AV66" i="23"/>
  <c r="AW66" i="23"/>
  <c r="AX66" i="23"/>
  <c r="AY66" i="23"/>
  <c r="AZ66" i="23"/>
  <c r="BA66" i="23"/>
  <c r="BB66" i="23"/>
  <c r="BC66" i="23"/>
  <c r="BD66" i="23"/>
  <c r="BE66" i="23"/>
  <c r="BF66" i="23"/>
  <c r="AR67" i="23"/>
  <c r="AS67" i="23"/>
  <c r="AT67" i="23"/>
  <c r="AU67" i="23"/>
  <c r="AV67" i="23"/>
  <c r="AW67" i="23"/>
  <c r="AX67" i="23"/>
  <c r="AY67" i="23"/>
  <c r="AZ67" i="23"/>
  <c r="BA67" i="23"/>
  <c r="BB67" i="23"/>
  <c r="BC67" i="23"/>
  <c r="BD67" i="23"/>
  <c r="BE67" i="23"/>
  <c r="BF67" i="23"/>
  <c r="AR68" i="23"/>
  <c r="AS68" i="23"/>
  <c r="AT68" i="23"/>
  <c r="AU68" i="23"/>
  <c r="AV68" i="23"/>
  <c r="AW68" i="23"/>
  <c r="AX68" i="23"/>
  <c r="AY68" i="23"/>
  <c r="AZ68" i="23"/>
  <c r="BA68" i="23"/>
  <c r="BB68" i="23"/>
  <c r="BC68" i="23"/>
  <c r="BD68" i="23"/>
  <c r="BE68" i="23"/>
  <c r="BF68" i="23"/>
  <c r="AR69" i="23"/>
  <c r="AS69" i="23"/>
  <c r="AT69" i="23"/>
  <c r="AU69" i="23"/>
  <c r="AV69" i="23"/>
  <c r="AW69" i="23"/>
  <c r="AX69" i="23"/>
  <c r="AY69" i="23"/>
  <c r="AZ69" i="23"/>
  <c r="BA69" i="23"/>
  <c r="BB69" i="23"/>
  <c r="BC69" i="23"/>
  <c r="BD69" i="23"/>
  <c r="BE69" i="23"/>
  <c r="BF69" i="23"/>
  <c r="AR70" i="23"/>
  <c r="AS70" i="23"/>
  <c r="AT70" i="23"/>
  <c r="AU70" i="23"/>
  <c r="AV70" i="23"/>
  <c r="AW70" i="23"/>
  <c r="AX70" i="23"/>
  <c r="AY70" i="23"/>
  <c r="AZ70" i="23"/>
  <c r="BA70" i="23"/>
  <c r="BB70" i="23"/>
  <c r="BC70" i="23"/>
  <c r="BD70" i="23"/>
  <c r="BE70" i="23"/>
  <c r="BF70" i="23"/>
  <c r="AR71" i="23"/>
  <c r="AS71" i="23"/>
  <c r="AT71" i="23"/>
  <c r="AU71" i="23"/>
  <c r="AV71" i="23"/>
  <c r="AW71" i="23"/>
  <c r="AX71" i="23"/>
  <c r="AY71" i="23"/>
  <c r="AZ71" i="23"/>
  <c r="BA71" i="23"/>
  <c r="BB71" i="23"/>
  <c r="BC71" i="23"/>
  <c r="BD71" i="23"/>
  <c r="BE71" i="23"/>
  <c r="BF71" i="23"/>
  <c r="AR72" i="23"/>
  <c r="AS72" i="23"/>
  <c r="AT72" i="23"/>
  <c r="AU72" i="23"/>
  <c r="AV72" i="23"/>
  <c r="AW72" i="23"/>
  <c r="AX72" i="23"/>
  <c r="AY72" i="23"/>
  <c r="AZ72" i="23"/>
  <c r="BA72" i="23"/>
  <c r="BB72" i="23"/>
  <c r="BC72" i="23"/>
  <c r="BD72" i="23"/>
  <c r="BE72" i="23"/>
  <c r="BF72" i="23"/>
  <c r="AR73" i="23"/>
  <c r="AS73" i="23"/>
  <c r="AT73" i="23"/>
  <c r="AU73" i="23"/>
  <c r="AV73" i="23"/>
  <c r="AW73" i="23"/>
  <c r="AX73" i="23"/>
  <c r="AY73" i="23"/>
  <c r="AZ73" i="23"/>
  <c r="BA73" i="23"/>
  <c r="BB73" i="23"/>
  <c r="BC73" i="23"/>
  <c r="BD73" i="23"/>
  <c r="BE73" i="23"/>
  <c r="BF73" i="23"/>
  <c r="AR74" i="23"/>
  <c r="AS74" i="23"/>
  <c r="AT74" i="23"/>
  <c r="AU74" i="23"/>
  <c r="AV74" i="23"/>
  <c r="AW74" i="23"/>
  <c r="AX74" i="23"/>
  <c r="AY74" i="23"/>
  <c r="AZ74" i="23"/>
  <c r="BA74" i="23"/>
  <c r="BB74" i="23"/>
  <c r="BC74" i="23"/>
  <c r="BD74" i="23"/>
  <c r="BE74" i="23"/>
  <c r="BF74" i="23"/>
  <c r="AR75" i="23"/>
  <c r="AS75" i="23"/>
  <c r="AT75" i="23"/>
  <c r="AU75" i="23"/>
  <c r="AV75" i="23"/>
  <c r="AW75" i="23"/>
  <c r="AX75" i="23"/>
  <c r="AY75" i="23"/>
  <c r="AZ75" i="23"/>
  <c r="BA75" i="23"/>
  <c r="BB75" i="23"/>
  <c r="BC75" i="23"/>
  <c r="BD75" i="23"/>
  <c r="BE75" i="23"/>
  <c r="BF75" i="23"/>
  <c r="AR76" i="23"/>
  <c r="AS76" i="23"/>
  <c r="AT76" i="23"/>
  <c r="AU76" i="23"/>
  <c r="AV76" i="23"/>
  <c r="AW76" i="23"/>
  <c r="AX76" i="23"/>
  <c r="AY76" i="23"/>
  <c r="AZ76" i="23"/>
  <c r="BA76" i="23"/>
  <c r="BB76" i="23"/>
  <c r="BC76" i="23"/>
  <c r="BD76" i="23"/>
  <c r="BE76" i="23"/>
  <c r="BF76" i="23"/>
  <c r="AR77" i="23"/>
  <c r="AS77" i="23"/>
  <c r="AT77" i="23"/>
  <c r="AU77" i="23"/>
  <c r="AV77" i="23"/>
  <c r="AW77" i="23"/>
  <c r="AX77" i="23"/>
  <c r="AY77" i="23"/>
  <c r="AZ77" i="23"/>
  <c r="BA77" i="23"/>
  <c r="BB77" i="23"/>
  <c r="BC77" i="23"/>
  <c r="BD77" i="23"/>
  <c r="BE77" i="23"/>
  <c r="BF77" i="23"/>
  <c r="AF63" i="23"/>
  <c r="BI63" i="23"/>
  <c r="BJ63" i="23"/>
  <c r="AF64" i="23"/>
  <c r="BI64" i="23"/>
  <c r="BJ64" i="23"/>
  <c r="AF65" i="23"/>
  <c r="BI65" i="23"/>
  <c r="BJ65" i="23"/>
  <c r="AF66" i="23"/>
  <c r="BI66" i="23"/>
  <c r="BJ66" i="23"/>
  <c r="AF67" i="23"/>
  <c r="BI67" i="23"/>
  <c r="BJ67" i="23"/>
  <c r="AF68" i="23"/>
  <c r="BI68" i="23"/>
  <c r="BJ68" i="23"/>
  <c r="AF69" i="23"/>
  <c r="BI69" i="23"/>
  <c r="BJ69" i="23"/>
  <c r="AF70" i="23"/>
  <c r="BI70" i="23"/>
  <c r="BJ70" i="23"/>
  <c r="AF71" i="23"/>
  <c r="BI71" i="23"/>
  <c r="BJ71" i="23"/>
  <c r="AF72" i="23"/>
  <c r="BI72" i="23"/>
  <c r="BJ72" i="23"/>
  <c r="AF73" i="23"/>
  <c r="BI73" i="23"/>
  <c r="BJ73" i="23"/>
  <c r="AF74" i="23"/>
  <c r="BI74" i="23"/>
  <c r="BJ74" i="23"/>
  <c r="AF75" i="23"/>
  <c r="BI75" i="23"/>
  <c r="BJ75" i="23"/>
  <c r="AF76" i="23"/>
  <c r="BI76" i="23"/>
  <c r="BJ76" i="23"/>
  <c r="AF77" i="23"/>
  <c r="BI77" i="23"/>
  <c r="BJ77" i="23"/>
  <c r="P63" i="23"/>
  <c r="Q63" i="23"/>
  <c r="R63" i="23"/>
  <c r="S63" i="23"/>
  <c r="T63" i="23"/>
  <c r="U63" i="23"/>
  <c r="V63" i="23"/>
  <c r="W63" i="23"/>
  <c r="X63" i="23"/>
  <c r="Y63" i="23"/>
  <c r="Z63" i="23"/>
  <c r="P64" i="23"/>
  <c r="Q64" i="23"/>
  <c r="R64" i="23"/>
  <c r="S64" i="23"/>
  <c r="T64" i="23"/>
  <c r="U64" i="23"/>
  <c r="V64" i="23"/>
  <c r="W64" i="23"/>
  <c r="X64" i="23"/>
  <c r="Y64" i="23"/>
  <c r="Z64" i="23"/>
  <c r="P65" i="23"/>
  <c r="Q65" i="23"/>
  <c r="R65" i="23"/>
  <c r="S65" i="23"/>
  <c r="T65" i="23"/>
  <c r="U65" i="23"/>
  <c r="V65" i="23"/>
  <c r="W65" i="23"/>
  <c r="X65" i="23"/>
  <c r="Y65" i="23"/>
  <c r="Z65" i="23"/>
  <c r="P66" i="23"/>
  <c r="Q66" i="23"/>
  <c r="R66" i="23"/>
  <c r="S66" i="23"/>
  <c r="T66" i="23"/>
  <c r="U66" i="23"/>
  <c r="V66" i="23"/>
  <c r="W66" i="23"/>
  <c r="X66" i="23"/>
  <c r="Y66" i="23"/>
  <c r="Z66" i="23"/>
  <c r="P67" i="23"/>
  <c r="Q67" i="23"/>
  <c r="R67" i="23"/>
  <c r="S67" i="23"/>
  <c r="T67" i="23"/>
  <c r="U67" i="23"/>
  <c r="V67" i="23"/>
  <c r="W67" i="23"/>
  <c r="X67" i="23"/>
  <c r="Y67" i="23"/>
  <c r="Z67" i="23"/>
  <c r="P68" i="23"/>
  <c r="Q68" i="23"/>
  <c r="R68" i="23"/>
  <c r="S68" i="23"/>
  <c r="T68" i="23"/>
  <c r="U68" i="23"/>
  <c r="V68" i="23"/>
  <c r="W68" i="23"/>
  <c r="X68" i="23"/>
  <c r="Y68" i="23"/>
  <c r="Z68" i="23"/>
  <c r="P69" i="23"/>
  <c r="Q69" i="23"/>
  <c r="R69" i="23"/>
  <c r="S69" i="23"/>
  <c r="T69" i="23"/>
  <c r="U69" i="23"/>
  <c r="V69" i="23"/>
  <c r="W69" i="23"/>
  <c r="X69" i="23"/>
  <c r="Y69" i="23"/>
  <c r="Z69" i="23"/>
  <c r="P70" i="23"/>
  <c r="Q70" i="23"/>
  <c r="R70" i="23"/>
  <c r="S70" i="23"/>
  <c r="T70" i="23"/>
  <c r="U70" i="23"/>
  <c r="V70" i="23"/>
  <c r="W70" i="23"/>
  <c r="X70" i="23"/>
  <c r="Y70" i="23"/>
  <c r="Z70" i="23"/>
  <c r="P71" i="23"/>
  <c r="Q71" i="23"/>
  <c r="R71" i="23"/>
  <c r="S71" i="23"/>
  <c r="T71" i="23"/>
  <c r="U71" i="23"/>
  <c r="V71" i="23"/>
  <c r="W71" i="23"/>
  <c r="X71" i="23"/>
  <c r="Y71" i="23"/>
  <c r="Z71" i="23"/>
  <c r="P72" i="23"/>
  <c r="Q72" i="23"/>
  <c r="R72" i="23"/>
  <c r="S72" i="23"/>
  <c r="T72" i="23"/>
  <c r="U72" i="23"/>
  <c r="V72" i="23"/>
  <c r="W72" i="23"/>
  <c r="X72" i="23"/>
  <c r="Y72" i="23"/>
  <c r="Z72" i="23"/>
  <c r="P73" i="23"/>
  <c r="Q73" i="23"/>
  <c r="R73" i="23"/>
  <c r="S73" i="23"/>
  <c r="T73" i="23"/>
  <c r="U73" i="23"/>
  <c r="V73" i="23"/>
  <c r="W73" i="23"/>
  <c r="X73" i="23"/>
  <c r="Y73" i="23"/>
  <c r="Z73" i="23"/>
  <c r="P74" i="23"/>
  <c r="Q74" i="23"/>
  <c r="R74" i="23"/>
  <c r="S74" i="23"/>
  <c r="T74" i="23"/>
  <c r="U74" i="23"/>
  <c r="V74" i="23"/>
  <c r="W74" i="23"/>
  <c r="X74" i="23"/>
  <c r="Y74" i="23"/>
  <c r="Z74" i="23"/>
  <c r="P75" i="23"/>
  <c r="Q75" i="23"/>
  <c r="R75" i="23"/>
  <c r="S75" i="23"/>
  <c r="T75" i="23"/>
  <c r="U75" i="23"/>
  <c r="V75" i="23"/>
  <c r="W75" i="23"/>
  <c r="X75" i="23"/>
  <c r="Y75" i="23"/>
  <c r="Z75" i="23"/>
  <c r="P76" i="23"/>
  <c r="Q76" i="23"/>
  <c r="R76" i="23"/>
  <c r="S76" i="23"/>
  <c r="T76" i="23"/>
  <c r="U76" i="23"/>
  <c r="V76" i="23"/>
  <c r="W76" i="23"/>
  <c r="X76" i="23"/>
  <c r="Y76" i="23"/>
  <c r="Z76" i="23"/>
  <c r="P77" i="23"/>
  <c r="Q77" i="23"/>
  <c r="R77" i="23"/>
  <c r="S77" i="23"/>
  <c r="T77" i="23"/>
  <c r="U77" i="23"/>
  <c r="V77" i="23"/>
  <c r="W77" i="23"/>
  <c r="X77" i="23"/>
  <c r="Y77" i="23"/>
  <c r="Z77" i="23"/>
  <c r="A63" i="23"/>
  <c r="B63" i="23"/>
  <c r="C63" i="23"/>
  <c r="D63" i="23"/>
  <c r="E63" i="23"/>
  <c r="F63" i="23"/>
  <c r="G63" i="23"/>
  <c r="H63" i="23"/>
  <c r="I63" i="23"/>
  <c r="J63" i="23"/>
  <c r="K63" i="23"/>
  <c r="A64" i="23"/>
  <c r="B64" i="23"/>
  <c r="C64" i="23"/>
  <c r="D64" i="23"/>
  <c r="E64" i="23"/>
  <c r="F64" i="23"/>
  <c r="G64" i="23"/>
  <c r="H64" i="23"/>
  <c r="I64" i="23"/>
  <c r="J64" i="23"/>
  <c r="K64" i="23"/>
  <c r="A65" i="23"/>
  <c r="B65" i="23"/>
  <c r="C65" i="23"/>
  <c r="D65" i="23"/>
  <c r="E65" i="23"/>
  <c r="F65" i="23"/>
  <c r="G65" i="23"/>
  <c r="H65" i="23"/>
  <c r="I65" i="23"/>
  <c r="J65" i="23"/>
  <c r="K65" i="23"/>
  <c r="A66" i="23"/>
  <c r="B66" i="23"/>
  <c r="C66" i="23"/>
  <c r="D66" i="23"/>
  <c r="E66" i="23"/>
  <c r="F66" i="23"/>
  <c r="G66" i="23"/>
  <c r="H66" i="23"/>
  <c r="I66" i="23"/>
  <c r="J66" i="23"/>
  <c r="K66" i="23"/>
  <c r="A67" i="23"/>
  <c r="B67" i="23"/>
  <c r="C67" i="23"/>
  <c r="D67" i="23"/>
  <c r="E67" i="23"/>
  <c r="F67" i="23"/>
  <c r="G67" i="23"/>
  <c r="H67" i="23"/>
  <c r="I67" i="23"/>
  <c r="J67" i="23"/>
  <c r="K67" i="23"/>
  <c r="A68" i="23"/>
  <c r="B68" i="23"/>
  <c r="C68" i="23"/>
  <c r="D68" i="23"/>
  <c r="E68" i="23"/>
  <c r="F68" i="23"/>
  <c r="G68" i="23"/>
  <c r="H68" i="23"/>
  <c r="I68" i="23"/>
  <c r="J68" i="23"/>
  <c r="K68" i="23"/>
  <c r="A69" i="23"/>
  <c r="B69" i="23"/>
  <c r="C69" i="23"/>
  <c r="D69" i="23"/>
  <c r="E69" i="23"/>
  <c r="F69" i="23"/>
  <c r="G69" i="23"/>
  <c r="H69" i="23"/>
  <c r="I69" i="23"/>
  <c r="J69" i="23"/>
  <c r="K69" i="23"/>
  <c r="A70" i="23"/>
  <c r="B70" i="23"/>
  <c r="C70" i="23"/>
  <c r="D70" i="23"/>
  <c r="E70" i="23"/>
  <c r="F70" i="23"/>
  <c r="G70" i="23"/>
  <c r="H70" i="23"/>
  <c r="I70" i="23"/>
  <c r="J70" i="23"/>
  <c r="K70" i="23"/>
  <c r="A71" i="23"/>
  <c r="B71" i="23"/>
  <c r="C71" i="23"/>
  <c r="D71" i="23"/>
  <c r="E71" i="23"/>
  <c r="F71" i="23"/>
  <c r="G71" i="23"/>
  <c r="H71" i="23"/>
  <c r="I71" i="23"/>
  <c r="J71" i="23"/>
  <c r="K71" i="23"/>
  <c r="A72" i="23"/>
  <c r="B72" i="23"/>
  <c r="C72" i="23"/>
  <c r="D72" i="23"/>
  <c r="E72" i="23"/>
  <c r="F72" i="23"/>
  <c r="G72" i="23"/>
  <c r="H72" i="23"/>
  <c r="I72" i="23"/>
  <c r="J72" i="23"/>
  <c r="K72" i="23"/>
  <c r="A73" i="23"/>
  <c r="B73" i="23"/>
  <c r="C73" i="23"/>
  <c r="D73" i="23"/>
  <c r="E73" i="23"/>
  <c r="F73" i="23"/>
  <c r="G73" i="23"/>
  <c r="H73" i="23"/>
  <c r="I73" i="23"/>
  <c r="J73" i="23"/>
  <c r="K73" i="23"/>
  <c r="A74" i="23"/>
  <c r="B74" i="23"/>
  <c r="C74" i="23"/>
  <c r="D74" i="23"/>
  <c r="E74" i="23"/>
  <c r="F74" i="23"/>
  <c r="G74" i="23"/>
  <c r="H74" i="23"/>
  <c r="I74" i="23"/>
  <c r="J74" i="23"/>
  <c r="K74" i="23"/>
  <c r="A75" i="23"/>
  <c r="B75" i="23"/>
  <c r="C75" i="23"/>
  <c r="D75" i="23"/>
  <c r="E75" i="23"/>
  <c r="F75" i="23"/>
  <c r="G75" i="23"/>
  <c r="H75" i="23"/>
  <c r="I75" i="23"/>
  <c r="J75" i="23"/>
  <c r="K75" i="23"/>
  <c r="A76" i="23"/>
  <c r="B76" i="23"/>
  <c r="C76" i="23"/>
  <c r="D76" i="23"/>
  <c r="E76" i="23"/>
  <c r="F76" i="23"/>
  <c r="G76" i="23"/>
  <c r="H76" i="23"/>
  <c r="I76" i="23"/>
  <c r="J76" i="23"/>
  <c r="K76" i="23"/>
  <c r="A77" i="23"/>
  <c r="B77" i="23"/>
  <c r="C77" i="23"/>
  <c r="D77" i="23"/>
  <c r="E77" i="23"/>
  <c r="F77" i="23"/>
  <c r="G77" i="23"/>
  <c r="H77" i="23"/>
  <c r="I77" i="23"/>
  <c r="J77" i="23"/>
  <c r="K77" i="23"/>
  <c r="AR59" i="23"/>
  <c r="AS59" i="23"/>
  <c r="AT59" i="23"/>
  <c r="AU59" i="23"/>
  <c r="AV59" i="23"/>
  <c r="AW59" i="23"/>
  <c r="AX59" i="23"/>
  <c r="AY59" i="23"/>
  <c r="AZ59" i="23"/>
  <c r="BA59" i="23"/>
  <c r="BB59" i="23"/>
  <c r="BC59" i="23"/>
  <c r="BD59" i="23"/>
  <c r="BE59" i="23"/>
  <c r="BF59" i="23"/>
  <c r="AR60" i="23"/>
  <c r="AS60" i="23"/>
  <c r="AT60" i="23"/>
  <c r="AU60" i="23"/>
  <c r="AV60" i="23"/>
  <c r="AW60" i="23"/>
  <c r="AX60" i="23"/>
  <c r="AY60" i="23"/>
  <c r="AZ60" i="23"/>
  <c r="BA60" i="23"/>
  <c r="BB60" i="23"/>
  <c r="BC60" i="23"/>
  <c r="BD60" i="23"/>
  <c r="BE60" i="23"/>
  <c r="BF60" i="23"/>
  <c r="AR61" i="23"/>
  <c r="AS61" i="23"/>
  <c r="AT61" i="23"/>
  <c r="AU61" i="23"/>
  <c r="AV61" i="23"/>
  <c r="AW61" i="23"/>
  <c r="AX61" i="23"/>
  <c r="AY61" i="23"/>
  <c r="AZ61" i="23"/>
  <c r="BA61" i="23"/>
  <c r="BB61" i="23"/>
  <c r="BC61" i="23"/>
  <c r="BD61" i="23"/>
  <c r="BE61" i="23"/>
  <c r="BF61" i="23"/>
  <c r="AR62" i="23"/>
  <c r="AS62" i="23"/>
  <c r="AT62" i="23"/>
  <c r="AU62" i="23"/>
  <c r="AV62" i="23"/>
  <c r="AW62" i="23"/>
  <c r="AX62" i="23"/>
  <c r="AY62" i="23"/>
  <c r="AZ62" i="23"/>
  <c r="BA62" i="23"/>
  <c r="BB62" i="23"/>
  <c r="BC62" i="23"/>
  <c r="BD62" i="23"/>
  <c r="BE62" i="23"/>
  <c r="BF62" i="23"/>
  <c r="AF59" i="23"/>
  <c r="BI59" i="23"/>
  <c r="BJ59" i="23"/>
  <c r="AF60" i="23"/>
  <c r="BI60" i="23"/>
  <c r="BJ60" i="23"/>
  <c r="AF61" i="23"/>
  <c r="BI61" i="23"/>
  <c r="BJ61" i="23"/>
  <c r="AF62" i="23"/>
  <c r="BI62" i="23"/>
  <c r="BJ62" i="23"/>
  <c r="P59" i="23"/>
  <c r="Q59" i="23"/>
  <c r="R59" i="23"/>
  <c r="S59" i="23"/>
  <c r="T59" i="23"/>
  <c r="U59" i="23"/>
  <c r="V59" i="23"/>
  <c r="W59" i="23"/>
  <c r="X59" i="23"/>
  <c r="Y59" i="23"/>
  <c r="Z59" i="23"/>
  <c r="P60" i="23"/>
  <c r="Q60" i="23"/>
  <c r="R60" i="23"/>
  <c r="S60" i="23"/>
  <c r="T60" i="23"/>
  <c r="U60" i="23"/>
  <c r="V60" i="23"/>
  <c r="W60" i="23"/>
  <c r="X60" i="23"/>
  <c r="Y60" i="23"/>
  <c r="Z60" i="23"/>
  <c r="P61" i="23"/>
  <c r="Q61" i="23"/>
  <c r="R61" i="23"/>
  <c r="S61" i="23"/>
  <c r="T61" i="23"/>
  <c r="U61" i="23"/>
  <c r="V61" i="23"/>
  <c r="W61" i="23"/>
  <c r="X61" i="23"/>
  <c r="Y61" i="23"/>
  <c r="Z61" i="23"/>
  <c r="P62" i="23"/>
  <c r="Q62" i="23"/>
  <c r="R62" i="23"/>
  <c r="S62" i="23"/>
  <c r="T62" i="23"/>
  <c r="U62" i="23"/>
  <c r="V62" i="23"/>
  <c r="W62" i="23"/>
  <c r="X62" i="23"/>
  <c r="Y62" i="23"/>
  <c r="Z62" i="23"/>
  <c r="K59" i="23"/>
  <c r="K60" i="23"/>
  <c r="K61" i="23"/>
  <c r="K62" i="23"/>
  <c r="J59" i="23"/>
  <c r="J60" i="23"/>
  <c r="J61" i="23"/>
  <c r="J62" i="23"/>
  <c r="I59" i="23"/>
  <c r="I60" i="23"/>
  <c r="I61" i="23"/>
  <c r="I62" i="23"/>
  <c r="B59" i="23"/>
  <c r="C59" i="23"/>
  <c r="D59" i="23"/>
  <c r="E59" i="23"/>
  <c r="F59" i="23"/>
  <c r="G59" i="23"/>
  <c r="H59" i="23"/>
  <c r="B60" i="23"/>
  <c r="C60" i="23"/>
  <c r="D60" i="23"/>
  <c r="E60" i="23"/>
  <c r="F60" i="23"/>
  <c r="G60" i="23"/>
  <c r="H60" i="23"/>
  <c r="B61" i="23"/>
  <c r="C61" i="23"/>
  <c r="D61" i="23"/>
  <c r="E61" i="23"/>
  <c r="F61" i="23"/>
  <c r="G61" i="23"/>
  <c r="H61" i="23"/>
  <c r="B62" i="23"/>
  <c r="C62" i="23"/>
  <c r="D62" i="23"/>
  <c r="E62" i="23"/>
  <c r="F62" i="23"/>
  <c r="G62" i="23"/>
  <c r="H62" i="23"/>
  <c r="AM4" i="23"/>
  <c r="AN4" i="23"/>
  <c r="AO4" i="23"/>
  <c r="AP4" i="23"/>
  <c r="AQ4" i="23"/>
  <c r="AR4" i="23"/>
  <c r="AS4" i="23"/>
  <c r="AT4" i="23"/>
  <c r="AU4" i="23"/>
  <c r="AV4" i="23"/>
  <c r="AW4" i="23"/>
  <c r="AX4" i="23"/>
  <c r="AY4" i="23"/>
  <c r="AZ4" i="23"/>
  <c r="BA4" i="23"/>
  <c r="BB4" i="23"/>
  <c r="BC4" i="23"/>
  <c r="BD4" i="23"/>
  <c r="BE4" i="23"/>
  <c r="BF4" i="23"/>
  <c r="BG4" i="23"/>
  <c r="B5" i="23"/>
  <c r="C5" i="23"/>
  <c r="D5" i="23"/>
  <c r="E5" i="23"/>
  <c r="F5" i="23"/>
  <c r="G5" i="23"/>
  <c r="H5" i="23"/>
  <c r="I5" i="23"/>
  <c r="J5" i="23"/>
  <c r="K5" i="23"/>
  <c r="O5" i="23"/>
  <c r="P5" i="23"/>
  <c r="Q5" i="23"/>
  <c r="R5" i="23"/>
  <c r="S5" i="23"/>
  <c r="T5" i="23"/>
  <c r="U5" i="23"/>
  <c r="V5" i="23"/>
  <c r="W5" i="23"/>
  <c r="X5" i="23"/>
  <c r="Y5" i="23"/>
  <c r="Z5" i="23"/>
  <c r="AA5" i="23"/>
  <c r="AB5" i="23"/>
  <c r="AC5" i="23"/>
  <c r="AD5" i="23"/>
  <c r="AE5" i="23"/>
  <c r="AF5" i="23"/>
  <c r="BI5" i="23"/>
  <c r="BJ5" i="23"/>
  <c r="AJ5" i="23"/>
  <c r="AK5" i="23"/>
  <c r="AL5" i="23"/>
  <c r="AM5" i="23"/>
  <c r="AN5" i="23"/>
  <c r="AO5" i="23"/>
  <c r="AP5" i="23"/>
  <c r="AQ5" i="23"/>
  <c r="AR5" i="23"/>
  <c r="AS5" i="23"/>
  <c r="AT5" i="23"/>
  <c r="AU5" i="23"/>
  <c r="AV5" i="23"/>
  <c r="AW5" i="23"/>
  <c r="AX5" i="23"/>
  <c r="AY5" i="23"/>
  <c r="AZ5" i="23"/>
  <c r="BA5" i="23"/>
  <c r="BB5" i="23"/>
  <c r="BC5" i="23"/>
  <c r="BD5" i="23"/>
  <c r="BE5" i="23"/>
  <c r="BF5" i="23"/>
  <c r="BG5" i="23"/>
  <c r="B6" i="23"/>
  <c r="C6" i="23"/>
  <c r="D6" i="23"/>
  <c r="E6" i="23"/>
  <c r="F6" i="23"/>
  <c r="G6" i="23"/>
  <c r="H6" i="23"/>
  <c r="I6" i="23"/>
  <c r="J6" i="23"/>
  <c r="K6" i="23"/>
  <c r="O6" i="23"/>
  <c r="P6" i="23"/>
  <c r="Q6" i="23"/>
  <c r="R6" i="23"/>
  <c r="S6" i="23"/>
  <c r="T6" i="23"/>
  <c r="U6" i="23"/>
  <c r="V6" i="23"/>
  <c r="W6" i="23"/>
  <c r="X6" i="23"/>
  <c r="Y6" i="23"/>
  <c r="Z6" i="23"/>
  <c r="AA6" i="23"/>
  <c r="AB6" i="23"/>
  <c r="AC6" i="23"/>
  <c r="AE6" i="23"/>
  <c r="AF6" i="23"/>
  <c r="BI6" i="23"/>
  <c r="AJ6" i="23"/>
  <c r="AK6" i="23"/>
  <c r="AL6" i="23"/>
  <c r="AM6" i="23"/>
  <c r="AN6" i="23"/>
  <c r="AO6" i="23"/>
  <c r="AP6" i="23"/>
  <c r="AQ6" i="23"/>
  <c r="AR6" i="23"/>
  <c r="AS6" i="23"/>
  <c r="AT6" i="23"/>
  <c r="AU6" i="23"/>
  <c r="AV6" i="23"/>
  <c r="AW6" i="23"/>
  <c r="AX6" i="23"/>
  <c r="AY6" i="23"/>
  <c r="AZ6" i="23"/>
  <c r="BA6" i="23"/>
  <c r="BB6" i="23"/>
  <c r="BC6" i="23"/>
  <c r="BD6" i="23"/>
  <c r="BE6" i="23"/>
  <c r="BF6" i="23"/>
  <c r="B7" i="23"/>
  <c r="C7" i="23"/>
  <c r="D7" i="23"/>
  <c r="E7" i="23"/>
  <c r="F7" i="23"/>
  <c r="G7" i="23"/>
  <c r="H7" i="23"/>
  <c r="I7" i="23"/>
  <c r="J7" i="23"/>
  <c r="K7" i="23"/>
  <c r="O7" i="23"/>
  <c r="P7" i="23"/>
  <c r="Q7" i="23"/>
  <c r="R7" i="23"/>
  <c r="S7" i="23"/>
  <c r="T7" i="23"/>
  <c r="U7" i="23"/>
  <c r="V7" i="23"/>
  <c r="W7" i="23"/>
  <c r="X7" i="23"/>
  <c r="Y7" i="23"/>
  <c r="Z7" i="23"/>
  <c r="AA7" i="23"/>
  <c r="AB7" i="23"/>
  <c r="AC7" i="23"/>
  <c r="AE7" i="23"/>
  <c r="AF7" i="23"/>
  <c r="BI7" i="23"/>
  <c r="BJ7" i="23"/>
  <c r="AJ7" i="23"/>
  <c r="AK7" i="23"/>
  <c r="AL7" i="23"/>
  <c r="AM7" i="23"/>
  <c r="AN7" i="23"/>
  <c r="AO7" i="23"/>
  <c r="AP7" i="23"/>
  <c r="AQ7" i="23"/>
  <c r="AR7" i="23"/>
  <c r="AS7" i="23"/>
  <c r="AT7" i="23"/>
  <c r="AU7" i="23"/>
  <c r="AV7" i="23"/>
  <c r="AW7" i="23"/>
  <c r="AX7" i="23"/>
  <c r="AY7" i="23"/>
  <c r="AZ7" i="23"/>
  <c r="BA7" i="23"/>
  <c r="BB7" i="23"/>
  <c r="BC7" i="23"/>
  <c r="BD7" i="23"/>
  <c r="BE7" i="23"/>
  <c r="BF7" i="23"/>
  <c r="B8" i="23"/>
  <c r="C8" i="23"/>
  <c r="D8" i="23"/>
  <c r="E8" i="23"/>
  <c r="F8" i="23"/>
  <c r="G8" i="23"/>
  <c r="H8" i="23"/>
  <c r="I8" i="23"/>
  <c r="J8" i="23"/>
  <c r="K8" i="23"/>
  <c r="O8" i="23"/>
  <c r="P8" i="23"/>
  <c r="Q8" i="23"/>
  <c r="R8" i="23"/>
  <c r="S8" i="23"/>
  <c r="T8" i="23"/>
  <c r="U8" i="23"/>
  <c r="V8" i="23"/>
  <c r="W8" i="23"/>
  <c r="X8" i="23"/>
  <c r="Y8" i="23"/>
  <c r="Z8" i="23"/>
  <c r="AA8" i="23"/>
  <c r="AB8" i="23"/>
  <c r="AC8" i="23"/>
  <c r="AE8" i="23"/>
  <c r="AF8" i="23"/>
  <c r="BI8" i="23"/>
  <c r="BJ8" i="23"/>
  <c r="AJ8" i="23"/>
  <c r="AK8" i="23"/>
  <c r="AL8" i="23"/>
  <c r="AM8" i="23"/>
  <c r="AN8" i="23"/>
  <c r="AO8" i="23"/>
  <c r="AP8" i="23"/>
  <c r="AQ8" i="23"/>
  <c r="AR8" i="23"/>
  <c r="AS8" i="23"/>
  <c r="AT8" i="23"/>
  <c r="AU8" i="23"/>
  <c r="AV8" i="23"/>
  <c r="AW8" i="23"/>
  <c r="AX8" i="23"/>
  <c r="AY8" i="23"/>
  <c r="AZ8" i="23"/>
  <c r="BA8" i="23"/>
  <c r="BB8" i="23"/>
  <c r="BC8" i="23"/>
  <c r="BD8" i="23"/>
  <c r="BE8" i="23"/>
  <c r="BF8" i="23"/>
  <c r="B9" i="23"/>
  <c r="C9" i="23"/>
  <c r="D9" i="23"/>
  <c r="E9" i="23"/>
  <c r="F9" i="23"/>
  <c r="G9" i="23"/>
  <c r="H9" i="23"/>
  <c r="I9" i="23"/>
  <c r="J9" i="23"/>
  <c r="K9" i="23"/>
  <c r="O9" i="23"/>
  <c r="P9" i="23"/>
  <c r="Q9" i="23"/>
  <c r="R9" i="23"/>
  <c r="S9" i="23"/>
  <c r="T9" i="23"/>
  <c r="U9" i="23"/>
  <c r="V9" i="23"/>
  <c r="W9" i="23"/>
  <c r="X9" i="23"/>
  <c r="Y9" i="23"/>
  <c r="Z9" i="23"/>
  <c r="AA9" i="23"/>
  <c r="AB9" i="23"/>
  <c r="AC9" i="23"/>
  <c r="AE9" i="23"/>
  <c r="AF9" i="23"/>
  <c r="BI9" i="23"/>
  <c r="BJ9" i="23"/>
  <c r="AJ9" i="23"/>
  <c r="AK9" i="23"/>
  <c r="AL9" i="23"/>
  <c r="AM9" i="23"/>
  <c r="AN9" i="23"/>
  <c r="AO9" i="23"/>
  <c r="AP9" i="23"/>
  <c r="AQ9" i="23"/>
  <c r="AR9" i="23"/>
  <c r="AS9" i="23"/>
  <c r="AT9" i="23"/>
  <c r="AU9" i="23"/>
  <c r="AV9" i="23"/>
  <c r="AW9" i="23"/>
  <c r="AX9" i="23"/>
  <c r="AY9" i="23"/>
  <c r="AZ9" i="23"/>
  <c r="BA9" i="23"/>
  <c r="BB9" i="23"/>
  <c r="BC9" i="23"/>
  <c r="BD9" i="23"/>
  <c r="BE9" i="23"/>
  <c r="BF9" i="23"/>
  <c r="B10" i="23"/>
  <c r="C10" i="23"/>
  <c r="D10" i="23"/>
  <c r="E10" i="23"/>
  <c r="F10" i="23"/>
  <c r="G10" i="23"/>
  <c r="H10" i="23"/>
  <c r="I10" i="23"/>
  <c r="J10" i="23"/>
  <c r="K10" i="23"/>
  <c r="O10" i="23"/>
  <c r="P10" i="23"/>
  <c r="Q10" i="23"/>
  <c r="R10" i="23"/>
  <c r="S10" i="23"/>
  <c r="T10" i="23"/>
  <c r="U10" i="23"/>
  <c r="V10" i="23"/>
  <c r="W10" i="23"/>
  <c r="X10" i="23"/>
  <c r="Y10" i="23"/>
  <c r="Z10" i="23"/>
  <c r="AA10" i="23"/>
  <c r="AB10" i="23"/>
  <c r="AC10" i="23"/>
  <c r="AE10" i="23"/>
  <c r="AF10" i="23"/>
  <c r="BI10" i="23"/>
  <c r="BJ10" i="23"/>
  <c r="AJ10" i="23"/>
  <c r="AK10" i="23"/>
  <c r="AL10" i="23"/>
  <c r="AM10" i="23"/>
  <c r="AN10" i="23"/>
  <c r="AO10" i="23"/>
  <c r="AP10" i="23"/>
  <c r="AQ10" i="23"/>
  <c r="AR10" i="23"/>
  <c r="AS10" i="23"/>
  <c r="AT10" i="23"/>
  <c r="AU10" i="23"/>
  <c r="AV10" i="23"/>
  <c r="AW10" i="23"/>
  <c r="AX10" i="23"/>
  <c r="AY10" i="23"/>
  <c r="AZ10" i="23"/>
  <c r="BA10" i="23"/>
  <c r="BB10" i="23"/>
  <c r="BC10" i="23"/>
  <c r="BD10" i="23"/>
  <c r="BE10" i="23"/>
  <c r="BF10" i="23"/>
  <c r="B11" i="23"/>
  <c r="C11" i="23"/>
  <c r="D11" i="23"/>
  <c r="E11" i="23"/>
  <c r="F11" i="23"/>
  <c r="G11" i="23"/>
  <c r="H11" i="23"/>
  <c r="I11" i="23"/>
  <c r="J11" i="23"/>
  <c r="K11" i="23"/>
  <c r="O11" i="23"/>
  <c r="P11" i="23"/>
  <c r="Q11" i="23"/>
  <c r="R11" i="23"/>
  <c r="S11" i="23"/>
  <c r="T11" i="23"/>
  <c r="U11" i="23"/>
  <c r="V11" i="23"/>
  <c r="W11" i="23"/>
  <c r="X11" i="23"/>
  <c r="Y11" i="23"/>
  <c r="Z11" i="23"/>
  <c r="AA11" i="23"/>
  <c r="AB11" i="23"/>
  <c r="AC11" i="23"/>
  <c r="AE11" i="23"/>
  <c r="AF11" i="23"/>
  <c r="BI11" i="23"/>
  <c r="BJ11" i="23"/>
  <c r="AJ11" i="23"/>
  <c r="AK11" i="23"/>
  <c r="AL11" i="23"/>
  <c r="AM11" i="23"/>
  <c r="AN11" i="23"/>
  <c r="AO11" i="23"/>
  <c r="AP11" i="23"/>
  <c r="AQ11" i="23"/>
  <c r="AR11" i="23"/>
  <c r="AS11" i="23"/>
  <c r="AT11" i="23"/>
  <c r="AU11" i="23"/>
  <c r="AV11" i="23"/>
  <c r="AW11" i="23"/>
  <c r="AX11" i="23"/>
  <c r="AY11" i="23"/>
  <c r="AZ11" i="23"/>
  <c r="BA11" i="23"/>
  <c r="BB11" i="23"/>
  <c r="BC11" i="23"/>
  <c r="BD11" i="23"/>
  <c r="BE11" i="23"/>
  <c r="BF11" i="23"/>
  <c r="B12" i="23"/>
  <c r="C12" i="23"/>
  <c r="D12" i="23"/>
  <c r="E12" i="23"/>
  <c r="F12" i="23"/>
  <c r="G12" i="23"/>
  <c r="H12" i="23"/>
  <c r="I12" i="23"/>
  <c r="J12" i="23"/>
  <c r="K12" i="23"/>
  <c r="O12" i="23"/>
  <c r="P12" i="23"/>
  <c r="Q12" i="23"/>
  <c r="R12" i="23"/>
  <c r="S12" i="23"/>
  <c r="T12" i="23"/>
  <c r="U12" i="23"/>
  <c r="V12" i="23"/>
  <c r="W12" i="23"/>
  <c r="X12" i="23"/>
  <c r="Y12" i="23"/>
  <c r="Z12" i="23"/>
  <c r="AA12" i="23"/>
  <c r="AB12" i="23"/>
  <c r="AC12" i="23"/>
  <c r="AE12" i="23"/>
  <c r="AF12" i="23"/>
  <c r="BI12" i="23"/>
  <c r="BJ12" i="23"/>
  <c r="AJ12" i="23"/>
  <c r="AK12" i="23"/>
  <c r="AL12" i="23"/>
  <c r="AM12" i="23"/>
  <c r="AN12" i="23"/>
  <c r="AO12" i="23"/>
  <c r="AP12" i="23"/>
  <c r="AQ12" i="23"/>
  <c r="AR12" i="23"/>
  <c r="AS12" i="23"/>
  <c r="AT12" i="23"/>
  <c r="AU12" i="23"/>
  <c r="AV12" i="23"/>
  <c r="AW12" i="23"/>
  <c r="AX12" i="23"/>
  <c r="AY12" i="23"/>
  <c r="AZ12" i="23"/>
  <c r="BA12" i="23"/>
  <c r="BB12" i="23"/>
  <c r="BC12" i="23"/>
  <c r="BD12" i="23"/>
  <c r="BE12" i="23"/>
  <c r="BF12" i="23"/>
  <c r="B13" i="23"/>
  <c r="C13" i="23"/>
  <c r="D13" i="23"/>
  <c r="E13" i="23"/>
  <c r="F13" i="23"/>
  <c r="G13" i="23"/>
  <c r="H13" i="23"/>
  <c r="I13" i="23"/>
  <c r="J13" i="23"/>
  <c r="K13" i="23"/>
  <c r="O13" i="23"/>
  <c r="P13" i="23"/>
  <c r="Q13" i="23"/>
  <c r="R13" i="23"/>
  <c r="S13" i="23"/>
  <c r="T13" i="23"/>
  <c r="U13" i="23"/>
  <c r="V13" i="23"/>
  <c r="W13" i="23"/>
  <c r="X13" i="23"/>
  <c r="Y13" i="23"/>
  <c r="Z13" i="23"/>
  <c r="AA13" i="23"/>
  <c r="AB13" i="23"/>
  <c r="AC13" i="23"/>
  <c r="AE13" i="23"/>
  <c r="AF13" i="23"/>
  <c r="BI13" i="23"/>
  <c r="BJ13" i="23"/>
  <c r="AJ13" i="23"/>
  <c r="AK13" i="23"/>
  <c r="AL13" i="23"/>
  <c r="AM13" i="23"/>
  <c r="AN13" i="23"/>
  <c r="AO13" i="23"/>
  <c r="AP13" i="23"/>
  <c r="AQ13" i="23"/>
  <c r="AR13" i="23"/>
  <c r="AS13" i="23"/>
  <c r="AT13" i="23"/>
  <c r="AU13" i="23"/>
  <c r="AV13" i="23"/>
  <c r="AW13" i="23"/>
  <c r="AX13" i="23"/>
  <c r="AY13" i="23"/>
  <c r="AZ13" i="23"/>
  <c r="BA13" i="23"/>
  <c r="BB13" i="23"/>
  <c r="BC13" i="23"/>
  <c r="BD13" i="23"/>
  <c r="BE13" i="23"/>
  <c r="BF13" i="23"/>
  <c r="B14" i="23"/>
  <c r="C14" i="23"/>
  <c r="D14" i="23"/>
  <c r="E14" i="23"/>
  <c r="F14" i="23"/>
  <c r="G14" i="23"/>
  <c r="H14" i="23"/>
  <c r="I14" i="23"/>
  <c r="J14" i="23"/>
  <c r="K14" i="23"/>
  <c r="O14" i="23"/>
  <c r="P14" i="23"/>
  <c r="Q14" i="23"/>
  <c r="R14" i="23"/>
  <c r="S14" i="23"/>
  <c r="T14" i="23"/>
  <c r="U14" i="23"/>
  <c r="V14" i="23"/>
  <c r="W14" i="23"/>
  <c r="X14" i="23"/>
  <c r="Y14" i="23"/>
  <c r="Z14" i="23"/>
  <c r="AA14" i="23"/>
  <c r="AB14" i="23"/>
  <c r="AC14" i="23"/>
  <c r="AE14" i="23"/>
  <c r="AF14" i="23"/>
  <c r="BI14" i="23"/>
  <c r="BJ14" i="23"/>
  <c r="AJ14" i="23"/>
  <c r="AK14" i="23"/>
  <c r="AL14" i="23"/>
  <c r="AM14" i="23"/>
  <c r="AN14" i="23"/>
  <c r="AO14" i="23"/>
  <c r="AP14" i="23"/>
  <c r="AQ14" i="23"/>
  <c r="AR14" i="23"/>
  <c r="AS14" i="23"/>
  <c r="AT14" i="23"/>
  <c r="AU14" i="23"/>
  <c r="AV14" i="23"/>
  <c r="AW14" i="23"/>
  <c r="AX14" i="23"/>
  <c r="AY14" i="23"/>
  <c r="AZ14" i="23"/>
  <c r="BA14" i="23"/>
  <c r="BB14" i="23"/>
  <c r="BC14" i="23"/>
  <c r="BD14" i="23"/>
  <c r="BE14" i="23"/>
  <c r="BF14" i="23"/>
  <c r="B15" i="23"/>
  <c r="C15" i="23"/>
  <c r="D15" i="23"/>
  <c r="E15" i="23"/>
  <c r="F15" i="23"/>
  <c r="G15" i="23"/>
  <c r="H15" i="23"/>
  <c r="I15" i="23"/>
  <c r="J15" i="23"/>
  <c r="K15" i="23"/>
  <c r="O15" i="23"/>
  <c r="P15" i="23"/>
  <c r="Q15" i="23"/>
  <c r="R15" i="23"/>
  <c r="S15" i="23"/>
  <c r="T15" i="23"/>
  <c r="U15" i="23"/>
  <c r="V15" i="23"/>
  <c r="W15" i="23"/>
  <c r="X15" i="23"/>
  <c r="Y15" i="23"/>
  <c r="Z15" i="23"/>
  <c r="AA15" i="23"/>
  <c r="AB15" i="23"/>
  <c r="AC15" i="23"/>
  <c r="AE15" i="23"/>
  <c r="AF15" i="23"/>
  <c r="BI15" i="23"/>
  <c r="BJ15" i="23"/>
  <c r="AJ15" i="23"/>
  <c r="AK15" i="23"/>
  <c r="AL15" i="23"/>
  <c r="AM15" i="23"/>
  <c r="AN15" i="23"/>
  <c r="AO15" i="23"/>
  <c r="AP15" i="23"/>
  <c r="AQ15" i="23"/>
  <c r="AR15" i="23"/>
  <c r="AS15" i="23"/>
  <c r="AT15" i="23"/>
  <c r="AU15" i="23"/>
  <c r="AV15" i="23"/>
  <c r="AW15" i="23"/>
  <c r="AX15" i="23"/>
  <c r="AY15" i="23"/>
  <c r="AZ15" i="23"/>
  <c r="BA15" i="23"/>
  <c r="BB15" i="23"/>
  <c r="BC15" i="23"/>
  <c r="BD15" i="23"/>
  <c r="BE15" i="23"/>
  <c r="BF15" i="23"/>
  <c r="B16" i="23"/>
  <c r="C16" i="23"/>
  <c r="D16" i="23"/>
  <c r="E16" i="23"/>
  <c r="F16" i="23"/>
  <c r="G16" i="23"/>
  <c r="H16" i="23"/>
  <c r="I16" i="23"/>
  <c r="J16" i="23"/>
  <c r="K16" i="23"/>
  <c r="O16" i="23"/>
  <c r="P16" i="23"/>
  <c r="Q16" i="23"/>
  <c r="R16" i="23"/>
  <c r="S16" i="23"/>
  <c r="T16" i="23"/>
  <c r="U16" i="23"/>
  <c r="V16" i="23"/>
  <c r="W16" i="23"/>
  <c r="X16" i="23"/>
  <c r="Y16" i="23"/>
  <c r="Z16" i="23"/>
  <c r="AA16" i="23"/>
  <c r="AB16" i="23"/>
  <c r="AC16" i="23"/>
  <c r="AE16" i="23"/>
  <c r="AF16" i="23"/>
  <c r="BI16" i="23"/>
  <c r="BJ16" i="23"/>
  <c r="AJ16" i="23"/>
  <c r="AK16" i="23"/>
  <c r="AL16" i="23"/>
  <c r="AM16" i="23"/>
  <c r="AN16" i="23"/>
  <c r="AO16" i="23"/>
  <c r="AP16" i="23"/>
  <c r="AQ16" i="23"/>
  <c r="AR16" i="23"/>
  <c r="AS16" i="23"/>
  <c r="AT16" i="23"/>
  <c r="AU16" i="23"/>
  <c r="AV16" i="23"/>
  <c r="AW16" i="23"/>
  <c r="AX16" i="23"/>
  <c r="AY16" i="23"/>
  <c r="AZ16" i="23"/>
  <c r="BA16" i="23"/>
  <c r="BB16" i="23"/>
  <c r="BC16" i="23"/>
  <c r="BD16" i="23"/>
  <c r="BE16" i="23"/>
  <c r="BF16" i="23"/>
  <c r="B17" i="23"/>
  <c r="C17" i="23"/>
  <c r="D17" i="23"/>
  <c r="E17" i="23"/>
  <c r="F17" i="23"/>
  <c r="G17" i="23"/>
  <c r="H17" i="23"/>
  <c r="I17" i="23"/>
  <c r="J17" i="23"/>
  <c r="K17" i="23"/>
  <c r="O17" i="23"/>
  <c r="P17" i="23"/>
  <c r="Q17" i="23"/>
  <c r="R17" i="23"/>
  <c r="S17" i="23"/>
  <c r="T17" i="23"/>
  <c r="U17" i="23"/>
  <c r="V17" i="23"/>
  <c r="W17" i="23"/>
  <c r="X17" i="23"/>
  <c r="Y17" i="23"/>
  <c r="Z17" i="23"/>
  <c r="AA17" i="23"/>
  <c r="AB17" i="23"/>
  <c r="AC17" i="23"/>
  <c r="AE17" i="23"/>
  <c r="AF17" i="23"/>
  <c r="BI17" i="23"/>
  <c r="BJ17" i="23"/>
  <c r="AJ17" i="23"/>
  <c r="AK17" i="23"/>
  <c r="AL17" i="23"/>
  <c r="AM17" i="23"/>
  <c r="AN17" i="23"/>
  <c r="AO17" i="23"/>
  <c r="AP17" i="23"/>
  <c r="AQ17" i="23"/>
  <c r="AR17" i="23"/>
  <c r="AS17" i="23"/>
  <c r="AT17" i="23"/>
  <c r="AU17" i="23"/>
  <c r="AV17" i="23"/>
  <c r="AW17" i="23"/>
  <c r="AX17" i="23"/>
  <c r="AY17" i="23"/>
  <c r="AZ17" i="23"/>
  <c r="BA17" i="23"/>
  <c r="BB17" i="23"/>
  <c r="BC17" i="23"/>
  <c r="BD17" i="23"/>
  <c r="BE17" i="23"/>
  <c r="BF17" i="23"/>
  <c r="B18" i="23"/>
  <c r="C18" i="23"/>
  <c r="D18" i="23"/>
  <c r="E18" i="23"/>
  <c r="F18" i="23"/>
  <c r="G18" i="23"/>
  <c r="H18" i="23"/>
  <c r="I18" i="23"/>
  <c r="J18" i="23"/>
  <c r="K18" i="23"/>
  <c r="O18" i="23"/>
  <c r="P18" i="23"/>
  <c r="Q18" i="23"/>
  <c r="R18" i="23"/>
  <c r="S18" i="23"/>
  <c r="T18" i="23"/>
  <c r="U18" i="23"/>
  <c r="V18" i="23"/>
  <c r="W18" i="23"/>
  <c r="X18" i="23"/>
  <c r="Y18" i="23"/>
  <c r="Z18" i="23"/>
  <c r="AA18" i="23"/>
  <c r="AB18" i="23"/>
  <c r="AC18" i="23"/>
  <c r="AE18" i="23"/>
  <c r="AF18" i="23"/>
  <c r="BI18" i="23"/>
  <c r="BJ18" i="23"/>
  <c r="AJ18" i="23"/>
  <c r="AK18" i="23"/>
  <c r="AL18" i="23"/>
  <c r="AM18" i="23"/>
  <c r="AN18" i="23"/>
  <c r="AO18" i="23"/>
  <c r="AP18" i="23"/>
  <c r="AQ18" i="23"/>
  <c r="AR18" i="23"/>
  <c r="AS18" i="23"/>
  <c r="AT18" i="23"/>
  <c r="AU18" i="23"/>
  <c r="AV18" i="23"/>
  <c r="AW18" i="23"/>
  <c r="AX18" i="23"/>
  <c r="AY18" i="23"/>
  <c r="AZ18" i="23"/>
  <c r="BA18" i="23"/>
  <c r="BB18" i="23"/>
  <c r="BC18" i="23"/>
  <c r="BD18" i="23"/>
  <c r="BE18" i="23"/>
  <c r="BF18" i="23"/>
  <c r="B19" i="23"/>
  <c r="C19" i="23"/>
  <c r="D19" i="23"/>
  <c r="E19" i="23"/>
  <c r="F19" i="23"/>
  <c r="G19" i="23"/>
  <c r="H19" i="23"/>
  <c r="I19" i="23"/>
  <c r="J19" i="23"/>
  <c r="K19" i="23"/>
  <c r="O19" i="23"/>
  <c r="P19" i="23"/>
  <c r="Q19" i="23"/>
  <c r="R19" i="23"/>
  <c r="S19" i="23"/>
  <c r="T19" i="23"/>
  <c r="U19" i="23"/>
  <c r="V19" i="23"/>
  <c r="W19" i="23"/>
  <c r="X19" i="23"/>
  <c r="Y19" i="23"/>
  <c r="Z19" i="23"/>
  <c r="AA19" i="23"/>
  <c r="AB19" i="23"/>
  <c r="AC19" i="23"/>
  <c r="AE19" i="23"/>
  <c r="AF19" i="23"/>
  <c r="BI19" i="23"/>
  <c r="BJ19" i="23"/>
  <c r="AJ19" i="23"/>
  <c r="AK19" i="23"/>
  <c r="AL19" i="23"/>
  <c r="AM19" i="23"/>
  <c r="AN19" i="23"/>
  <c r="AO19" i="23"/>
  <c r="AP19" i="23"/>
  <c r="AQ19" i="23"/>
  <c r="AR19" i="23"/>
  <c r="AS19" i="23"/>
  <c r="AT19" i="23"/>
  <c r="AU19" i="23"/>
  <c r="AV19" i="23"/>
  <c r="AW19" i="23"/>
  <c r="AX19" i="23"/>
  <c r="AY19" i="23"/>
  <c r="AZ19" i="23"/>
  <c r="BA19" i="23"/>
  <c r="BB19" i="23"/>
  <c r="BC19" i="23"/>
  <c r="BD19" i="23"/>
  <c r="BE19" i="23"/>
  <c r="BF19" i="23"/>
  <c r="B20" i="23"/>
  <c r="C20" i="23"/>
  <c r="D20" i="23"/>
  <c r="E20" i="23"/>
  <c r="F20" i="23"/>
  <c r="G20" i="23"/>
  <c r="H20" i="23"/>
  <c r="I20" i="23"/>
  <c r="J20" i="23"/>
  <c r="K20" i="23"/>
  <c r="O20" i="23"/>
  <c r="P20" i="23"/>
  <c r="Q20" i="23"/>
  <c r="R20" i="23"/>
  <c r="S20" i="23"/>
  <c r="T20" i="23"/>
  <c r="U20" i="23"/>
  <c r="V20" i="23"/>
  <c r="W20" i="23"/>
  <c r="X20" i="23"/>
  <c r="Y20" i="23"/>
  <c r="Z20" i="23"/>
  <c r="AA20" i="23"/>
  <c r="AB20" i="23"/>
  <c r="AC20" i="23"/>
  <c r="AE20" i="23"/>
  <c r="AF20" i="23"/>
  <c r="BI20" i="23"/>
  <c r="BJ20" i="23"/>
  <c r="AJ20" i="23"/>
  <c r="AK20" i="23"/>
  <c r="AL20" i="23"/>
  <c r="AM20" i="23"/>
  <c r="AN20" i="23"/>
  <c r="AO20" i="23"/>
  <c r="AP20" i="23"/>
  <c r="AQ20" i="23"/>
  <c r="AR20" i="23"/>
  <c r="AS20" i="23"/>
  <c r="AT20" i="23"/>
  <c r="AU20" i="23"/>
  <c r="AV20" i="23"/>
  <c r="AW20" i="23"/>
  <c r="AX20" i="23"/>
  <c r="AY20" i="23"/>
  <c r="AZ20" i="23"/>
  <c r="BA20" i="23"/>
  <c r="BB20" i="23"/>
  <c r="BC20" i="23"/>
  <c r="BD20" i="23"/>
  <c r="BE20" i="23"/>
  <c r="BF20" i="23"/>
  <c r="B21" i="23"/>
  <c r="C21" i="23"/>
  <c r="D21" i="23"/>
  <c r="E21" i="23"/>
  <c r="F21" i="23"/>
  <c r="G21" i="23"/>
  <c r="H21" i="23"/>
  <c r="I21" i="23"/>
  <c r="J21" i="23"/>
  <c r="K21" i="23"/>
  <c r="O21" i="23"/>
  <c r="P21" i="23"/>
  <c r="Q21" i="23"/>
  <c r="R21" i="23"/>
  <c r="S21" i="23"/>
  <c r="T21" i="23"/>
  <c r="U21" i="23"/>
  <c r="V21" i="23"/>
  <c r="W21" i="23"/>
  <c r="X21" i="23"/>
  <c r="Y21" i="23"/>
  <c r="Z21" i="23"/>
  <c r="AA21" i="23"/>
  <c r="AB21" i="23"/>
  <c r="AC21" i="23"/>
  <c r="AE21" i="23"/>
  <c r="AF21" i="23"/>
  <c r="BI21" i="23"/>
  <c r="BJ21" i="23"/>
  <c r="AJ21" i="23"/>
  <c r="AK21" i="23"/>
  <c r="AL21" i="23"/>
  <c r="AM21" i="23"/>
  <c r="AN21" i="23"/>
  <c r="AO21" i="23"/>
  <c r="AP21" i="23"/>
  <c r="AQ21" i="23"/>
  <c r="AR21" i="23"/>
  <c r="AS21" i="23"/>
  <c r="AT21" i="23"/>
  <c r="AU21" i="23"/>
  <c r="AV21" i="23"/>
  <c r="AW21" i="23"/>
  <c r="AX21" i="23"/>
  <c r="AY21" i="23"/>
  <c r="AZ21" i="23"/>
  <c r="BA21" i="23"/>
  <c r="BB21" i="23"/>
  <c r="BC21" i="23"/>
  <c r="BD21" i="23"/>
  <c r="BE21" i="23"/>
  <c r="BF21" i="23"/>
  <c r="B22" i="23"/>
  <c r="C22" i="23"/>
  <c r="D22" i="23"/>
  <c r="E22" i="23"/>
  <c r="F22" i="23"/>
  <c r="G22" i="23"/>
  <c r="H22" i="23"/>
  <c r="I22" i="23"/>
  <c r="J22" i="23"/>
  <c r="K22" i="23"/>
  <c r="O22" i="23"/>
  <c r="P22" i="23"/>
  <c r="Q22" i="23"/>
  <c r="R22" i="23"/>
  <c r="S22" i="23"/>
  <c r="T22" i="23"/>
  <c r="U22" i="23"/>
  <c r="V22" i="23"/>
  <c r="W22" i="23"/>
  <c r="X22" i="23"/>
  <c r="Y22" i="23"/>
  <c r="Z22" i="23"/>
  <c r="AA22" i="23"/>
  <c r="AB22" i="23"/>
  <c r="AC22" i="23"/>
  <c r="AE22" i="23"/>
  <c r="AF22" i="23"/>
  <c r="BI22" i="23"/>
  <c r="BJ22" i="23"/>
  <c r="AJ22" i="23"/>
  <c r="AK22" i="23"/>
  <c r="AL22" i="23"/>
  <c r="AM22" i="23"/>
  <c r="AN22" i="23"/>
  <c r="AO22" i="23"/>
  <c r="AP22" i="23"/>
  <c r="AQ22" i="23"/>
  <c r="AR22" i="23"/>
  <c r="AS22" i="23"/>
  <c r="AT22" i="23"/>
  <c r="AU22" i="23"/>
  <c r="AV22" i="23"/>
  <c r="AW22" i="23"/>
  <c r="AX22" i="23"/>
  <c r="AY22" i="23"/>
  <c r="AZ22" i="23"/>
  <c r="BA22" i="23"/>
  <c r="BB22" i="23"/>
  <c r="BC22" i="23"/>
  <c r="BD22" i="23"/>
  <c r="BE22" i="23"/>
  <c r="BF22" i="23"/>
  <c r="B23" i="23"/>
  <c r="C23" i="23"/>
  <c r="D23" i="23"/>
  <c r="E23" i="23"/>
  <c r="F23" i="23"/>
  <c r="G23" i="23"/>
  <c r="H23" i="23"/>
  <c r="I23" i="23"/>
  <c r="J23" i="23"/>
  <c r="K23" i="23"/>
  <c r="O23" i="23"/>
  <c r="P23" i="23"/>
  <c r="Q23" i="23"/>
  <c r="R23" i="23"/>
  <c r="S23" i="23"/>
  <c r="T23" i="23"/>
  <c r="U23" i="23"/>
  <c r="V23" i="23"/>
  <c r="W23" i="23"/>
  <c r="X23" i="23"/>
  <c r="Y23" i="23"/>
  <c r="Z23" i="23"/>
  <c r="AA23" i="23"/>
  <c r="AB23" i="23"/>
  <c r="AC23" i="23"/>
  <c r="AE23" i="23"/>
  <c r="AF23" i="23"/>
  <c r="BI23" i="23"/>
  <c r="BJ23" i="23"/>
  <c r="AJ23" i="23"/>
  <c r="AK23" i="23"/>
  <c r="AL23" i="23"/>
  <c r="AM23" i="23"/>
  <c r="AN23" i="23"/>
  <c r="AO23" i="23"/>
  <c r="AP23" i="23"/>
  <c r="AQ23" i="23"/>
  <c r="AR23" i="23"/>
  <c r="AS23" i="23"/>
  <c r="AT23" i="23"/>
  <c r="AU23" i="23"/>
  <c r="AV23" i="23"/>
  <c r="AW23" i="23"/>
  <c r="AX23" i="23"/>
  <c r="AY23" i="23"/>
  <c r="AZ23" i="23"/>
  <c r="BA23" i="23"/>
  <c r="BB23" i="23"/>
  <c r="BC23" i="23"/>
  <c r="BD23" i="23"/>
  <c r="BE23" i="23"/>
  <c r="BF23" i="23"/>
  <c r="B24" i="23"/>
  <c r="C24" i="23"/>
  <c r="D24" i="23"/>
  <c r="E24" i="23"/>
  <c r="F24" i="23"/>
  <c r="G24" i="23"/>
  <c r="H24" i="23"/>
  <c r="I24" i="23"/>
  <c r="J24" i="23"/>
  <c r="K24" i="23"/>
  <c r="O24" i="23"/>
  <c r="P24" i="23"/>
  <c r="Q24" i="23"/>
  <c r="R24" i="23"/>
  <c r="S24" i="23"/>
  <c r="T24" i="23"/>
  <c r="U24" i="23"/>
  <c r="V24" i="23"/>
  <c r="W24" i="23"/>
  <c r="X24" i="23"/>
  <c r="Y24" i="23"/>
  <c r="Z24" i="23"/>
  <c r="AA24" i="23"/>
  <c r="AB24" i="23"/>
  <c r="AC24" i="23"/>
  <c r="AD24" i="23"/>
  <c r="AE24" i="23"/>
  <c r="AF24" i="23"/>
  <c r="BI24" i="23"/>
  <c r="BJ24" i="23"/>
  <c r="AJ24" i="23"/>
  <c r="AK24" i="23"/>
  <c r="AL24" i="23"/>
  <c r="AM24" i="23"/>
  <c r="AN24" i="23"/>
  <c r="AO24" i="23"/>
  <c r="AP24" i="23"/>
  <c r="AQ24" i="23"/>
  <c r="AR24" i="23"/>
  <c r="AS24" i="23"/>
  <c r="AT24" i="23"/>
  <c r="AU24" i="23"/>
  <c r="AV24" i="23"/>
  <c r="AW24" i="23"/>
  <c r="AX24" i="23"/>
  <c r="AY24" i="23"/>
  <c r="AZ24" i="23"/>
  <c r="BA24" i="23"/>
  <c r="BB24" i="23"/>
  <c r="BC24" i="23"/>
  <c r="BD24" i="23"/>
  <c r="BE24" i="23"/>
  <c r="BF24" i="23"/>
  <c r="B25" i="23"/>
  <c r="C25" i="23"/>
  <c r="D25" i="23"/>
  <c r="E25" i="23"/>
  <c r="F25" i="23"/>
  <c r="G25" i="23"/>
  <c r="H25" i="23"/>
  <c r="I25" i="23"/>
  <c r="J25" i="23"/>
  <c r="K25" i="23"/>
  <c r="O25" i="23"/>
  <c r="P25" i="23"/>
  <c r="Q25" i="23"/>
  <c r="R25" i="23"/>
  <c r="S25" i="23"/>
  <c r="T25" i="23"/>
  <c r="U25" i="23"/>
  <c r="V25" i="23"/>
  <c r="W25" i="23"/>
  <c r="X25" i="23"/>
  <c r="Y25" i="23"/>
  <c r="Z25" i="23"/>
  <c r="AA25" i="23"/>
  <c r="AB25" i="23"/>
  <c r="AC25" i="23"/>
  <c r="AE25" i="23"/>
  <c r="AF25" i="23"/>
  <c r="BI25" i="23"/>
  <c r="BJ25" i="23"/>
  <c r="AJ25" i="23"/>
  <c r="AK25" i="23"/>
  <c r="AL25" i="23"/>
  <c r="AM25" i="23"/>
  <c r="AN25" i="23"/>
  <c r="AO25" i="23"/>
  <c r="AP25" i="23"/>
  <c r="AQ25" i="23"/>
  <c r="AR25" i="23"/>
  <c r="AS25" i="23"/>
  <c r="AT25" i="23"/>
  <c r="AU25" i="23"/>
  <c r="AV25" i="23"/>
  <c r="AW25" i="23"/>
  <c r="AX25" i="23"/>
  <c r="AY25" i="23"/>
  <c r="AZ25" i="23"/>
  <c r="BA25" i="23"/>
  <c r="BB25" i="23"/>
  <c r="BC25" i="23"/>
  <c r="BD25" i="23"/>
  <c r="BE25" i="23"/>
  <c r="BF25" i="23"/>
  <c r="B26" i="23"/>
  <c r="C26" i="23"/>
  <c r="D26" i="23"/>
  <c r="E26" i="23"/>
  <c r="F26" i="23"/>
  <c r="G26" i="23"/>
  <c r="H26" i="23"/>
  <c r="I26" i="23"/>
  <c r="J26" i="23"/>
  <c r="K26" i="23"/>
  <c r="O26" i="23"/>
  <c r="P26" i="23"/>
  <c r="Q26" i="23"/>
  <c r="R26" i="23"/>
  <c r="S26" i="23"/>
  <c r="T26" i="23"/>
  <c r="U26" i="23"/>
  <c r="V26" i="23"/>
  <c r="W26" i="23"/>
  <c r="X26" i="23"/>
  <c r="Y26" i="23"/>
  <c r="Z26" i="23"/>
  <c r="AA26" i="23"/>
  <c r="AB26" i="23"/>
  <c r="AC26" i="23"/>
  <c r="AE26" i="23"/>
  <c r="AF26" i="23"/>
  <c r="BI26" i="23"/>
  <c r="BJ26" i="23"/>
  <c r="AJ26" i="23"/>
  <c r="AK26" i="23"/>
  <c r="AL26" i="23"/>
  <c r="AM26" i="23"/>
  <c r="AN26" i="23"/>
  <c r="AO26" i="23"/>
  <c r="AP26" i="23"/>
  <c r="AQ26" i="23"/>
  <c r="AR26" i="23"/>
  <c r="AS26" i="23"/>
  <c r="AT26" i="23"/>
  <c r="AU26" i="23"/>
  <c r="AV26" i="23"/>
  <c r="AW26" i="23"/>
  <c r="AX26" i="23"/>
  <c r="AY26" i="23"/>
  <c r="AZ26" i="23"/>
  <c r="BA26" i="23"/>
  <c r="BB26" i="23"/>
  <c r="BC26" i="23"/>
  <c r="BD26" i="23"/>
  <c r="BE26" i="23"/>
  <c r="BF26" i="23"/>
  <c r="B27" i="23"/>
  <c r="C27" i="23"/>
  <c r="D27" i="23"/>
  <c r="E27" i="23"/>
  <c r="F27" i="23"/>
  <c r="G27" i="23"/>
  <c r="H27" i="23"/>
  <c r="I27" i="23"/>
  <c r="J27" i="23"/>
  <c r="K27" i="23"/>
  <c r="O27" i="23"/>
  <c r="P27" i="23"/>
  <c r="Q27" i="23"/>
  <c r="R27" i="23"/>
  <c r="S27" i="23"/>
  <c r="T27" i="23"/>
  <c r="U27" i="23"/>
  <c r="V27" i="23"/>
  <c r="W27" i="23"/>
  <c r="X27" i="23"/>
  <c r="Y27" i="23"/>
  <c r="Z27" i="23"/>
  <c r="AA27" i="23"/>
  <c r="AB27" i="23"/>
  <c r="AC27" i="23"/>
  <c r="AE27" i="23"/>
  <c r="AF27" i="23"/>
  <c r="BI27" i="23"/>
  <c r="BJ27" i="23"/>
  <c r="AJ27" i="23"/>
  <c r="AK27" i="23"/>
  <c r="AL27" i="23"/>
  <c r="AM27" i="23"/>
  <c r="AN27" i="23"/>
  <c r="AO27" i="23"/>
  <c r="AP27" i="23"/>
  <c r="AQ27" i="23"/>
  <c r="AR27" i="23"/>
  <c r="AS27" i="23"/>
  <c r="AT27" i="23"/>
  <c r="AU27" i="23"/>
  <c r="AV27" i="23"/>
  <c r="AW27" i="23"/>
  <c r="AX27" i="23"/>
  <c r="AY27" i="23"/>
  <c r="AZ27" i="23"/>
  <c r="BA27" i="23"/>
  <c r="BB27" i="23"/>
  <c r="BC27" i="23"/>
  <c r="BD27" i="23"/>
  <c r="BE27" i="23"/>
  <c r="BF27" i="23"/>
  <c r="B28" i="23"/>
  <c r="C28" i="23"/>
  <c r="D28" i="23"/>
  <c r="E28" i="23"/>
  <c r="F28" i="23"/>
  <c r="G28" i="23"/>
  <c r="H28" i="23"/>
  <c r="I28" i="23"/>
  <c r="J28" i="23"/>
  <c r="K28" i="23"/>
  <c r="O28" i="23"/>
  <c r="P28" i="23"/>
  <c r="Q28" i="23"/>
  <c r="R28" i="23"/>
  <c r="S28" i="23"/>
  <c r="T28" i="23"/>
  <c r="U28" i="23"/>
  <c r="V28" i="23"/>
  <c r="W28" i="23"/>
  <c r="X28" i="23"/>
  <c r="Y28" i="23"/>
  <c r="Z28" i="23"/>
  <c r="AA28" i="23"/>
  <c r="AB28" i="23"/>
  <c r="AC28" i="23"/>
  <c r="AE28" i="23"/>
  <c r="AF28" i="23"/>
  <c r="BI28" i="23"/>
  <c r="BJ28" i="23"/>
  <c r="AJ28" i="23"/>
  <c r="AK28" i="23"/>
  <c r="AL28" i="23"/>
  <c r="AM28" i="23"/>
  <c r="AN28" i="23"/>
  <c r="AO28" i="23"/>
  <c r="AP28" i="23"/>
  <c r="AQ28" i="23"/>
  <c r="AR28" i="23"/>
  <c r="AS28" i="23"/>
  <c r="AT28" i="23"/>
  <c r="AU28" i="23"/>
  <c r="AV28" i="23"/>
  <c r="AW28" i="23"/>
  <c r="AX28" i="23"/>
  <c r="AY28" i="23"/>
  <c r="AZ28" i="23"/>
  <c r="BA28" i="23"/>
  <c r="BB28" i="23"/>
  <c r="BC28" i="23"/>
  <c r="BD28" i="23"/>
  <c r="BE28" i="23"/>
  <c r="BF28" i="23"/>
  <c r="B29" i="23"/>
  <c r="C29" i="23"/>
  <c r="D29" i="23"/>
  <c r="E29" i="23"/>
  <c r="F29" i="23"/>
  <c r="G29" i="23"/>
  <c r="H29" i="23"/>
  <c r="I29" i="23"/>
  <c r="J29" i="23"/>
  <c r="K29" i="23"/>
  <c r="O29" i="23"/>
  <c r="P29" i="23"/>
  <c r="Q29" i="23"/>
  <c r="R29" i="23"/>
  <c r="S29" i="23"/>
  <c r="T29" i="23"/>
  <c r="U29" i="23"/>
  <c r="V29" i="23"/>
  <c r="W29" i="23"/>
  <c r="X29" i="23"/>
  <c r="Y29" i="23"/>
  <c r="Z29" i="23"/>
  <c r="AA29" i="23"/>
  <c r="AB29" i="23"/>
  <c r="AC29" i="23"/>
  <c r="AE29" i="23"/>
  <c r="AF29" i="23"/>
  <c r="BI29" i="23"/>
  <c r="BJ29" i="23"/>
  <c r="AJ29" i="23"/>
  <c r="AK29" i="23"/>
  <c r="AL29" i="23"/>
  <c r="AM29" i="23"/>
  <c r="AN29" i="23"/>
  <c r="AO29" i="23"/>
  <c r="AP29" i="23"/>
  <c r="AQ29" i="23"/>
  <c r="AR29" i="23"/>
  <c r="AS29" i="23"/>
  <c r="AT29" i="23"/>
  <c r="AU29" i="23"/>
  <c r="AV29" i="23"/>
  <c r="AW29" i="23"/>
  <c r="AX29" i="23"/>
  <c r="AY29" i="23"/>
  <c r="AZ29" i="23"/>
  <c r="BA29" i="23"/>
  <c r="BB29" i="23"/>
  <c r="BC29" i="23"/>
  <c r="BD29" i="23"/>
  <c r="BE29" i="23"/>
  <c r="BF29" i="23"/>
  <c r="B30" i="23"/>
  <c r="C30" i="23"/>
  <c r="D30" i="23"/>
  <c r="E30" i="23"/>
  <c r="F30" i="23"/>
  <c r="G30" i="23"/>
  <c r="H30" i="23"/>
  <c r="I30" i="23"/>
  <c r="J30" i="23"/>
  <c r="K30" i="23"/>
  <c r="O30" i="23"/>
  <c r="P30" i="23"/>
  <c r="Q30" i="23"/>
  <c r="R30" i="23"/>
  <c r="S30" i="23"/>
  <c r="T30" i="23"/>
  <c r="U30" i="23"/>
  <c r="V30" i="23"/>
  <c r="W30" i="23"/>
  <c r="X30" i="23"/>
  <c r="Y30" i="23"/>
  <c r="Z30" i="23"/>
  <c r="AA30" i="23"/>
  <c r="AB30" i="23"/>
  <c r="AC30" i="23"/>
  <c r="AE30" i="23"/>
  <c r="AF30" i="23"/>
  <c r="BI30" i="23"/>
  <c r="BJ30" i="23"/>
  <c r="AJ30" i="23"/>
  <c r="AK30" i="23"/>
  <c r="AL30" i="23"/>
  <c r="AM30" i="23"/>
  <c r="AN30" i="23"/>
  <c r="AO30" i="23"/>
  <c r="AP30" i="23"/>
  <c r="AQ30" i="23"/>
  <c r="AR30" i="23"/>
  <c r="AS30" i="23"/>
  <c r="AT30" i="23"/>
  <c r="AU30" i="23"/>
  <c r="AV30" i="23"/>
  <c r="AW30" i="23"/>
  <c r="AX30" i="23"/>
  <c r="AY30" i="23"/>
  <c r="AZ30" i="23"/>
  <c r="BA30" i="23"/>
  <c r="BB30" i="23"/>
  <c r="BC30" i="23"/>
  <c r="BD30" i="23"/>
  <c r="BE30" i="23"/>
  <c r="BF30" i="23"/>
  <c r="B31" i="23"/>
  <c r="C31" i="23"/>
  <c r="D31" i="23"/>
  <c r="E31" i="23"/>
  <c r="F31" i="23"/>
  <c r="G31" i="23"/>
  <c r="H31" i="23"/>
  <c r="I31" i="23"/>
  <c r="J31" i="23"/>
  <c r="K31" i="23"/>
  <c r="O31" i="23"/>
  <c r="P31" i="23"/>
  <c r="Q31" i="23"/>
  <c r="R31" i="23"/>
  <c r="S31" i="23"/>
  <c r="T31" i="23"/>
  <c r="U31" i="23"/>
  <c r="V31" i="23"/>
  <c r="W31" i="23"/>
  <c r="X31" i="23"/>
  <c r="Y31" i="23"/>
  <c r="Z31" i="23"/>
  <c r="AA31" i="23"/>
  <c r="AB31" i="23"/>
  <c r="AC31" i="23"/>
  <c r="AE31" i="23"/>
  <c r="AF31" i="23"/>
  <c r="BI31" i="23"/>
  <c r="BJ31" i="23"/>
  <c r="AJ31" i="23"/>
  <c r="AK31" i="23"/>
  <c r="AL31" i="23"/>
  <c r="AM31" i="23"/>
  <c r="AN31" i="23"/>
  <c r="AO31" i="23"/>
  <c r="AP31" i="23"/>
  <c r="AQ31" i="23"/>
  <c r="AR31" i="23"/>
  <c r="AS31" i="23"/>
  <c r="AT31" i="23"/>
  <c r="AU31" i="23"/>
  <c r="AV31" i="23"/>
  <c r="AW31" i="23"/>
  <c r="AX31" i="23"/>
  <c r="AY31" i="23"/>
  <c r="AZ31" i="23"/>
  <c r="BA31" i="23"/>
  <c r="BB31" i="23"/>
  <c r="BC31" i="23"/>
  <c r="BD31" i="23"/>
  <c r="BE31" i="23"/>
  <c r="BF31" i="23"/>
  <c r="B32" i="23"/>
  <c r="C32" i="23"/>
  <c r="D32" i="23"/>
  <c r="E32" i="23"/>
  <c r="F32" i="23"/>
  <c r="G32" i="23"/>
  <c r="H32" i="23"/>
  <c r="I32" i="23"/>
  <c r="J32" i="23"/>
  <c r="K32" i="23"/>
  <c r="O32" i="23"/>
  <c r="P32" i="23"/>
  <c r="Q32" i="23"/>
  <c r="R32" i="23"/>
  <c r="S32" i="23"/>
  <c r="T32" i="23"/>
  <c r="U32" i="23"/>
  <c r="V32" i="23"/>
  <c r="W32" i="23"/>
  <c r="X32" i="23"/>
  <c r="Y32" i="23"/>
  <c r="Z32" i="23"/>
  <c r="AA32" i="23"/>
  <c r="AB32" i="23"/>
  <c r="AC32" i="23"/>
  <c r="AE32" i="23"/>
  <c r="AF32" i="23"/>
  <c r="BI32" i="23"/>
  <c r="BJ32" i="23"/>
  <c r="AJ32" i="23"/>
  <c r="AK32" i="23"/>
  <c r="AL32" i="23"/>
  <c r="AM32" i="23"/>
  <c r="AN32" i="23"/>
  <c r="AO32" i="23"/>
  <c r="AP32" i="23"/>
  <c r="AQ32" i="23"/>
  <c r="AR32" i="23"/>
  <c r="AS32" i="23"/>
  <c r="AT32" i="23"/>
  <c r="AU32" i="23"/>
  <c r="AV32" i="23"/>
  <c r="AW32" i="23"/>
  <c r="AX32" i="23"/>
  <c r="AY32" i="23"/>
  <c r="AZ32" i="23"/>
  <c r="BA32" i="23"/>
  <c r="BB32" i="23"/>
  <c r="BC32" i="23"/>
  <c r="BD32" i="23"/>
  <c r="BE32" i="23"/>
  <c r="BF32" i="23"/>
  <c r="B33" i="23"/>
  <c r="C33" i="23"/>
  <c r="D33" i="23"/>
  <c r="E33" i="23"/>
  <c r="F33" i="23"/>
  <c r="G33" i="23"/>
  <c r="H33" i="23"/>
  <c r="I33" i="23"/>
  <c r="J33" i="23"/>
  <c r="K33" i="23"/>
  <c r="O33" i="23"/>
  <c r="P33" i="23"/>
  <c r="Q33" i="23"/>
  <c r="R33" i="23"/>
  <c r="S33" i="23"/>
  <c r="T33" i="23"/>
  <c r="U33" i="23"/>
  <c r="V33" i="23"/>
  <c r="W33" i="23"/>
  <c r="X33" i="23"/>
  <c r="Y33" i="23"/>
  <c r="Z33" i="23"/>
  <c r="AA33" i="23"/>
  <c r="AB33" i="23"/>
  <c r="AC33" i="23"/>
  <c r="AE33" i="23"/>
  <c r="AF33" i="23"/>
  <c r="BI33" i="23"/>
  <c r="BJ33" i="23"/>
  <c r="AJ33" i="23"/>
  <c r="AK33" i="23"/>
  <c r="AL33" i="23"/>
  <c r="AM33" i="23"/>
  <c r="AN33" i="23"/>
  <c r="AO33" i="23"/>
  <c r="AP33" i="23"/>
  <c r="AQ33" i="23"/>
  <c r="AR33" i="23"/>
  <c r="AS33" i="23"/>
  <c r="AT33" i="23"/>
  <c r="AU33" i="23"/>
  <c r="AV33" i="23"/>
  <c r="AW33" i="23"/>
  <c r="AX33" i="23"/>
  <c r="AY33" i="23"/>
  <c r="AZ33" i="23"/>
  <c r="BA33" i="23"/>
  <c r="BB33" i="23"/>
  <c r="BC33" i="23"/>
  <c r="BD33" i="23"/>
  <c r="BE33" i="23"/>
  <c r="BF33" i="23"/>
  <c r="B34" i="23"/>
  <c r="C34" i="23"/>
  <c r="D34" i="23"/>
  <c r="E34" i="23"/>
  <c r="F34" i="23"/>
  <c r="G34" i="23"/>
  <c r="H34" i="23"/>
  <c r="I34" i="23"/>
  <c r="J34" i="23"/>
  <c r="K34" i="23"/>
  <c r="O34" i="23"/>
  <c r="P34" i="23"/>
  <c r="Q34" i="23"/>
  <c r="R34" i="23"/>
  <c r="S34" i="23"/>
  <c r="T34" i="23"/>
  <c r="U34" i="23"/>
  <c r="V34" i="23"/>
  <c r="W34" i="23"/>
  <c r="X34" i="23"/>
  <c r="Y34" i="23"/>
  <c r="Z34" i="23"/>
  <c r="AA34" i="23"/>
  <c r="AB34" i="23"/>
  <c r="AC34" i="23"/>
  <c r="AE34" i="23"/>
  <c r="AF34" i="23"/>
  <c r="BI34" i="23"/>
  <c r="BJ34" i="23"/>
  <c r="AJ34" i="23"/>
  <c r="AK34" i="23"/>
  <c r="AL34" i="23"/>
  <c r="AM34" i="23"/>
  <c r="AN34" i="23"/>
  <c r="AO34" i="23"/>
  <c r="AP34" i="23"/>
  <c r="AQ34" i="23"/>
  <c r="AR34" i="23"/>
  <c r="AS34" i="23"/>
  <c r="AT34" i="23"/>
  <c r="AU34" i="23"/>
  <c r="AV34" i="23"/>
  <c r="AW34" i="23"/>
  <c r="AX34" i="23"/>
  <c r="AY34" i="23"/>
  <c r="AZ34" i="23"/>
  <c r="BA34" i="23"/>
  <c r="BB34" i="23"/>
  <c r="BC34" i="23"/>
  <c r="BD34" i="23"/>
  <c r="BE34" i="23"/>
  <c r="BF34" i="23"/>
  <c r="B35" i="23"/>
  <c r="C35" i="23"/>
  <c r="D35" i="23"/>
  <c r="E35" i="23"/>
  <c r="F35" i="23"/>
  <c r="G35" i="23"/>
  <c r="H35" i="23"/>
  <c r="I35" i="23"/>
  <c r="J35" i="23"/>
  <c r="K35" i="23"/>
  <c r="O35" i="23"/>
  <c r="P35" i="23"/>
  <c r="Q35" i="23"/>
  <c r="R35" i="23"/>
  <c r="S35" i="23"/>
  <c r="T35" i="23"/>
  <c r="U35" i="23"/>
  <c r="V35" i="23"/>
  <c r="W35" i="23"/>
  <c r="X35" i="23"/>
  <c r="Y35" i="23"/>
  <c r="Z35" i="23"/>
  <c r="AA35" i="23"/>
  <c r="AB35" i="23"/>
  <c r="AC35" i="23"/>
  <c r="AE35" i="23"/>
  <c r="AF35" i="23"/>
  <c r="BI35" i="23"/>
  <c r="BJ35" i="23"/>
  <c r="AJ35" i="23"/>
  <c r="AK35" i="23"/>
  <c r="AL35" i="23"/>
  <c r="AM35" i="23"/>
  <c r="AN35" i="23"/>
  <c r="AO35" i="23"/>
  <c r="AP35" i="23"/>
  <c r="AQ35" i="23"/>
  <c r="AR35" i="23"/>
  <c r="AS35" i="23"/>
  <c r="AT35" i="23"/>
  <c r="AU35" i="23"/>
  <c r="AV35" i="23"/>
  <c r="AW35" i="23"/>
  <c r="AX35" i="23"/>
  <c r="AY35" i="23"/>
  <c r="AZ35" i="23"/>
  <c r="BA35" i="23"/>
  <c r="BB35" i="23"/>
  <c r="BC35" i="23"/>
  <c r="BD35" i="23"/>
  <c r="BE35" i="23"/>
  <c r="BF35" i="23"/>
  <c r="B36" i="23"/>
  <c r="C36" i="23"/>
  <c r="D36" i="23"/>
  <c r="E36" i="23"/>
  <c r="F36" i="23"/>
  <c r="G36" i="23"/>
  <c r="H36" i="23"/>
  <c r="I36" i="23"/>
  <c r="J36" i="23"/>
  <c r="K36" i="23"/>
  <c r="O36" i="23"/>
  <c r="P36" i="23"/>
  <c r="Q36" i="23"/>
  <c r="R36" i="23"/>
  <c r="S36" i="23"/>
  <c r="T36" i="23"/>
  <c r="U36" i="23"/>
  <c r="V36" i="23"/>
  <c r="W36" i="23"/>
  <c r="X36" i="23"/>
  <c r="Y36" i="23"/>
  <c r="Z36" i="23"/>
  <c r="AA36" i="23"/>
  <c r="AB36" i="23"/>
  <c r="AC36" i="23"/>
  <c r="AE36" i="23"/>
  <c r="AF36" i="23"/>
  <c r="BI36" i="23"/>
  <c r="BJ36" i="23"/>
  <c r="AJ36" i="23"/>
  <c r="AK36" i="23"/>
  <c r="AL36" i="23"/>
  <c r="AM36" i="23"/>
  <c r="AN36" i="23"/>
  <c r="AO36" i="23"/>
  <c r="AP36" i="23"/>
  <c r="AQ36" i="23"/>
  <c r="AR36" i="23"/>
  <c r="AS36" i="23"/>
  <c r="AT36" i="23"/>
  <c r="AU36" i="23"/>
  <c r="AV36" i="23"/>
  <c r="AW36" i="23"/>
  <c r="AX36" i="23"/>
  <c r="AY36" i="23"/>
  <c r="AZ36" i="23"/>
  <c r="BA36" i="23"/>
  <c r="BB36" i="23"/>
  <c r="BC36" i="23"/>
  <c r="BD36" i="23"/>
  <c r="BE36" i="23"/>
  <c r="BF36" i="23"/>
  <c r="B37" i="23"/>
  <c r="C37" i="23"/>
  <c r="D37" i="23"/>
  <c r="E37" i="23"/>
  <c r="F37" i="23"/>
  <c r="G37" i="23"/>
  <c r="H37" i="23"/>
  <c r="I37" i="23"/>
  <c r="J37" i="23"/>
  <c r="K37" i="23"/>
  <c r="O37" i="23"/>
  <c r="P37" i="23"/>
  <c r="Q37" i="23"/>
  <c r="R37" i="23"/>
  <c r="S37" i="23"/>
  <c r="T37" i="23"/>
  <c r="U37" i="23"/>
  <c r="V37" i="23"/>
  <c r="W37" i="23"/>
  <c r="X37" i="23"/>
  <c r="Y37" i="23"/>
  <c r="Z37" i="23"/>
  <c r="AA37" i="23"/>
  <c r="AB37" i="23"/>
  <c r="AC37" i="23"/>
  <c r="AD37" i="23"/>
  <c r="AE37" i="23"/>
  <c r="AF37" i="23"/>
  <c r="BI37" i="23"/>
  <c r="BJ37" i="23"/>
  <c r="AJ37" i="23"/>
  <c r="AK37" i="23"/>
  <c r="AL37" i="23"/>
  <c r="AM37" i="23"/>
  <c r="AN37" i="23"/>
  <c r="AO37" i="23"/>
  <c r="AP37" i="23"/>
  <c r="AQ37" i="23"/>
  <c r="AR37" i="23"/>
  <c r="AS37" i="23"/>
  <c r="AT37" i="23"/>
  <c r="AU37" i="23"/>
  <c r="AV37" i="23"/>
  <c r="AW37" i="23"/>
  <c r="AX37" i="23"/>
  <c r="AY37" i="23"/>
  <c r="AZ37" i="23"/>
  <c r="BA37" i="23"/>
  <c r="BB37" i="23"/>
  <c r="BC37" i="23"/>
  <c r="BD37" i="23"/>
  <c r="BE37" i="23"/>
  <c r="BF37" i="23"/>
  <c r="B38" i="23"/>
  <c r="C38" i="23"/>
  <c r="D38" i="23"/>
  <c r="E38" i="23"/>
  <c r="F38" i="23"/>
  <c r="G38" i="23"/>
  <c r="H38" i="23"/>
  <c r="I38" i="23"/>
  <c r="J38" i="23"/>
  <c r="K38" i="23"/>
  <c r="O38" i="23"/>
  <c r="P38" i="23"/>
  <c r="Q38" i="23"/>
  <c r="R38" i="23"/>
  <c r="S38" i="23"/>
  <c r="T38" i="23"/>
  <c r="U38" i="23"/>
  <c r="V38" i="23"/>
  <c r="W38" i="23"/>
  <c r="X38" i="23"/>
  <c r="Y38" i="23"/>
  <c r="Z38" i="23"/>
  <c r="AA38" i="23"/>
  <c r="AB38" i="23"/>
  <c r="AC38" i="23"/>
  <c r="AE38" i="23"/>
  <c r="AF38" i="23"/>
  <c r="BI38" i="23"/>
  <c r="BJ38" i="23"/>
  <c r="AJ38" i="23"/>
  <c r="AK38" i="23"/>
  <c r="AL38" i="23"/>
  <c r="AM38" i="23"/>
  <c r="AN38" i="23"/>
  <c r="AO38" i="23"/>
  <c r="AP38" i="23"/>
  <c r="AQ38" i="23"/>
  <c r="AR38" i="23"/>
  <c r="AS38" i="23"/>
  <c r="AT38" i="23"/>
  <c r="AU38" i="23"/>
  <c r="AV38" i="23"/>
  <c r="AW38" i="23"/>
  <c r="AX38" i="23"/>
  <c r="AY38" i="23"/>
  <c r="AZ38" i="23"/>
  <c r="BA38" i="23"/>
  <c r="BB38" i="23"/>
  <c r="BC38" i="23"/>
  <c r="BD38" i="23"/>
  <c r="BE38" i="23"/>
  <c r="BF38" i="23"/>
  <c r="B39" i="23"/>
  <c r="C39" i="23"/>
  <c r="D39" i="23"/>
  <c r="E39" i="23"/>
  <c r="F39" i="23"/>
  <c r="G39" i="23"/>
  <c r="H39" i="23"/>
  <c r="I39" i="23"/>
  <c r="J39" i="23"/>
  <c r="K39" i="23"/>
  <c r="O39" i="23"/>
  <c r="P39" i="23"/>
  <c r="Q39" i="23"/>
  <c r="R39" i="23"/>
  <c r="S39" i="23"/>
  <c r="T39" i="23"/>
  <c r="U39" i="23"/>
  <c r="V39" i="23"/>
  <c r="W39" i="23"/>
  <c r="X39" i="23"/>
  <c r="Y39" i="23"/>
  <c r="Z39" i="23"/>
  <c r="AA39" i="23"/>
  <c r="AB39" i="23"/>
  <c r="AC39" i="23"/>
  <c r="AE39" i="23"/>
  <c r="AF39" i="23"/>
  <c r="BI39" i="23"/>
  <c r="BJ39" i="23"/>
  <c r="AJ39" i="23"/>
  <c r="AK39" i="23"/>
  <c r="AL39" i="23"/>
  <c r="AM39" i="23"/>
  <c r="AN39" i="23"/>
  <c r="AO39" i="23"/>
  <c r="AP39" i="23"/>
  <c r="AQ39" i="23"/>
  <c r="AR39" i="23"/>
  <c r="AS39" i="23"/>
  <c r="AT39" i="23"/>
  <c r="AU39" i="23"/>
  <c r="AV39" i="23"/>
  <c r="AW39" i="23"/>
  <c r="AX39" i="23"/>
  <c r="AY39" i="23"/>
  <c r="AZ39" i="23"/>
  <c r="BA39" i="23"/>
  <c r="BB39" i="23"/>
  <c r="BC39" i="23"/>
  <c r="BD39" i="23"/>
  <c r="BE39" i="23"/>
  <c r="BF39" i="23"/>
  <c r="B40" i="23"/>
  <c r="C40" i="23"/>
  <c r="D40" i="23"/>
  <c r="E40" i="23"/>
  <c r="F40" i="23"/>
  <c r="G40" i="23"/>
  <c r="H40" i="23"/>
  <c r="I40" i="23"/>
  <c r="J40" i="23"/>
  <c r="K40" i="23"/>
  <c r="O40" i="23"/>
  <c r="P40" i="23"/>
  <c r="Q40" i="23"/>
  <c r="R40" i="23"/>
  <c r="S40" i="23"/>
  <c r="T40" i="23"/>
  <c r="U40" i="23"/>
  <c r="V40" i="23"/>
  <c r="W40" i="23"/>
  <c r="X40" i="23"/>
  <c r="Y40" i="23"/>
  <c r="Z40" i="23"/>
  <c r="AA40" i="23"/>
  <c r="AB40" i="23"/>
  <c r="AC40" i="23"/>
  <c r="AE40" i="23"/>
  <c r="AF40" i="23"/>
  <c r="BI40" i="23"/>
  <c r="BJ40" i="23"/>
  <c r="AJ40" i="23"/>
  <c r="AK40" i="23"/>
  <c r="AL40" i="23"/>
  <c r="AM40" i="23"/>
  <c r="AN40" i="23"/>
  <c r="AO40" i="23"/>
  <c r="AP40" i="23"/>
  <c r="AQ40" i="23"/>
  <c r="AR40" i="23"/>
  <c r="AS40" i="23"/>
  <c r="AT40" i="23"/>
  <c r="AU40" i="23"/>
  <c r="AV40" i="23"/>
  <c r="AW40" i="23"/>
  <c r="AX40" i="23"/>
  <c r="AY40" i="23"/>
  <c r="AZ40" i="23"/>
  <c r="BA40" i="23"/>
  <c r="BB40" i="23"/>
  <c r="BC40" i="23"/>
  <c r="BD40" i="23"/>
  <c r="BE40" i="23"/>
  <c r="BF40" i="23"/>
  <c r="B41" i="23"/>
  <c r="C41" i="23"/>
  <c r="D41" i="23"/>
  <c r="E41" i="23"/>
  <c r="F41" i="23"/>
  <c r="G41" i="23"/>
  <c r="H41" i="23"/>
  <c r="I41" i="23"/>
  <c r="J41" i="23"/>
  <c r="K41" i="23"/>
  <c r="O41" i="23"/>
  <c r="P41" i="23"/>
  <c r="Q41" i="23"/>
  <c r="R41" i="23"/>
  <c r="S41" i="23"/>
  <c r="T41" i="23"/>
  <c r="U41" i="23"/>
  <c r="V41" i="23"/>
  <c r="W41" i="23"/>
  <c r="X41" i="23"/>
  <c r="Y41" i="23"/>
  <c r="Z41" i="23"/>
  <c r="AA41" i="23"/>
  <c r="AB41" i="23"/>
  <c r="AC41" i="23"/>
  <c r="AE41" i="23"/>
  <c r="AF41" i="23"/>
  <c r="BI41" i="23"/>
  <c r="BJ41" i="23"/>
  <c r="AJ41" i="23"/>
  <c r="AK41" i="23"/>
  <c r="AL41" i="23"/>
  <c r="AM41" i="23"/>
  <c r="AN41" i="23"/>
  <c r="AO41" i="23"/>
  <c r="AP41" i="23"/>
  <c r="AQ41" i="23"/>
  <c r="AR41" i="23"/>
  <c r="AS41" i="23"/>
  <c r="AT41" i="23"/>
  <c r="AU41" i="23"/>
  <c r="AV41" i="23"/>
  <c r="AW41" i="23"/>
  <c r="AX41" i="23"/>
  <c r="AY41" i="23"/>
  <c r="AZ41" i="23"/>
  <c r="BA41" i="23"/>
  <c r="BB41" i="23"/>
  <c r="BC41" i="23"/>
  <c r="BD41" i="23"/>
  <c r="BE41" i="23"/>
  <c r="BF41" i="23"/>
  <c r="B42" i="23"/>
  <c r="C42" i="23"/>
  <c r="D42" i="23"/>
  <c r="E42" i="23"/>
  <c r="F42" i="23"/>
  <c r="G42" i="23"/>
  <c r="H42" i="23"/>
  <c r="I42" i="23"/>
  <c r="J42" i="23"/>
  <c r="K42" i="23"/>
  <c r="O42" i="23"/>
  <c r="P42" i="23"/>
  <c r="Q42" i="23"/>
  <c r="R42" i="23"/>
  <c r="S42" i="23"/>
  <c r="T42" i="23"/>
  <c r="U42" i="23"/>
  <c r="V42" i="23"/>
  <c r="W42" i="23"/>
  <c r="X42" i="23"/>
  <c r="Y42" i="23"/>
  <c r="Z42" i="23"/>
  <c r="AA42" i="23"/>
  <c r="AB42" i="23"/>
  <c r="AC42" i="23"/>
  <c r="AE42" i="23"/>
  <c r="AF42" i="23"/>
  <c r="BI42" i="23"/>
  <c r="BJ42" i="23"/>
  <c r="AJ42" i="23"/>
  <c r="AK42" i="23"/>
  <c r="AL42" i="23"/>
  <c r="AM42" i="23"/>
  <c r="AN42" i="23"/>
  <c r="AO42" i="23"/>
  <c r="AP42" i="23"/>
  <c r="AQ42" i="23"/>
  <c r="AR42" i="23"/>
  <c r="AS42" i="23"/>
  <c r="AT42" i="23"/>
  <c r="AU42" i="23"/>
  <c r="AV42" i="23"/>
  <c r="AW42" i="23"/>
  <c r="AX42" i="23"/>
  <c r="AY42" i="23"/>
  <c r="AZ42" i="23"/>
  <c r="BA42" i="23"/>
  <c r="BB42" i="23"/>
  <c r="BC42" i="23"/>
  <c r="BD42" i="23"/>
  <c r="BE42" i="23"/>
  <c r="BF42" i="23"/>
  <c r="B43" i="23"/>
  <c r="C43" i="23"/>
  <c r="D43" i="23"/>
  <c r="E43" i="23"/>
  <c r="F43" i="23"/>
  <c r="G43" i="23"/>
  <c r="H43" i="23"/>
  <c r="I43" i="23"/>
  <c r="J43" i="23"/>
  <c r="K43" i="23"/>
  <c r="O43" i="23"/>
  <c r="P43" i="23"/>
  <c r="Q43" i="23"/>
  <c r="R43" i="23"/>
  <c r="S43" i="23"/>
  <c r="T43" i="23"/>
  <c r="U43" i="23"/>
  <c r="V43" i="23"/>
  <c r="W43" i="23"/>
  <c r="X43" i="23"/>
  <c r="Y43" i="23"/>
  <c r="Z43" i="23"/>
  <c r="AA43" i="23"/>
  <c r="AB43" i="23"/>
  <c r="AC43" i="23"/>
  <c r="AE43" i="23"/>
  <c r="AF43" i="23"/>
  <c r="BI43" i="23"/>
  <c r="BJ43" i="23"/>
  <c r="AJ43" i="23"/>
  <c r="AK43" i="23"/>
  <c r="AL43" i="23"/>
  <c r="AM43" i="23"/>
  <c r="AN43" i="23"/>
  <c r="AO43" i="23"/>
  <c r="AP43" i="23"/>
  <c r="AQ43" i="23"/>
  <c r="AR43" i="23"/>
  <c r="AS43" i="23"/>
  <c r="AT43" i="23"/>
  <c r="AU43" i="23"/>
  <c r="AV43" i="23"/>
  <c r="AW43" i="23"/>
  <c r="AX43" i="23"/>
  <c r="AY43" i="23"/>
  <c r="AZ43" i="23"/>
  <c r="BA43" i="23"/>
  <c r="BB43" i="23"/>
  <c r="BC43" i="23"/>
  <c r="BD43" i="23"/>
  <c r="BE43" i="23"/>
  <c r="BF43" i="23"/>
  <c r="B44" i="23"/>
  <c r="C44" i="23"/>
  <c r="D44" i="23"/>
  <c r="E44" i="23"/>
  <c r="F44" i="23"/>
  <c r="G44" i="23"/>
  <c r="H44" i="23"/>
  <c r="I44" i="23"/>
  <c r="J44" i="23"/>
  <c r="K44" i="23"/>
  <c r="O44" i="23"/>
  <c r="P44" i="23"/>
  <c r="Q44" i="23"/>
  <c r="R44" i="23"/>
  <c r="S44" i="23"/>
  <c r="T44" i="23"/>
  <c r="U44" i="23"/>
  <c r="V44" i="23"/>
  <c r="W44" i="23"/>
  <c r="X44" i="23"/>
  <c r="Y44" i="23"/>
  <c r="Z44" i="23"/>
  <c r="AA44" i="23"/>
  <c r="AB44" i="23"/>
  <c r="AC44" i="23"/>
  <c r="AE44" i="23"/>
  <c r="AF44" i="23"/>
  <c r="BI44" i="23"/>
  <c r="BJ44" i="23"/>
  <c r="AJ44" i="23"/>
  <c r="AK44" i="23"/>
  <c r="AL44" i="23"/>
  <c r="AM44" i="23"/>
  <c r="AN44" i="23"/>
  <c r="AO44" i="23"/>
  <c r="AP44" i="23"/>
  <c r="AQ44" i="23"/>
  <c r="AR44" i="23"/>
  <c r="AS44" i="23"/>
  <c r="AT44" i="23"/>
  <c r="AU44" i="23"/>
  <c r="AV44" i="23"/>
  <c r="AW44" i="23"/>
  <c r="AX44" i="23"/>
  <c r="AY44" i="23"/>
  <c r="AZ44" i="23"/>
  <c r="BA44" i="23"/>
  <c r="BB44" i="23"/>
  <c r="BC44" i="23"/>
  <c r="BD44" i="23"/>
  <c r="BE44" i="23"/>
  <c r="BF44" i="23"/>
  <c r="B45" i="23"/>
  <c r="C45" i="23"/>
  <c r="D45" i="23"/>
  <c r="E45" i="23"/>
  <c r="F45" i="23"/>
  <c r="G45" i="23"/>
  <c r="H45" i="23"/>
  <c r="I45" i="23"/>
  <c r="J45" i="23"/>
  <c r="K45" i="23"/>
  <c r="O45" i="23"/>
  <c r="P45" i="23"/>
  <c r="Q45" i="23"/>
  <c r="R45" i="23"/>
  <c r="S45" i="23"/>
  <c r="T45" i="23"/>
  <c r="U45" i="23"/>
  <c r="V45" i="23"/>
  <c r="W45" i="23"/>
  <c r="X45" i="23"/>
  <c r="Y45" i="23"/>
  <c r="Z45" i="23"/>
  <c r="AA45" i="23"/>
  <c r="AB45" i="23"/>
  <c r="AC45" i="23"/>
  <c r="AE45" i="23"/>
  <c r="AF45" i="23"/>
  <c r="BI45" i="23"/>
  <c r="BJ45" i="23"/>
  <c r="AJ45" i="23"/>
  <c r="AK45" i="23"/>
  <c r="AL45" i="23"/>
  <c r="AM45" i="23"/>
  <c r="AN45" i="23"/>
  <c r="AO45" i="23"/>
  <c r="AP45" i="23"/>
  <c r="AQ45" i="23"/>
  <c r="AR45" i="23"/>
  <c r="AS45" i="23"/>
  <c r="AT45" i="23"/>
  <c r="AU45" i="23"/>
  <c r="AV45" i="23"/>
  <c r="AW45" i="23"/>
  <c r="AX45" i="23"/>
  <c r="AY45" i="23"/>
  <c r="AZ45" i="23"/>
  <c r="BA45" i="23"/>
  <c r="BB45" i="23"/>
  <c r="BC45" i="23"/>
  <c r="BD45" i="23"/>
  <c r="BE45" i="23"/>
  <c r="BF45" i="23"/>
  <c r="B46" i="23"/>
  <c r="C46" i="23"/>
  <c r="D46" i="23"/>
  <c r="E46" i="23"/>
  <c r="F46" i="23"/>
  <c r="G46" i="23"/>
  <c r="H46" i="23"/>
  <c r="I46" i="23"/>
  <c r="J46" i="23"/>
  <c r="K46" i="23"/>
  <c r="O46" i="23"/>
  <c r="P46" i="23"/>
  <c r="Q46" i="23"/>
  <c r="R46" i="23"/>
  <c r="S46" i="23"/>
  <c r="T46" i="23"/>
  <c r="U46" i="23"/>
  <c r="V46" i="23"/>
  <c r="W46" i="23"/>
  <c r="X46" i="23"/>
  <c r="Y46" i="23"/>
  <c r="Z46" i="23"/>
  <c r="AA46" i="23"/>
  <c r="AB46" i="23"/>
  <c r="AC46" i="23"/>
  <c r="AE46" i="23"/>
  <c r="AF46" i="23"/>
  <c r="BI46" i="23"/>
  <c r="BJ46" i="23"/>
  <c r="AJ46" i="23"/>
  <c r="AK46" i="23"/>
  <c r="AL46" i="23"/>
  <c r="AM46" i="23"/>
  <c r="AN46" i="23"/>
  <c r="AO46" i="23"/>
  <c r="AP46" i="23"/>
  <c r="AQ46" i="23"/>
  <c r="AR46" i="23"/>
  <c r="AS46" i="23"/>
  <c r="AT46" i="23"/>
  <c r="AU46" i="23"/>
  <c r="AV46" i="23"/>
  <c r="AW46" i="23"/>
  <c r="AX46" i="23"/>
  <c r="AY46" i="23"/>
  <c r="AZ46" i="23"/>
  <c r="BA46" i="23"/>
  <c r="BB46" i="23"/>
  <c r="BC46" i="23"/>
  <c r="BD46" i="23"/>
  <c r="BE46" i="23"/>
  <c r="BF46" i="23"/>
  <c r="B47" i="23"/>
  <c r="C47" i="23"/>
  <c r="D47" i="23"/>
  <c r="E47" i="23"/>
  <c r="F47" i="23"/>
  <c r="G47" i="23"/>
  <c r="H47" i="23"/>
  <c r="I47" i="23"/>
  <c r="J47" i="23"/>
  <c r="K47" i="23"/>
  <c r="O47" i="23"/>
  <c r="P47" i="23"/>
  <c r="Q47" i="23"/>
  <c r="R47" i="23"/>
  <c r="S47" i="23"/>
  <c r="T47" i="23"/>
  <c r="U47" i="23"/>
  <c r="V47" i="23"/>
  <c r="W47" i="23"/>
  <c r="X47" i="23"/>
  <c r="Y47" i="23"/>
  <c r="Z47" i="23"/>
  <c r="AA47" i="23"/>
  <c r="AB47" i="23"/>
  <c r="AC47" i="23"/>
  <c r="AE47" i="23"/>
  <c r="AF47" i="23"/>
  <c r="BI47" i="23"/>
  <c r="BJ47" i="23"/>
  <c r="AJ47" i="23"/>
  <c r="AK47" i="23"/>
  <c r="AL47" i="23"/>
  <c r="AM47" i="23"/>
  <c r="AN47" i="23"/>
  <c r="AO47" i="23"/>
  <c r="AP47" i="23"/>
  <c r="AQ47" i="23"/>
  <c r="AR47" i="23"/>
  <c r="AS47" i="23"/>
  <c r="AT47" i="23"/>
  <c r="AU47" i="23"/>
  <c r="AV47" i="23"/>
  <c r="AW47" i="23"/>
  <c r="AX47" i="23"/>
  <c r="AY47" i="23"/>
  <c r="AZ47" i="23"/>
  <c r="BA47" i="23"/>
  <c r="BB47" i="23"/>
  <c r="BC47" i="23"/>
  <c r="BD47" i="23"/>
  <c r="BE47" i="23"/>
  <c r="BF47" i="23"/>
  <c r="B48" i="23"/>
  <c r="C48" i="23"/>
  <c r="D48" i="23"/>
  <c r="E48" i="23"/>
  <c r="F48" i="23"/>
  <c r="G48" i="23"/>
  <c r="H48" i="23"/>
  <c r="I48" i="23"/>
  <c r="J48" i="23"/>
  <c r="K48" i="23"/>
  <c r="O48" i="23"/>
  <c r="P48" i="23"/>
  <c r="Q48" i="23"/>
  <c r="R48" i="23"/>
  <c r="S48" i="23"/>
  <c r="T48" i="23"/>
  <c r="U48" i="23"/>
  <c r="V48" i="23"/>
  <c r="W48" i="23"/>
  <c r="X48" i="23"/>
  <c r="Y48" i="23"/>
  <c r="Z48" i="23"/>
  <c r="AA48" i="23"/>
  <c r="AB48" i="23"/>
  <c r="AC48" i="23"/>
  <c r="AE48" i="23"/>
  <c r="AF48" i="23"/>
  <c r="BI48" i="23"/>
  <c r="BJ48" i="23"/>
  <c r="AJ48" i="23"/>
  <c r="AK48" i="23"/>
  <c r="AL48" i="23"/>
  <c r="AM48" i="23"/>
  <c r="AN48" i="23"/>
  <c r="AO48" i="23"/>
  <c r="AP48" i="23"/>
  <c r="AQ48" i="23"/>
  <c r="AR48" i="23"/>
  <c r="AS48" i="23"/>
  <c r="AT48" i="23"/>
  <c r="AU48" i="23"/>
  <c r="AV48" i="23"/>
  <c r="AW48" i="23"/>
  <c r="AX48" i="23"/>
  <c r="AY48" i="23"/>
  <c r="AZ48" i="23"/>
  <c r="BA48" i="23"/>
  <c r="BB48" i="23"/>
  <c r="BC48" i="23"/>
  <c r="BD48" i="23"/>
  <c r="BE48" i="23"/>
  <c r="BF48" i="23"/>
  <c r="B49" i="23"/>
  <c r="C49" i="23"/>
  <c r="D49" i="23"/>
  <c r="E49" i="23"/>
  <c r="F49" i="23"/>
  <c r="G49" i="23"/>
  <c r="H49" i="23"/>
  <c r="I49" i="23"/>
  <c r="J49" i="23"/>
  <c r="K49" i="23"/>
  <c r="O49" i="23"/>
  <c r="P49" i="23"/>
  <c r="Q49" i="23"/>
  <c r="R49" i="23"/>
  <c r="S49" i="23"/>
  <c r="T49" i="23"/>
  <c r="U49" i="23"/>
  <c r="V49" i="23"/>
  <c r="W49" i="23"/>
  <c r="X49" i="23"/>
  <c r="Y49" i="23"/>
  <c r="Z49" i="23"/>
  <c r="AA49" i="23"/>
  <c r="AB49" i="23"/>
  <c r="AC49" i="23"/>
  <c r="AE49" i="23"/>
  <c r="AF49" i="23"/>
  <c r="BI49" i="23"/>
  <c r="BJ49" i="23"/>
  <c r="AJ49" i="23"/>
  <c r="AK49" i="23"/>
  <c r="AL49" i="23"/>
  <c r="AM49" i="23"/>
  <c r="AN49" i="23"/>
  <c r="AO49" i="23"/>
  <c r="AP49" i="23"/>
  <c r="AQ49" i="23"/>
  <c r="AR49" i="23"/>
  <c r="AS49" i="23"/>
  <c r="AT49" i="23"/>
  <c r="AU49" i="23"/>
  <c r="AV49" i="23"/>
  <c r="AW49" i="23"/>
  <c r="AX49" i="23"/>
  <c r="AY49" i="23"/>
  <c r="AZ49" i="23"/>
  <c r="BA49" i="23"/>
  <c r="BB49" i="23"/>
  <c r="BC49" i="23"/>
  <c r="BD49" i="23"/>
  <c r="BE49" i="23"/>
  <c r="BF49" i="23"/>
  <c r="B50" i="23"/>
  <c r="C50" i="23"/>
  <c r="D50" i="23"/>
  <c r="E50" i="23"/>
  <c r="F50" i="23"/>
  <c r="G50" i="23"/>
  <c r="H50" i="23"/>
  <c r="I50" i="23"/>
  <c r="J50" i="23"/>
  <c r="K50" i="23"/>
  <c r="O50" i="23"/>
  <c r="P50" i="23"/>
  <c r="Q50" i="23"/>
  <c r="R50" i="23"/>
  <c r="S50" i="23"/>
  <c r="T50" i="23"/>
  <c r="U50" i="23"/>
  <c r="V50" i="23"/>
  <c r="W50" i="23"/>
  <c r="X50" i="23"/>
  <c r="Y50" i="23"/>
  <c r="Z50" i="23"/>
  <c r="AA50" i="23"/>
  <c r="AB50" i="23"/>
  <c r="AC50" i="23"/>
  <c r="AE50" i="23"/>
  <c r="AF50" i="23"/>
  <c r="BI50" i="23"/>
  <c r="BJ50" i="23"/>
  <c r="AJ50" i="23"/>
  <c r="AK50" i="23"/>
  <c r="AL50" i="23"/>
  <c r="AM50" i="23"/>
  <c r="AN50" i="23"/>
  <c r="AO50" i="23"/>
  <c r="AP50" i="23"/>
  <c r="AQ50" i="23"/>
  <c r="AR50" i="23"/>
  <c r="AS50" i="23"/>
  <c r="AT50" i="23"/>
  <c r="AU50" i="23"/>
  <c r="AV50" i="23"/>
  <c r="AW50" i="23"/>
  <c r="AX50" i="23"/>
  <c r="AY50" i="23"/>
  <c r="AZ50" i="23"/>
  <c r="BA50" i="23"/>
  <c r="BB50" i="23"/>
  <c r="BC50" i="23"/>
  <c r="BD50" i="23"/>
  <c r="BE50" i="23"/>
  <c r="BF50" i="23"/>
  <c r="B51" i="23"/>
  <c r="C51" i="23"/>
  <c r="D51" i="23"/>
  <c r="E51" i="23"/>
  <c r="F51" i="23"/>
  <c r="G51" i="23"/>
  <c r="H51" i="23"/>
  <c r="I51" i="23"/>
  <c r="J51" i="23"/>
  <c r="K51" i="23"/>
  <c r="O51" i="23"/>
  <c r="P51" i="23"/>
  <c r="Q51" i="23"/>
  <c r="R51" i="23"/>
  <c r="S51" i="23"/>
  <c r="T51" i="23"/>
  <c r="U51" i="23"/>
  <c r="V51" i="23"/>
  <c r="W51" i="23"/>
  <c r="X51" i="23"/>
  <c r="Y51" i="23"/>
  <c r="Z51" i="23"/>
  <c r="AA51" i="23"/>
  <c r="AB51" i="23"/>
  <c r="AC51" i="23"/>
  <c r="AE51" i="23"/>
  <c r="AF51" i="23"/>
  <c r="BI51" i="23"/>
  <c r="BJ51" i="23"/>
  <c r="AJ51" i="23"/>
  <c r="AK51" i="23"/>
  <c r="AL51" i="23"/>
  <c r="AM51" i="23"/>
  <c r="AN51" i="23"/>
  <c r="AO51" i="23"/>
  <c r="AP51" i="23"/>
  <c r="AQ51" i="23"/>
  <c r="AR51" i="23"/>
  <c r="AS51" i="23"/>
  <c r="AT51" i="23"/>
  <c r="AU51" i="23"/>
  <c r="AV51" i="23"/>
  <c r="AW51" i="23"/>
  <c r="AX51" i="23"/>
  <c r="AY51" i="23"/>
  <c r="AZ51" i="23"/>
  <c r="BA51" i="23"/>
  <c r="BB51" i="23"/>
  <c r="BC51" i="23"/>
  <c r="BD51" i="23"/>
  <c r="BE51" i="23"/>
  <c r="BF51" i="23"/>
  <c r="B52" i="23"/>
  <c r="C52" i="23"/>
  <c r="D52" i="23"/>
  <c r="E52" i="23"/>
  <c r="F52" i="23"/>
  <c r="G52" i="23"/>
  <c r="H52" i="23"/>
  <c r="I52" i="23"/>
  <c r="J52" i="23"/>
  <c r="K52" i="23"/>
  <c r="O52" i="23"/>
  <c r="P52" i="23"/>
  <c r="Q52" i="23"/>
  <c r="R52" i="23"/>
  <c r="S52" i="23"/>
  <c r="T52" i="23"/>
  <c r="U52" i="23"/>
  <c r="V52" i="23"/>
  <c r="W52" i="23"/>
  <c r="X52" i="23"/>
  <c r="Y52" i="23"/>
  <c r="Z52" i="23"/>
  <c r="AA52" i="23"/>
  <c r="AB52" i="23"/>
  <c r="AC52" i="23"/>
  <c r="AE52" i="23"/>
  <c r="AF52" i="23"/>
  <c r="BI52" i="23"/>
  <c r="BJ52" i="23"/>
  <c r="AJ52" i="23"/>
  <c r="AK52" i="23"/>
  <c r="AL52" i="23"/>
  <c r="AM52" i="23"/>
  <c r="AN52" i="23"/>
  <c r="AO52" i="23"/>
  <c r="AP52" i="23"/>
  <c r="AQ52" i="23"/>
  <c r="AR52" i="23"/>
  <c r="AS52" i="23"/>
  <c r="AT52" i="23"/>
  <c r="AU52" i="23"/>
  <c r="AV52" i="23"/>
  <c r="AW52" i="23"/>
  <c r="AX52" i="23"/>
  <c r="AY52" i="23"/>
  <c r="AZ52" i="23"/>
  <c r="BA52" i="23"/>
  <c r="BB52" i="23"/>
  <c r="BC52" i="23"/>
  <c r="BD52" i="23"/>
  <c r="BE52" i="23"/>
  <c r="BF52" i="23"/>
  <c r="B53" i="23"/>
  <c r="C53" i="23"/>
  <c r="D53" i="23"/>
  <c r="E53" i="23"/>
  <c r="F53" i="23"/>
  <c r="G53" i="23"/>
  <c r="H53" i="23"/>
  <c r="I53" i="23"/>
  <c r="J53" i="23"/>
  <c r="K53" i="23"/>
  <c r="O53" i="23"/>
  <c r="P53" i="23"/>
  <c r="Q53" i="23"/>
  <c r="R53" i="23"/>
  <c r="S53" i="23"/>
  <c r="T53" i="23"/>
  <c r="U53" i="23"/>
  <c r="V53" i="23"/>
  <c r="W53" i="23"/>
  <c r="X53" i="23"/>
  <c r="Y53" i="23"/>
  <c r="Z53" i="23"/>
  <c r="AA53" i="23"/>
  <c r="AB53" i="23"/>
  <c r="AC53" i="23"/>
  <c r="AE53" i="23"/>
  <c r="AF53" i="23"/>
  <c r="BI53" i="23"/>
  <c r="BJ53" i="23"/>
  <c r="AJ53" i="23"/>
  <c r="AK53" i="23"/>
  <c r="AL53" i="23"/>
  <c r="AM53" i="23"/>
  <c r="AN53" i="23"/>
  <c r="AO53" i="23"/>
  <c r="AP53" i="23"/>
  <c r="AQ53" i="23"/>
  <c r="AR53" i="23"/>
  <c r="AS53" i="23"/>
  <c r="AT53" i="23"/>
  <c r="AU53" i="23"/>
  <c r="AV53" i="23"/>
  <c r="AW53" i="23"/>
  <c r="AX53" i="23"/>
  <c r="AY53" i="23"/>
  <c r="AZ53" i="23"/>
  <c r="BA53" i="23"/>
  <c r="BB53" i="23"/>
  <c r="BC53" i="23"/>
  <c r="BD53" i="23"/>
  <c r="BE53" i="23"/>
  <c r="BF53" i="23"/>
  <c r="B54" i="23"/>
  <c r="C54" i="23"/>
  <c r="D54" i="23"/>
  <c r="E54" i="23"/>
  <c r="F54" i="23"/>
  <c r="G54" i="23"/>
  <c r="H54" i="23"/>
  <c r="I54" i="23"/>
  <c r="J54" i="23"/>
  <c r="K54" i="23"/>
  <c r="O54" i="23"/>
  <c r="P54" i="23"/>
  <c r="Q54" i="23"/>
  <c r="R54" i="23"/>
  <c r="S54" i="23"/>
  <c r="T54" i="23"/>
  <c r="U54" i="23"/>
  <c r="V54" i="23"/>
  <c r="W54" i="23"/>
  <c r="X54" i="23"/>
  <c r="Y54" i="23"/>
  <c r="Z54" i="23"/>
  <c r="AA54" i="23"/>
  <c r="AB54" i="23"/>
  <c r="AC54" i="23"/>
  <c r="AE54" i="23"/>
  <c r="AF54" i="23"/>
  <c r="BI54" i="23"/>
  <c r="BJ54" i="23"/>
  <c r="AJ54" i="23"/>
  <c r="AK54" i="23"/>
  <c r="AL54" i="23"/>
  <c r="AM54" i="23"/>
  <c r="AN54" i="23"/>
  <c r="AO54" i="23"/>
  <c r="AP54" i="23"/>
  <c r="AQ54" i="23"/>
  <c r="AR54" i="23"/>
  <c r="AS54" i="23"/>
  <c r="AT54" i="23"/>
  <c r="AU54" i="23"/>
  <c r="AV54" i="23"/>
  <c r="AW54" i="23"/>
  <c r="AX54" i="23"/>
  <c r="AY54" i="23"/>
  <c r="AZ54" i="23"/>
  <c r="BA54" i="23"/>
  <c r="BB54" i="23"/>
  <c r="BC54" i="23"/>
  <c r="BD54" i="23"/>
  <c r="BE54" i="23"/>
  <c r="BF54" i="23"/>
  <c r="B55" i="23"/>
  <c r="C55" i="23"/>
  <c r="D55" i="23"/>
  <c r="E55" i="23"/>
  <c r="F55" i="23"/>
  <c r="G55" i="23"/>
  <c r="H55" i="23"/>
  <c r="I55" i="23"/>
  <c r="J55" i="23"/>
  <c r="K55" i="23"/>
  <c r="O55" i="23"/>
  <c r="P55" i="23"/>
  <c r="Q55" i="23"/>
  <c r="R55" i="23"/>
  <c r="S55" i="23"/>
  <c r="T55" i="23"/>
  <c r="U55" i="23"/>
  <c r="V55" i="23"/>
  <c r="W55" i="23"/>
  <c r="X55" i="23"/>
  <c r="Y55" i="23"/>
  <c r="Z55" i="23"/>
  <c r="AA55" i="23"/>
  <c r="AB55" i="23"/>
  <c r="AC55" i="23"/>
  <c r="AE55" i="23"/>
  <c r="AF55" i="23"/>
  <c r="BI55" i="23"/>
  <c r="BJ55" i="23"/>
  <c r="AJ55" i="23"/>
  <c r="AK55" i="23"/>
  <c r="AL55" i="23"/>
  <c r="AM55" i="23"/>
  <c r="AN55" i="23"/>
  <c r="AO55" i="23"/>
  <c r="AP55" i="23"/>
  <c r="AQ55" i="23"/>
  <c r="AR55" i="23"/>
  <c r="AS55" i="23"/>
  <c r="AT55" i="23"/>
  <c r="AU55" i="23"/>
  <c r="AV55" i="23"/>
  <c r="AW55" i="23"/>
  <c r="AX55" i="23"/>
  <c r="AY55" i="23"/>
  <c r="AZ55" i="23"/>
  <c r="BA55" i="23"/>
  <c r="BB55" i="23"/>
  <c r="BC55" i="23"/>
  <c r="BD55" i="23"/>
  <c r="BE55" i="23"/>
  <c r="BF55" i="23"/>
  <c r="B56" i="23"/>
  <c r="C56" i="23"/>
  <c r="D56" i="23"/>
  <c r="E56" i="23"/>
  <c r="F56" i="23"/>
  <c r="G56" i="23"/>
  <c r="H56" i="23"/>
  <c r="I56" i="23"/>
  <c r="J56" i="23"/>
  <c r="K56" i="23"/>
  <c r="O56" i="23"/>
  <c r="P56" i="23"/>
  <c r="Q56" i="23"/>
  <c r="R56" i="23"/>
  <c r="S56" i="23"/>
  <c r="T56" i="23"/>
  <c r="U56" i="23"/>
  <c r="V56" i="23"/>
  <c r="W56" i="23"/>
  <c r="X56" i="23"/>
  <c r="Y56" i="23"/>
  <c r="Z56" i="23"/>
  <c r="AA56" i="23"/>
  <c r="AB56" i="23"/>
  <c r="AC56" i="23"/>
  <c r="AE56" i="23"/>
  <c r="AF56" i="23"/>
  <c r="BI56" i="23"/>
  <c r="BJ56" i="23"/>
  <c r="AJ56" i="23"/>
  <c r="AK56" i="23"/>
  <c r="AL56" i="23"/>
  <c r="AM56" i="23"/>
  <c r="AN56" i="23"/>
  <c r="AO56" i="23"/>
  <c r="AP56" i="23"/>
  <c r="AQ56" i="23"/>
  <c r="AR56" i="23"/>
  <c r="AS56" i="23"/>
  <c r="AT56" i="23"/>
  <c r="AU56" i="23"/>
  <c r="AV56" i="23"/>
  <c r="AW56" i="23"/>
  <c r="AX56" i="23"/>
  <c r="AY56" i="23"/>
  <c r="AZ56" i="23"/>
  <c r="BA56" i="23"/>
  <c r="BB56" i="23"/>
  <c r="BC56" i="23"/>
  <c r="BD56" i="23"/>
  <c r="BE56" i="23"/>
  <c r="BF56" i="23"/>
  <c r="B57" i="23"/>
  <c r="C57" i="23"/>
  <c r="D57" i="23"/>
  <c r="E57" i="23"/>
  <c r="F57" i="23"/>
  <c r="G57" i="23"/>
  <c r="H57" i="23"/>
  <c r="I57" i="23"/>
  <c r="J57" i="23"/>
  <c r="K57" i="23"/>
  <c r="O57" i="23"/>
  <c r="P57" i="23"/>
  <c r="Q57" i="23"/>
  <c r="R57" i="23"/>
  <c r="S57" i="23"/>
  <c r="T57" i="23"/>
  <c r="U57" i="23"/>
  <c r="V57" i="23"/>
  <c r="W57" i="23"/>
  <c r="X57" i="23"/>
  <c r="Y57" i="23"/>
  <c r="Z57" i="23"/>
  <c r="AA57" i="23"/>
  <c r="AB57" i="23"/>
  <c r="AC57" i="23"/>
  <c r="AE57" i="23"/>
  <c r="AF57" i="23"/>
  <c r="BI57" i="23"/>
  <c r="BJ57" i="23"/>
  <c r="AJ57" i="23"/>
  <c r="AK57" i="23"/>
  <c r="AL57" i="23"/>
  <c r="AM57" i="23"/>
  <c r="AN57" i="23"/>
  <c r="AO57" i="23"/>
  <c r="AP57" i="23"/>
  <c r="AQ57" i="23"/>
  <c r="AR57" i="23"/>
  <c r="AS57" i="23"/>
  <c r="AT57" i="23"/>
  <c r="AU57" i="23"/>
  <c r="AV57" i="23"/>
  <c r="AW57" i="23"/>
  <c r="AX57" i="23"/>
  <c r="AY57" i="23"/>
  <c r="AZ57" i="23"/>
  <c r="BA57" i="23"/>
  <c r="BB57" i="23"/>
  <c r="BC57" i="23"/>
  <c r="BD57" i="23"/>
  <c r="BE57" i="23"/>
  <c r="BF57" i="23"/>
  <c r="B58" i="23"/>
  <c r="C58" i="23"/>
  <c r="D58" i="23"/>
  <c r="E58" i="23"/>
  <c r="F58" i="23"/>
  <c r="G58" i="23"/>
  <c r="H58" i="23"/>
  <c r="I58" i="23"/>
  <c r="J58" i="23"/>
  <c r="K58" i="23"/>
  <c r="O58" i="23"/>
  <c r="P58" i="23"/>
  <c r="Q58" i="23"/>
  <c r="R58" i="23"/>
  <c r="S58" i="23"/>
  <c r="T58" i="23"/>
  <c r="U58" i="23"/>
  <c r="V58" i="23"/>
  <c r="W58" i="23"/>
  <c r="X58" i="23"/>
  <c r="Y58" i="23"/>
  <c r="Z58" i="23"/>
  <c r="AA58" i="23"/>
  <c r="AB58" i="23"/>
  <c r="AC58" i="23"/>
  <c r="AE58" i="23"/>
  <c r="AF58" i="23"/>
  <c r="BI58" i="23"/>
  <c r="BJ58" i="23"/>
  <c r="AJ58" i="23"/>
  <c r="AK58" i="23"/>
  <c r="AL58" i="23"/>
  <c r="AM58" i="23"/>
  <c r="AN58" i="23"/>
  <c r="AO58" i="23"/>
  <c r="AP58" i="23"/>
  <c r="AQ58" i="23"/>
  <c r="AR58" i="23"/>
  <c r="AS58" i="23"/>
  <c r="AT58" i="23"/>
  <c r="AU58" i="23"/>
  <c r="AV58" i="23"/>
  <c r="AW58" i="23"/>
  <c r="AX58" i="23"/>
  <c r="AY58" i="23"/>
  <c r="AZ58" i="23"/>
  <c r="BA58" i="23"/>
  <c r="BB58" i="23"/>
  <c r="BC58" i="23"/>
  <c r="BD58" i="23"/>
  <c r="BE58" i="23"/>
  <c r="BF58" i="23"/>
  <c r="AP161" i="22"/>
  <c r="AQ161" i="22"/>
  <c r="AR161" i="22"/>
  <c r="AS161" i="22"/>
  <c r="AT161" i="22"/>
  <c r="AU161" i="22"/>
  <c r="AV161" i="22"/>
  <c r="AW161" i="22"/>
  <c r="AX161" i="22"/>
  <c r="AY161" i="22"/>
  <c r="AZ161" i="22"/>
  <c r="BA161" i="22"/>
  <c r="BB161" i="22"/>
  <c r="BC161" i="22"/>
  <c r="BD161" i="22"/>
  <c r="AV32" i="22"/>
  <c r="AW32" i="22"/>
  <c r="AX32" i="22"/>
  <c r="AY32" i="22"/>
  <c r="AZ32" i="22"/>
  <c r="BA32" i="22"/>
  <c r="BB32" i="22"/>
  <c r="BC32" i="22"/>
  <c r="BD32" i="22"/>
  <c r="AV33" i="22"/>
  <c r="AW33" i="22"/>
  <c r="AX33" i="22"/>
  <c r="AY33" i="22"/>
  <c r="AZ33" i="22"/>
  <c r="BA33" i="22"/>
  <c r="BB33" i="22"/>
  <c r="BC33" i="22"/>
  <c r="BD33" i="22"/>
  <c r="AV34" i="22"/>
  <c r="AW34" i="22"/>
  <c r="AX34" i="22"/>
  <c r="AY34" i="22"/>
  <c r="AZ34" i="22"/>
  <c r="BA34" i="22"/>
  <c r="BB34" i="22"/>
  <c r="BC34" i="22"/>
  <c r="BD34" i="22"/>
  <c r="AV35" i="22"/>
  <c r="AW35" i="22"/>
  <c r="AX35" i="22"/>
  <c r="AY35" i="22"/>
  <c r="AZ35" i="22"/>
  <c r="BA35" i="22"/>
  <c r="BB35" i="22"/>
  <c r="BC35" i="22"/>
  <c r="BD35" i="22"/>
  <c r="AV36" i="22"/>
  <c r="AW36" i="22"/>
  <c r="AX36" i="22"/>
  <c r="AY36" i="22"/>
  <c r="AZ36" i="22"/>
  <c r="BA36" i="22"/>
  <c r="BB36" i="22"/>
  <c r="BC36" i="22"/>
  <c r="BD36" i="22"/>
  <c r="AV37" i="22"/>
  <c r="AW37" i="22"/>
  <c r="AX37" i="22"/>
  <c r="AY37" i="22"/>
  <c r="AZ37" i="22"/>
  <c r="BA37" i="22"/>
  <c r="BB37" i="22"/>
  <c r="BC37" i="22"/>
  <c r="BD37" i="22"/>
  <c r="AV38" i="22"/>
  <c r="AW38" i="22"/>
  <c r="AX38" i="22"/>
  <c r="AY38" i="22"/>
  <c r="AZ38" i="22"/>
  <c r="BA38" i="22"/>
  <c r="BB38" i="22"/>
  <c r="BC38" i="22"/>
  <c r="BD38" i="22"/>
  <c r="AV39" i="22"/>
  <c r="AW39" i="22"/>
  <c r="AX39" i="22"/>
  <c r="AY39" i="22"/>
  <c r="AZ39" i="22"/>
  <c r="BA39" i="22"/>
  <c r="BB39" i="22"/>
  <c r="BC39" i="22"/>
  <c r="BD39" i="22"/>
  <c r="AV40" i="22"/>
  <c r="AW40" i="22"/>
  <c r="AX40" i="22"/>
  <c r="AY40" i="22"/>
  <c r="AZ40" i="22"/>
  <c r="BA40" i="22"/>
  <c r="BB40" i="22"/>
  <c r="BC40" i="22"/>
  <c r="BD40" i="22"/>
  <c r="AV41" i="22"/>
  <c r="AW41" i="22"/>
  <c r="AX41" i="22"/>
  <c r="AY41" i="22"/>
  <c r="AZ41" i="22"/>
  <c r="BA41" i="22"/>
  <c r="BB41" i="22"/>
  <c r="BC41" i="22"/>
  <c r="BD41" i="22"/>
  <c r="AV42" i="22"/>
  <c r="AW42" i="22"/>
  <c r="AX42" i="22"/>
  <c r="AY42" i="22"/>
  <c r="AZ42" i="22"/>
  <c r="BA42" i="22"/>
  <c r="BB42" i="22"/>
  <c r="BC42" i="22"/>
  <c r="BD42" i="22"/>
  <c r="AV43" i="22"/>
  <c r="AW43" i="22"/>
  <c r="AX43" i="22"/>
  <c r="AY43" i="22"/>
  <c r="AZ43" i="22"/>
  <c r="BA43" i="22"/>
  <c r="BB43" i="22"/>
  <c r="BC43" i="22"/>
  <c r="BD43" i="22"/>
  <c r="AV44" i="22"/>
  <c r="AW44" i="22"/>
  <c r="AX44" i="22"/>
  <c r="AY44" i="22"/>
  <c r="AZ44" i="22"/>
  <c r="BA44" i="22"/>
  <c r="BB44" i="22"/>
  <c r="BC44" i="22"/>
  <c r="BD44" i="22"/>
  <c r="AV45" i="22"/>
  <c r="AW45" i="22"/>
  <c r="AX45" i="22"/>
  <c r="AY45" i="22"/>
  <c r="AZ45" i="22"/>
  <c r="BA45" i="22"/>
  <c r="BB45" i="22"/>
  <c r="BC45" i="22"/>
  <c r="BD45" i="22"/>
  <c r="AV46" i="22"/>
  <c r="AW46" i="22"/>
  <c r="AX46" i="22"/>
  <c r="AY46" i="22"/>
  <c r="AZ46" i="22"/>
  <c r="BA46" i="22"/>
  <c r="BB46" i="22"/>
  <c r="BC46" i="22"/>
  <c r="BD46" i="22"/>
  <c r="AV47" i="22"/>
  <c r="AW47" i="22"/>
  <c r="AX47" i="22"/>
  <c r="AY47" i="22"/>
  <c r="AZ47" i="22"/>
  <c r="BA47" i="22"/>
  <c r="BB47" i="22"/>
  <c r="BC47" i="22"/>
  <c r="BD47" i="22"/>
  <c r="AV48" i="22"/>
  <c r="AW48" i="22"/>
  <c r="AX48" i="22"/>
  <c r="AY48" i="22"/>
  <c r="AZ48" i="22"/>
  <c r="BA48" i="22"/>
  <c r="BB48" i="22"/>
  <c r="BC48" i="22"/>
  <c r="BD48" i="22"/>
  <c r="AV49" i="22"/>
  <c r="AW49" i="22"/>
  <c r="AX49" i="22"/>
  <c r="AY49" i="22"/>
  <c r="AZ49" i="22"/>
  <c r="BA49" i="22"/>
  <c r="BB49" i="22"/>
  <c r="BC49" i="22"/>
  <c r="BD49" i="22"/>
  <c r="AV50" i="22"/>
  <c r="AW50" i="22"/>
  <c r="AX50" i="22"/>
  <c r="AY50" i="22"/>
  <c r="AZ50" i="22"/>
  <c r="BA50" i="22"/>
  <c r="BB50" i="22"/>
  <c r="BC50" i="22"/>
  <c r="BD50" i="22"/>
  <c r="AV51" i="22"/>
  <c r="AW51" i="22"/>
  <c r="AX51" i="22"/>
  <c r="AY51" i="22"/>
  <c r="AZ51" i="22"/>
  <c r="BA51" i="22"/>
  <c r="BB51" i="22"/>
  <c r="BC51" i="22"/>
  <c r="BD51" i="22"/>
  <c r="AV52" i="22"/>
  <c r="AW52" i="22"/>
  <c r="AX52" i="22"/>
  <c r="AY52" i="22"/>
  <c r="AZ52" i="22"/>
  <c r="BA52" i="22"/>
  <c r="BB52" i="22"/>
  <c r="BC52" i="22"/>
  <c r="BD52" i="22"/>
  <c r="AV53" i="22"/>
  <c r="AW53" i="22"/>
  <c r="AX53" i="22"/>
  <c r="AY53" i="22"/>
  <c r="AZ53" i="22"/>
  <c r="BA53" i="22"/>
  <c r="BB53" i="22"/>
  <c r="BC53" i="22"/>
  <c r="BD53" i="22"/>
  <c r="AV54" i="22"/>
  <c r="AW54" i="22"/>
  <c r="AX54" i="22"/>
  <c r="AY54" i="22"/>
  <c r="AZ54" i="22"/>
  <c r="BA54" i="22"/>
  <c r="BB54" i="22"/>
  <c r="BC54" i="22"/>
  <c r="BD54" i="22"/>
  <c r="AV55" i="22"/>
  <c r="AW55" i="22"/>
  <c r="AX55" i="22"/>
  <c r="AY55" i="22"/>
  <c r="AZ55" i="22"/>
  <c r="BA55" i="22"/>
  <c r="BB55" i="22"/>
  <c r="BC55" i="22"/>
  <c r="BD55" i="22"/>
  <c r="AV56" i="22"/>
  <c r="AW56" i="22"/>
  <c r="AX56" i="22"/>
  <c r="AY56" i="22"/>
  <c r="AZ56" i="22"/>
  <c r="BA56" i="22"/>
  <c r="BB56" i="22"/>
  <c r="BC56" i="22"/>
  <c r="BD56" i="22"/>
  <c r="AV57" i="22"/>
  <c r="AW57" i="22"/>
  <c r="AX57" i="22"/>
  <c r="AY57" i="22"/>
  <c r="AZ57" i="22"/>
  <c r="BA57" i="22"/>
  <c r="BB57" i="22"/>
  <c r="BC57" i="22"/>
  <c r="BD57" i="22"/>
  <c r="AV58" i="22"/>
  <c r="AW58" i="22"/>
  <c r="AX58" i="22"/>
  <c r="AY58" i="22"/>
  <c r="AZ58" i="22"/>
  <c r="BA58" i="22"/>
  <c r="BB58" i="22"/>
  <c r="BC58" i="22"/>
  <c r="BD58" i="22"/>
  <c r="AV59" i="22"/>
  <c r="AW59" i="22"/>
  <c r="AX59" i="22"/>
  <c r="AY59" i="22"/>
  <c r="AZ59" i="22"/>
  <c r="BA59" i="22"/>
  <c r="BB59" i="22"/>
  <c r="BC59" i="22"/>
  <c r="BD59" i="22"/>
  <c r="AV60" i="22"/>
  <c r="AW60" i="22"/>
  <c r="AX60" i="22"/>
  <c r="AY60" i="22"/>
  <c r="AZ60" i="22"/>
  <c r="BA60" i="22"/>
  <c r="BB60" i="22"/>
  <c r="BC60" i="22"/>
  <c r="BD60" i="22"/>
  <c r="AV61" i="22"/>
  <c r="AW61" i="22"/>
  <c r="AX61" i="22"/>
  <c r="AY61" i="22"/>
  <c r="AZ61" i="22"/>
  <c r="BA61" i="22"/>
  <c r="BB61" i="22"/>
  <c r="BC61" i="22"/>
  <c r="BD61" i="22"/>
  <c r="AV62" i="22"/>
  <c r="AW62" i="22"/>
  <c r="AX62" i="22"/>
  <c r="AY62" i="22"/>
  <c r="AZ62" i="22"/>
  <c r="BA62" i="22"/>
  <c r="BB62" i="22"/>
  <c r="BC62" i="22"/>
  <c r="BD62" i="22"/>
  <c r="AV63" i="22"/>
  <c r="AW63" i="22"/>
  <c r="AX63" i="22"/>
  <c r="AY63" i="22"/>
  <c r="AZ63" i="22"/>
  <c r="BA63" i="22"/>
  <c r="BB63" i="22"/>
  <c r="BC63" i="22"/>
  <c r="BD63" i="22"/>
  <c r="AV64" i="22"/>
  <c r="AW64" i="22"/>
  <c r="AX64" i="22"/>
  <c r="AY64" i="22"/>
  <c r="AZ64" i="22"/>
  <c r="BA64" i="22"/>
  <c r="BB64" i="22"/>
  <c r="BC64" i="22"/>
  <c r="BD64" i="22"/>
  <c r="AV65" i="22"/>
  <c r="AW65" i="22"/>
  <c r="AX65" i="22"/>
  <c r="AY65" i="22"/>
  <c r="AZ65" i="22"/>
  <c r="BA65" i="22"/>
  <c r="BB65" i="22"/>
  <c r="BC65" i="22"/>
  <c r="BD65" i="22"/>
  <c r="AV66" i="22"/>
  <c r="AW66" i="22"/>
  <c r="AX66" i="22"/>
  <c r="AY66" i="22"/>
  <c r="AZ66" i="22"/>
  <c r="BA66" i="22"/>
  <c r="BB66" i="22"/>
  <c r="BC66" i="22"/>
  <c r="BD66" i="22"/>
  <c r="AV67" i="22"/>
  <c r="AW67" i="22"/>
  <c r="AX67" i="22"/>
  <c r="AY67" i="22"/>
  <c r="AZ67" i="22"/>
  <c r="BA67" i="22"/>
  <c r="BB67" i="22"/>
  <c r="BC67" i="22"/>
  <c r="BD67" i="22"/>
  <c r="AP68" i="22"/>
  <c r="AQ68" i="22"/>
  <c r="AR68" i="22"/>
  <c r="AS68" i="22"/>
  <c r="AT68" i="22"/>
  <c r="AU68" i="22"/>
  <c r="AV68" i="22"/>
  <c r="AW68" i="22"/>
  <c r="AX68" i="22"/>
  <c r="AY68" i="22"/>
  <c r="AZ68" i="22"/>
  <c r="BA68" i="22"/>
  <c r="BB68" i="22"/>
  <c r="BC68" i="22"/>
  <c r="BD68" i="22"/>
  <c r="AP69" i="22"/>
  <c r="AQ69" i="22"/>
  <c r="AR69" i="22"/>
  <c r="AS69" i="22"/>
  <c r="AT69" i="22"/>
  <c r="AU69" i="22"/>
  <c r="AV69" i="22"/>
  <c r="AW69" i="22"/>
  <c r="AX69" i="22"/>
  <c r="AY69" i="22"/>
  <c r="AZ69" i="22"/>
  <c r="BA69" i="22"/>
  <c r="BB69" i="22"/>
  <c r="BC69" i="22"/>
  <c r="BD69" i="22"/>
  <c r="AP70" i="22"/>
  <c r="AQ70" i="22"/>
  <c r="AR70" i="22"/>
  <c r="AS70" i="22"/>
  <c r="AT70" i="22"/>
  <c r="AU70" i="22"/>
  <c r="AV70" i="22"/>
  <c r="AW70" i="22"/>
  <c r="AX70" i="22"/>
  <c r="AY70" i="22"/>
  <c r="AZ70" i="22"/>
  <c r="BA70" i="22"/>
  <c r="BB70" i="22"/>
  <c r="BC70" i="22"/>
  <c r="BD70" i="22"/>
  <c r="AP71" i="22"/>
  <c r="AQ71" i="22"/>
  <c r="AR71" i="22"/>
  <c r="AS71" i="22"/>
  <c r="AT71" i="22"/>
  <c r="AU71" i="22"/>
  <c r="AV71" i="22"/>
  <c r="AW71" i="22"/>
  <c r="AX71" i="22"/>
  <c r="AY71" i="22"/>
  <c r="AZ71" i="22"/>
  <c r="BA71" i="22"/>
  <c r="BB71" i="22"/>
  <c r="BC71" i="22"/>
  <c r="BD71" i="22"/>
  <c r="AP72" i="22"/>
  <c r="AQ72" i="22"/>
  <c r="AR72" i="22"/>
  <c r="AS72" i="22"/>
  <c r="AT72" i="22"/>
  <c r="AU72" i="22"/>
  <c r="AV72" i="22"/>
  <c r="AW72" i="22"/>
  <c r="AX72" i="22"/>
  <c r="AY72" i="22"/>
  <c r="AZ72" i="22"/>
  <c r="BA72" i="22"/>
  <c r="BB72" i="22"/>
  <c r="BC72" i="22"/>
  <c r="BD72" i="22"/>
  <c r="AP73" i="22"/>
  <c r="AQ73" i="22"/>
  <c r="AR73" i="22"/>
  <c r="AS73" i="22"/>
  <c r="AT73" i="22"/>
  <c r="AU73" i="22"/>
  <c r="AV73" i="22"/>
  <c r="AW73" i="22"/>
  <c r="AX73" i="22"/>
  <c r="AY73" i="22"/>
  <c r="AZ73" i="22"/>
  <c r="BA73" i="22"/>
  <c r="BB73" i="22"/>
  <c r="BC73" i="22"/>
  <c r="BD73" i="22"/>
  <c r="AP74" i="22"/>
  <c r="AQ74" i="22"/>
  <c r="AR74" i="22"/>
  <c r="AS74" i="22"/>
  <c r="AT74" i="22"/>
  <c r="AU74" i="22"/>
  <c r="AV74" i="22"/>
  <c r="AW74" i="22"/>
  <c r="AX74" i="22"/>
  <c r="AY74" i="22"/>
  <c r="AZ74" i="22"/>
  <c r="BA74" i="22"/>
  <c r="BB74" i="22"/>
  <c r="BC74" i="22"/>
  <c r="BD74" i="22"/>
  <c r="AP75" i="22"/>
  <c r="AQ75" i="22"/>
  <c r="AR75" i="22"/>
  <c r="AS75" i="22"/>
  <c r="AT75" i="22"/>
  <c r="AU75" i="22"/>
  <c r="AV75" i="22"/>
  <c r="AW75" i="22"/>
  <c r="AX75" i="22"/>
  <c r="AY75" i="22"/>
  <c r="AZ75" i="22"/>
  <c r="BA75" i="22"/>
  <c r="BB75" i="22"/>
  <c r="BC75" i="22"/>
  <c r="BD75" i="22"/>
  <c r="AP76" i="22"/>
  <c r="AQ76" i="22"/>
  <c r="AR76" i="22"/>
  <c r="AS76" i="22"/>
  <c r="AT76" i="22"/>
  <c r="AU76" i="22"/>
  <c r="AV76" i="22"/>
  <c r="AW76" i="22"/>
  <c r="AX76" i="22"/>
  <c r="AY76" i="22"/>
  <c r="AZ76" i="22"/>
  <c r="BA76" i="22"/>
  <c r="BB76" i="22"/>
  <c r="BC76" i="22"/>
  <c r="BD76" i="22"/>
  <c r="AP77" i="22"/>
  <c r="AQ77" i="22"/>
  <c r="AR77" i="22"/>
  <c r="AS77" i="22"/>
  <c r="AT77" i="22"/>
  <c r="AU77" i="22"/>
  <c r="AV77" i="22"/>
  <c r="AW77" i="22"/>
  <c r="AX77" i="22"/>
  <c r="AY77" i="22"/>
  <c r="AZ77" i="22"/>
  <c r="BA77" i="22"/>
  <c r="BB77" i="22"/>
  <c r="BC77" i="22"/>
  <c r="BD77" i="22"/>
  <c r="AP78" i="22"/>
  <c r="AQ78" i="22"/>
  <c r="AR78" i="22"/>
  <c r="AS78" i="22"/>
  <c r="AT78" i="22"/>
  <c r="AU78" i="22"/>
  <c r="AV78" i="22"/>
  <c r="AW78" i="22"/>
  <c r="AX78" i="22"/>
  <c r="AY78" i="22"/>
  <c r="AZ78" i="22"/>
  <c r="BA78" i="22"/>
  <c r="BB78" i="22"/>
  <c r="BC78" i="22"/>
  <c r="BD78" i="22"/>
  <c r="AP79" i="22"/>
  <c r="AQ79" i="22"/>
  <c r="AR79" i="22"/>
  <c r="AS79" i="22"/>
  <c r="AT79" i="22"/>
  <c r="AU79" i="22"/>
  <c r="AV79" i="22"/>
  <c r="AW79" i="22"/>
  <c r="AX79" i="22"/>
  <c r="AY79" i="22"/>
  <c r="AZ79" i="22"/>
  <c r="BA79" i="22"/>
  <c r="BB79" i="22"/>
  <c r="BC79" i="22"/>
  <c r="BD79" i="22"/>
  <c r="AP80" i="22"/>
  <c r="AQ80" i="22"/>
  <c r="AR80" i="22"/>
  <c r="AS80" i="22"/>
  <c r="AT80" i="22"/>
  <c r="AU80" i="22"/>
  <c r="AV80" i="22"/>
  <c r="AW80" i="22"/>
  <c r="AX80" i="22"/>
  <c r="AY80" i="22"/>
  <c r="AZ80" i="22"/>
  <c r="BA80" i="22"/>
  <c r="BB80" i="22"/>
  <c r="BC80" i="22"/>
  <c r="BD80" i="22"/>
  <c r="AP81" i="22"/>
  <c r="AQ81" i="22"/>
  <c r="AR81" i="22"/>
  <c r="AS81" i="22"/>
  <c r="AT81" i="22"/>
  <c r="AU81" i="22"/>
  <c r="AV81" i="22"/>
  <c r="AW81" i="22"/>
  <c r="AX81" i="22"/>
  <c r="AY81" i="22"/>
  <c r="AZ81" i="22"/>
  <c r="BA81" i="22"/>
  <c r="BB81" i="22"/>
  <c r="BC81" i="22"/>
  <c r="BD81" i="22"/>
  <c r="AP82" i="22"/>
  <c r="AQ82" i="22"/>
  <c r="AR82" i="22"/>
  <c r="AS82" i="22"/>
  <c r="AT82" i="22"/>
  <c r="AU82" i="22"/>
  <c r="AV82" i="22"/>
  <c r="AW82" i="22"/>
  <c r="AX82" i="22"/>
  <c r="AY82" i="22"/>
  <c r="AZ82" i="22"/>
  <c r="BA82" i="22"/>
  <c r="BB82" i="22"/>
  <c r="BC82" i="22"/>
  <c r="BD82" i="22"/>
  <c r="AP83" i="22"/>
  <c r="AQ83" i="22"/>
  <c r="AR83" i="22"/>
  <c r="AS83" i="22"/>
  <c r="AT83" i="22"/>
  <c r="AU83" i="22"/>
  <c r="AV83" i="22"/>
  <c r="AW83" i="22"/>
  <c r="AX83" i="22"/>
  <c r="AY83" i="22"/>
  <c r="AZ83" i="22"/>
  <c r="BA83" i="22"/>
  <c r="BB83" i="22"/>
  <c r="BC83" i="22"/>
  <c r="BD83" i="22"/>
  <c r="AP84" i="22"/>
  <c r="AQ84" i="22"/>
  <c r="AR84" i="22"/>
  <c r="AS84" i="22"/>
  <c r="AT84" i="22"/>
  <c r="AU84" i="22"/>
  <c r="AV84" i="22"/>
  <c r="AW84" i="22"/>
  <c r="AX84" i="22"/>
  <c r="AY84" i="22"/>
  <c r="AZ84" i="22"/>
  <c r="BA84" i="22"/>
  <c r="BB84" i="22"/>
  <c r="BC84" i="22"/>
  <c r="BD84" i="22"/>
  <c r="AP85" i="22"/>
  <c r="AQ85" i="22"/>
  <c r="AR85" i="22"/>
  <c r="AS85" i="22"/>
  <c r="AT85" i="22"/>
  <c r="AU85" i="22"/>
  <c r="AV85" i="22"/>
  <c r="AW85" i="22"/>
  <c r="AX85" i="22"/>
  <c r="AY85" i="22"/>
  <c r="AZ85" i="22"/>
  <c r="BA85" i="22"/>
  <c r="BB85" i="22"/>
  <c r="BC85" i="22"/>
  <c r="BD85" i="22"/>
  <c r="AP86" i="22"/>
  <c r="AQ86" i="22"/>
  <c r="AR86" i="22"/>
  <c r="AS86" i="22"/>
  <c r="AT86" i="22"/>
  <c r="AU86" i="22"/>
  <c r="AV86" i="22"/>
  <c r="AW86" i="22"/>
  <c r="AX86" i="22"/>
  <c r="AY86" i="22"/>
  <c r="AZ86" i="22"/>
  <c r="BA86" i="22"/>
  <c r="BB86" i="22"/>
  <c r="BC86" i="22"/>
  <c r="BD86" i="22"/>
  <c r="AP87" i="22"/>
  <c r="AQ87" i="22"/>
  <c r="AR87" i="22"/>
  <c r="AS87" i="22"/>
  <c r="AT87" i="22"/>
  <c r="AU87" i="22"/>
  <c r="AV87" i="22"/>
  <c r="AW87" i="22"/>
  <c r="AX87" i="22"/>
  <c r="AY87" i="22"/>
  <c r="AZ87" i="22"/>
  <c r="BA87" i="22"/>
  <c r="BB87" i="22"/>
  <c r="BC87" i="22"/>
  <c r="BD87" i="22"/>
  <c r="AP88" i="22"/>
  <c r="AQ88" i="22"/>
  <c r="AR88" i="22"/>
  <c r="AS88" i="22"/>
  <c r="AT88" i="22"/>
  <c r="AU88" i="22"/>
  <c r="AV88" i="22"/>
  <c r="AW88" i="22"/>
  <c r="AX88" i="22"/>
  <c r="AY88" i="22"/>
  <c r="AZ88" i="22"/>
  <c r="BA88" i="22"/>
  <c r="BB88" i="22"/>
  <c r="BC88" i="22"/>
  <c r="BD88" i="22"/>
  <c r="AP89" i="22"/>
  <c r="AQ89" i="22"/>
  <c r="AR89" i="22"/>
  <c r="AS89" i="22"/>
  <c r="AT89" i="22"/>
  <c r="AU89" i="22"/>
  <c r="AV89" i="22"/>
  <c r="AW89" i="22"/>
  <c r="AX89" i="22"/>
  <c r="AY89" i="22"/>
  <c r="AZ89" i="22"/>
  <c r="BA89" i="22"/>
  <c r="BB89" i="22"/>
  <c r="BC89" i="22"/>
  <c r="BD89" i="22"/>
  <c r="AP90" i="22"/>
  <c r="AQ90" i="22"/>
  <c r="AR90" i="22"/>
  <c r="AS90" i="22"/>
  <c r="AT90" i="22"/>
  <c r="AU90" i="22"/>
  <c r="AV90" i="22"/>
  <c r="AW90" i="22"/>
  <c r="AX90" i="22"/>
  <c r="AY90" i="22"/>
  <c r="AZ90" i="22"/>
  <c r="BA90" i="22"/>
  <c r="BB90" i="22"/>
  <c r="BC90" i="22"/>
  <c r="BD90" i="22"/>
  <c r="AP91" i="22"/>
  <c r="AQ91" i="22"/>
  <c r="AR91" i="22"/>
  <c r="AS91" i="22"/>
  <c r="AT91" i="22"/>
  <c r="AU91" i="22"/>
  <c r="AV91" i="22"/>
  <c r="AW91" i="22"/>
  <c r="AX91" i="22"/>
  <c r="AY91" i="22"/>
  <c r="AZ91" i="22"/>
  <c r="BA91" i="22"/>
  <c r="BB91" i="22"/>
  <c r="BC91" i="22"/>
  <c r="BD91" i="22"/>
  <c r="AP92" i="22"/>
  <c r="AQ92" i="22"/>
  <c r="AR92" i="22"/>
  <c r="AS92" i="22"/>
  <c r="AT92" i="22"/>
  <c r="AU92" i="22"/>
  <c r="AV92" i="22"/>
  <c r="AW92" i="22"/>
  <c r="AX92" i="22"/>
  <c r="AY92" i="22"/>
  <c r="AZ92" i="22"/>
  <c r="BA92" i="22"/>
  <c r="BB92" i="22"/>
  <c r="BC92" i="22"/>
  <c r="BD92" i="22"/>
  <c r="AP93" i="22"/>
  <c r="AQ93" i="22"/>
  <c r="AR93" i="22"/>
  <c r="AS93" i="22"/>
  <c r="AT93" i="22"/>
  <c r="AU93" i="22"/>
  <c r="AV93" i="22"/>
  <c r="AW93" i="22"/>
  <c r="AX93" i="22"/>
  <c r="AY93" i="22"/>
  <c r="AZ93" i="22"/>
  <c r="BA93" i="22"/>
  <c r="BB93" i="22"/>
  <c r="BC93" i="22"/>
  <c r="BD93" i="22"/>
  <c r="AP94" i="22"/>
  <c r="AQ94" i="22"/>
  <c r="AR94" i="22"/>
  <c r="AS94" i="22"/>
  <c r="AT94" i="22"/>
  <c r="AU94" i="22"/>
  <c r="AV94" i="22"/>
  <c r="AW94" i="22"/>
  <c r="AX94" i="22"/>
  <c r="AY94" i="22"/>
  <c r="AZ94" i="22"/>
  <c r="BA94" i="22"/>
  <c r="BB94" i="22"/>
  <c r="BC94" i="22"/>
  <c r="BD94" i="22"/>
  <c r="AP95" i="22"/>
  <c r="AQ95" i="22"/>
  <c r="AR95" i="22"/>
  <c r="AS95" i="22"/>
  <c r="AT95" i="22"/>
  <c r="AU95" i="22"/>
  <c r="AV95" i="22"/>
  <c r="AW95" i="22"/>
  <c r="AX95" i="22"/>
  <c r="AY95" i="22"/>
  <c r="AZ95" i="22"/>
  <c r="BA95" i="22"/>
  <c r="BB95" i="22"/>
  <c r="BC95" i="22"/>
  <c r="BD95" i="22"/>
  <c r="AP96" i="22"/>
  <c r="AQ96" i="22"/>
  <c r="AR96" i="22"/>
  <c r="AS96" i="22"/>
  <c r="AT96" i="22"/>
  <c r="AU96" i="22"/>
  <c r="AV96" i="22"/>
  <c r="AW96" i="22"/>
  <c r="AX96" i="22"/>
  <c r="AY96" i="22"/>
  <c r="AZ96" i="22"/>
  <c r="BA96" i="22"/>
  <c r="BB96" i="22"/>
  <c r="BC96" i="22"/>
  <c r="BD96" i="22"/>
  <c r="AP97" i="22"/>
  <c r="AQ97" i="22"/>
  <c r="AR97" i="22"/>
  <c r="AS97" i="22"/>
  <c r="AT97" i="22"/>
  <c r="AU97" i="22"/>
  <c r="AV97" i="22"/>
  <c r="AW97" i="22"/>
  <c r="AX97" i="22"/>
  <c r="AY97" i="22"/>
  <c r="AZ97" i="22"/>
  <c r="BA97" i="22"/>
  <c r="BB97" i="22"/>
  <c r="BC97" i="22"/>
  <c r="BD97" i="22"/>
  <c r="AP98" i="22"/>
  <c r="AQ98" i="22"/>
  <c r="AR98" i="22"/>
  <c r="AS98" i="22"/>
  <c r="AT98" i="22"/>
  <c r="AU98" i="22"/>
  <c r="AV98" i="22"/>
  <c r="AW98" i="22"/>
  <c r="AX98" i="22"/>
  <c r="AY98" i="22"/>
  <c r="AZ98" i="22"/>
  <c r="BA98" i="22"/>
  <c r="BB98" i="22"/>
  <c r="BC98" i="22"/>
  <c r="BD98" i="22"/>
  <c r="AP99" i="22"/>
  <c r="AQ99" i="22"/>
  <c r="AR99" i="22"/>
  <c r="AS99" i="22"/>
  <c r="AT99" i="22"/>
  <c r="AU99" i="22"/>
  <c r="AV99" i="22"/>
  <c r="AW99" i="22"/>
  <c r="AX99" i="22"/>
  <c r="AY99" i="22"/>
  <c r="AZ99" i="22"/>
  <c r="BA99" i="22"/>
  <c r="BB99" i="22"/>
  <c r="BC99" i="22"/>
  <c r="BD99" i="22"/>
  <c r="AP100" i="22"/>
  <c r="AQ100" i="22"/>
  <c r="AR100" i="22"/>
  <c r="AS100" i="22"/>
  <c r="AT100" i="22"/>
  <c r="AU100" i="22"/>
  <c r="AV100" i="22"/>
  <c r="AW100" i="22"/>
  <c r="AX100" i="22"/>
  <c r="AY100" i="22"/>
  <c r="AZ100" i="22"/>
  <c r="BA100" i="22"/>
  <c r="BB100" i="22"/>
  <c r="BC100" i="22"/>
  <c r="BD100" i="22"/>
  <c r="AP101" i="22"/>
  <c r="AQ101" i="22"/>
  <c r="AR101" i="22"/>
  <c r="AS101" i="22"/>
  <c r="AT101" i="22"/>
  <c r="AU101" i="22"/>
  <c r="AV101" i="22"/>
  <c r="AW101" i="22"/>
  <c r="AX101" i="22"/>
  <c r="AY101" i="22"/>
  <c r="AZ101" i="22"/>
  <c r="BA101" i="22"/>
  <c r="BB101" i="22"/>
  <c r="BC101" i="22"/>
  <c r="BD101" i="22"/>
  <c r="AP102" i="22"/>
  <c r="AQ102" i="22"/>
  <c r="AR102" i="22"/>
  <c r="AS102" i="22"/>
  <c r="AT102" i="22"/>
  <c r="AU102" i="22"/>
  <c r="AV102" i="22"/>
  <c r="AW102" i="22"/>
  <c r="AX102" i="22"/>
  <c r="AY102" i="22"/>
  <c r="AZ102" i="22"/>
  <c r="BA102" i="22"/>
  <c r="BB102" i="22"/>
  <c r="BC102" i="22"/>
  <c r="BD102" i="22"/>
  <c r="AP103" i="22"/>
  <c r="AQ103" i="22"/>
  <c r="AR103" i="22"/>
  <c r="AS103" i="22"/>
  <c r="AT103" i="22"/>
  <c r="AU103" i="22"/>
  <c r="AV103" i="22"/>
  <c r="AW103" i="22"/>
  <c r="AX103" i="22"/>
  <c r="AY103" i="22"/>
  <c r="AZ103" i="22"/>
  <c r="BA103" i="22"/>
  <c r="BB103" i="22"/>
  <c r="BC103" i="22"/>
  <c r="BD103" i="22"/>
  <c r="AP104" i="22"/>
  <c r="AQ104" i="22"/>
  <c r="AR104" i="22"/>
  <c r="AS104" i="22"/>
  <c r="AT104" i="22"/>
  <c r="AU104" i="22"/>
  <c r="AV104" i="22"/>
  <c r="AW104" i="22"/>
  <c r="AX104" i="22"/>
  <c r="AY104" i="22"/>
  <c r="AZ104" i="22"/>
  <c r="BA104" i="22"/>
  <c r="BB104" i="22"/>
  <c r="BC104" i="22"/>
  <c r="BD104" i="22"/>
  <c r="AP105" i="22"/>
  <c r="AQ105" i="22"/>
  <c r="AR105" i="22"/>
  <c r="AS105" i="22"/>
  <c r="AT105" i="22"/>
  <c r="AU105" i="22"/>
  <c r="AV105" i="22"/>
  <c r="AW105" i="22"/>
  <c r="AX105" i="22"/>
  <c r="AY105" i="22"/>
  <c r="AZ105" i="22"/>
  <c r="BA105" i="22"/>
  <c r="BB105" i="22"/>
  <c r="BC105" i="22"/>
  <c r="BD105" i="22"/>
  <c r="AP106" i="22"/>
  <c r="AQ106" i="22"/>
  <c r="AR106" i="22"/>
  <c r="AS106" i="22"/>
  <c r="AT106" i="22"/>
  <c r="AU106" i="22"/>
  <c r="AV106" i="22"/>
  <c r="AW106" i="22"/>
  <c r="AX106" i="22"/>
  <c r="AY106" i="22"/>
  <c r="AZ106" i="22"/>
  <c r="BA106" i="22"/>
  <c r="BB106" i="22"/>
  <c r="BC106" i="22"/>
  <c r="BD106" i="22"/>
  <c r="AP107" i="22"/>
  <c r="AQ107" i="22"/>
  <c r="AR107" i="22"/>
  <c r="AS107" i="22"/>
  <c r="AT107" i="22"/>
  <c r="AU107" i="22"/>
  <c r="AV107" i="22"/>
  <c r="AW107" i="22"/>
  <c r="AX107" i="22"/>
  <c r="AY107" i="22"/>
  <c r="AZ107" i="22"/>
  <c r="BA107" i="22"/>
  <c r="BB107" i="22"/>
  <c r="BC107" i="22"/>
  <c r="BD107" i="22"/>
  <c r="AP108" i="22"/>
  <c r="AQ108" i="22"/>
  <c r="AR108" i="22"/>
  <c r="AS108" i="22"/>
  <c r="AT108" i="22"/>
  <c r="AU108" i="22"/>
  <c r="AV108" i="22"/>
  <c r="AW108" i="22"/>
  <c r="AX108" i="22"/>
  <c r="AY108" i="22"/>
  <c r="AZ108" i="22"/>
  <c r="BA108" i="22"/>
  <c r="BB108" i="22"/>
  <c r="BC108" i="22"/>
  <c r="BD108" i="22"/>
  <c r="AP109" i="22"/>
  <c r="AQ109" i="22"/>
  <c r="AR109" i="22"/>
  <c r="AS109" i="22"/>
  <c r="AT109" i="22"/>
  <c r="AU109" i="22"/>
  <c r="AV109" i="22"/>
  <c r="AW109" i="22"/>
  <c r="AX109" i="22"/>
  <c r="AY109" i="22"/>
  <c r="AZ109" i="22"/>
  <c r="BA109" i="22"/>
  <c r="BB109" i="22"/>
  <c r="BC109" i="22"/>
  <c r="BD109" i="22"/>
  <c r="AP110" i="22"/>
  <c r="AQ110" i="22"/>
  <c r="AR110" i="22"/>
  <c r="AS110" i="22"/>
  <c r="AT110" i="22"/>
  <c r="AU110" i="22"/>
  <c r="AV110" i="22"/>
  <c r="AW110" i="22"/>
  <c r="AX110" i="22"/>
  <c r="AY110" i="22"/>
  <c r="AZ110" i="22"/>
  <c r="BA110" i="22"/>
  <c r="BB110" i="22"/>
  <c r="BC110" i="22"/>
  <c r="BD110" i="22"/>
  <c r="AP111" i="22"/>
  <c r="AQ111" i="22"/>
  <c r="AR111" i="22"/>
  <c r="AS111" i="22"/>
  <c r="AT111" i="22"/>
  <c r="AU111" i="22"/>
  <c r="AV111" i="22"/>
  <c r="AW111" i="22"/>
  <c r="AX111" i="22"/>
  <c r="AY111" i="22"/>
  <c r="AZ111" i="22"/>
  <c r="BA111" i="22"/>
  <c r="BB111" i="22"/>
  <c r="BC111" i="22"/>
  <c r="BD111" i="22"/>
  <c r="AP112" i="22"/>
  <c r="AQ112" i="22"/>
  <c r="AR112" i="22"/>
  <c r="AS112" i="22"/>
  <c r="AT112" i="22"/>
  <c r="AU112" i="22"/>
  <c r="AV112" i="22"/>
  <c r="AW112" i="22"/>
  <c r="AX112" i="22"/>
  <c r="AY112" i="22"/>
  <c r="AZ112" i="22"/>
  <c r="BA112" i="22"/>
  <c r="BB112" i="22"/>
  <c r="BC112" i="22"/>
  <c r="BD112" i="22"/>
  <c r="AP113" i="22"/>
  <c r="AQ113" i="22"/>
  <c r="AR113" i="22"/>
  <c r="AS113" i="22"/>
  <c r="AT113" i="22"/>
  <c r="AU113" i="22"/>
  <c r="AV113" i="22"/>
  <c r="AW113" i="22"/>
  <c r="AX113" i="22"/>
  <c r="AY113" i="22"/>
  <c r="AZ113" i="22"/>
  <c r="BA113" i="22"/>
  <c r="BB113" i="22"/>
  <c r="BC113" i="22"/>
  <c r="BD113" i="22"/>
  <c r="AP114" i="22"/>
  <c r="AQ114" i="22"/>
  <c r="AR114" i="22"/>
  <c r="AS114" i="22"/>
  <c r="AT114" i="22"/>
  <c r="AU114" i="22"/>
  <c r="AV114" i="22"/>
  <c r="AW114" i="22"/>
  <c r="AX114" i="22"/>
  <c r="AY114" i="22"/>
  <c r="AZ114" i="22"/>
  <c r="BA114" i="22"/>
  <c r="BB114" i="22"/>
  <c r="BC114" i="22"/>
  <c r="BD114" i="22"/>
  <c r="AP115" i="22"/>
  <c r="AQ115" i="22"/>
  <c r="AR115" i="22"/>
  <c r="AS115" i="22"/>
  <c r="AT115" i="22"/>
  <c r="AU115" i="22"/>
  <c r="AV115" i="22"/>
  <c r="AW115" i="22"/>
  <c r="AX115" i="22"/>
  <c r="AY115" i="22"/>
  <c r="AZ115" i="22"/>
  <c r="BA115" i="22"/>
  <c r="BB115" i="22"/>
  <c r="BC115" i="22"/>
  <c r="BD115" i="22"/>
  <c r="AP116" i="22"/>
  <c r="AQ116" i="22"/>
  <c r="AR116" i="22"/>
  <c r="AS116" i="22"/>
  <c r="AT116" i="22"/>
  <c r="AU116" i="22"/>
  <c r="AV116" i="22"/>
  <c r="AW116" i="22"/>
  <c r="AX116" i="22"/>
  <c r="AY116" i="22"/>
  <c r="AZ116" i="22"/>
  <c r="BA116" i="22"/>
  <c r="BB116" i="22"/>
  <c r="BC116" i="22"/>
  <c r="BD116" i="22"/>
  <c r="AP117" i="22"/>
  <c r="AQ117" i="22"/>
  <c r="AR117" i="22"/>
  <c r="AS117" i="22"/>
  <c r="AT117" i="22"/>
  <c r="AU117" i="22"/>
  <c r="AV117" i="22"/>
  <c r="AW117" i="22"/>
  <c r="AX117" i="22"/>
  <c r="AY117" i="22"/>
  <c r="AZ117" i="22"/>
  <c r="BA117" i="22"/>
  <c r="BB117" i="22"/>
  <c r="BC117" i="22"/>
  <c r="BD117" i="22"/>
  <c r="AP118" i="22"/>
  <c r="AQ118" i="22"/>
  <c r="AR118" i="22"/>
  <c r="AS118" i="22"/>
  <c r="AT118" i="22"/>
  <c r="AU118" i="22"/>
  <c r="AV118" i="22"/>
  <c r="AW118" i="22"/>
  <c r="AX118" i="22"/>
  <c r="AY118" i="22"/>
  <c r="AZ118" i="22"/>
  <c r="BA118" i="22"/>
  <c r="BB118" i="22"/>
  <c r="BC118" i="22"/>
  <c r="BD118" i="22"/>
  <c r="AP119" i="22"/>
  <c r="AQ119" i="22"/>
  <c r="AR119" i="22"/>
  <c r="AS119" i="22"/>
  <c r="AT119" i="22"/>
  <c r="AU119" i="22"/>
  <c r="AV119" i="22"/>
  <c r="AW119" i="22"/>
  <c r="AX119" i="22"/>
  <c r="AY119" i="22"/>
  <c r="AZ119" i="22"/>
  <c r="BA119" i="22"/>
  <c r="BB119" i="22"/>
  <c r="BC119" i="22"/>
  <c r="BD119" i="22"/>
  <c r="AP120" i="22"/>
  <c r="AQ120" i="22"/>
  <c r="AR120" i="22"/>
  <c r="AS120" i="22"/>
  <c r="AT120" i="22"/>
  <c r="AU120" i="22"/>
  <c r="AV120" i="22"/>
  <c r="AW120" i="22"/>
  <c r="AX120" i="22"/>
  <c r="AY120" i="22"/>
  <c r="AZ120" i="22"/>
  <c r="BA120" i="22"/>
  <c r="BB120" i="22"/>
  <c r="BC120" i="22"/>
  <c r="BD120" i="22"/>
  <c r="AP121" i="22"/>
  <c r="AQ121" i="22"/>
  <c r="AR121" i="22"/>
  <c r="AS121" i="22"/>
  <c r="AT121" i="22"/>
  <c r="AU121" i="22"/>
  <c r="AV121" i="22"/>
  <c r="AW121" i="22"/>
  <c r="AX121" i="22"/>
  <c r="AY121" i="22"/>
  <c r="AZ121" i="22"/>
  <c r="BA121" i="22"/>
  <c r="BB121" i="22"/>
  <c r="BC121" i="22"/>
  <c r="BD121" i="22"/>
  <c r="AP122" i="22"/>
  <c r="AQ122" i="22"/>
  <c r="AR122" i="22"/>
  <c r="AS122" i="22"/>
  <c r="AT122" i="22"/>
  <c r="AU122" i="22"/>
  <c r="AV122" i="22"/>
  <c r="AW122" i="22"/>
  <c r="AX122" i="22"/>
  <c r="AY122" i="22"/>
  <c r="AZ122" i="22"/>
  <c r="BA122" i="22"/>
  <c r="BB122" i="22"/>
  <c r="BC122" i="22"/>
  <c r="BD122" i="22"/>
  <c r="AP123" i="22"/>
  <c r="AQ123" i="22"/>
  <c r="AR123" i="22"/>
  <c r="AS123" i="22"/>
  <c r="AT123" i="22"/>
  <c r="AU123" i="22"/>
  <c r="AV123" i="22"/>
  <c r="AW123" i="22"/>
  <c r="AX123" i="22"/>
  <c r="AY123" i="22"/>
  <c r="AZ123" i="22"/>
  <c r="BA123" i="22"/>
  <c r="BB123" i="22"/>
  <c r="BC123" i="22"/>
  <c r="BD123" i="22"/>
  <c r="AP124" i="22"/>
  <c r="AQ124" i="22"/>
  <c r="AR124" i="22"/>
  <c r="AS124" i="22"/>
  <c r="AT124" i="22"/>
  <c r="AU124" i="22"/>
  <c r="AV124" i="22"/>
  <c r="AW124" i="22"/>
  <c r="AX124" i="22"/>
  <c r="AY124" i="22"/>
  <c r="AZ124" i="22"/>
  <c r="BA124" i="22"/>
  <c r="BB124" i="22"/>
  <c r="BC124" i="22"/>
  <c r="BD124" i="22"/>
  <c r="AP125" i="22"/>
  <c r="AQ125" i="22"/>
  <c r="AR125" i="22"/>
  <c r="AS125" i="22"/>
  <c r="AT125" i="22"/>
  <c r="AU125" i="22"/>
  <c r="AV125" i="22"/>
  <c r="AW125" i="22"/>
  <c r="AX125" i="22"/>
  <c r="AY125" i="22"/>
  <c r="AZ125" i="22"/>
  <c r="BA125" i="22"/>
  <c r="BB125" i="22"/>
  <c r="BC125" i="22"/>
  <c r="BD125" i="22"/>
  <c r="AP126" i="22"/>
  <c r="AQ126" i="22"/>
  <c r="AR126" i="22"/>
  <c r="AS126" i="22"/>
  <c r="AT126" i="22"/>
  <c r="AU126" i="22"/>
  <c r="AV126" i="22"/>
  <c r="AW126" i="22"/>
  <c r="AX126" i="22"/>
  <c r="AY126" i="22"/>
  <c r="AZ126" i="22"/>
  <c r="BA126" i="22"/>
  <c r="BB126" i="22"/>
  <c r="BC126" i="22"/>
  <c r="BD126" i="22"/>
  <c r="AP127" i="22"/>
  <c r="AQ127" i="22"/>
  <c r="AR127" i="22"/>
  <c r="AS127" i="22"/>
  <c r="AT127" i="22"/>
  <c r="AU127" i="22"/>
  <c r="AV127" i="22"/>
  <c r="AW127" i="22"/>
  <c r="AX127" i="22"/>
  <c r="AY127" i="22"/>
  <c r="AZ127" i="22"/>
  <c r="BA127" i="22"/>
  <c r="BB127" i="22"/>
  <c r="BC127" i="22"/>
  <c r="BD127" i="22"/>
  <c r="AP128" i="22"/>
  <c r="AQ128" i="22"/>
  <c r="AR128" i="22"/>
  <c r="AS128" i="22"/>
  <c r="AT128" i="22"/>
  <c r="AU128" i="22"/>
  <c r="AV128" i="22"/>
  <c r="AW128" i="22"/>
  <c r="AX128" i="22"/>
  <c r="AY128" i="22"/>
  <c r="AZ128" i="22"/>
  <c r="BA128" i="22"/>
  <c r="BB128" i="22"/>
  <c r="BC128" i="22"/>
  <c r="BD128" i="22"/>
  <c r="AP129" i="22"/>
  <c r="AQ129" i="22"/>
  <c r="AR129" i="22"/>
  <c r="AS129" i="22"/>
  <c r="AT129" i="22"/>
  <c r="AU129" i="22"/>
  <c r="AV129" i="22"/>
  <c r="AW129" i="22"/>
  <c r="AX129" i="22"/>
  <c r="AY129" i="22"/>
  <c r="AZ129" i="22"/>
  <c r="BA129" i="22"/>
  <c r="BB129" i="22"/>
  <c r="BC129" i="22"/>
  <c r="BD129" i="22"/>
  <c r="AP130" i="22"/>
  <c r="AQ130" i="22"/>
  <c r="AR130" i="22"/>
  <c r="AS130" i="22"/>
  <c r="AT130" i="22"/>
  <c r="AU130" i="22"/>
  <c r="AV130" i="22"/>
  <c r="AW130" i="22"/>
  <c r="AX130" i="22"/>
  <c r="AY130" i="22"/>
  <c r="AZ130" i="22"/>
  <c r="BA130" i="22"/>
  <c r="BB130" i="22"/>
  <c r="BC130" i="22"/>
  <c r="BD130" i="22"/>
  <c r="AP131" i="22"/>
  <c r="AQ131" i="22"/>
  <c r="AR131" i="22"/>
  <c r="AS131" i="22"/>
  <c r="AT131" i="22"/>
  <c r="AU131" i="22"/>
  <c r="AV131" i="22"/>
  <c r="AW131" i="22"/>
  <c r="AX131" i="22"/>
  <c r="AY131" i="22"/>
  <c r="AZ131" i="22"/>
  <c r="BA131" i="22"/>
  <c r="BB131" i="22"/>
  <c r="BC131" i="22"/>
  <c r="BD131" i="22"/>
  <c r="AP132" i="22"/>
  <c r="AQ132" i="22"/>
  <c r="AR132" i="22"/>
  <c r="AS132" i="22"/>
  <c r="AT132" i="22"/>
  <c r="AU132" i="22"/>
  <c r="AV132" i="22"/>
  <c r="AW132" i="22"/>
  <c r="AX132" i="22"/>
  <c r="AY132" i="22"/>
  <c r="AZ132" i="22"/>
  <c r="BA132" i="22"/>
  <c r="BB132" i="22"/>
  <c r="BC132" i="22"/>
  <c r="BD132" i="22"/>
  <c r="AP133" i="22"/>
  <c r="AQ133" i="22"/>
  <c r="AR133" i="22"/>
  <c r="AS133" i="22"/>
  <c r="AT133" i="22"/>
  <c r="AU133" i="22"/>
  <c r="AV133" i="22"/>
  <c r="AW133" i="22"/>
  <c r="AX133" i="22"/>
  <c r="AY133" i="22"/>
  <c r="AZ133" i="22"/>
  <c r="BA133" i="22"/>
  <c r="BB133" i="22"/>
  <c r="BC133" i="22"/>
  <c r="BD133" i="22"/>
  <c r="AP134" i="22"/>
  <c r="AQ134" i="22"/>
  <c r="AR134" i="22"/>
  <c r="AS134" i="22"/>
  <c r="AT134" i="22"/>
  <c r="AU134" i="22"/>
  <c r="AV134" i="22"/>
  <c r="AW134" i="22"/>
  <c r="AX134" i="22"/>
  <c r="AY134" i="22"/>
  <c r="AZ134" i="22"/>
  <c r="BA134" i="22"/>
  <c r="BB134" i="22"/>
  <c r="BC134" i="22"/>
  <c r="BD134" i="22"/>
  <c r="AP135" i="22"/>
  <c r="AQ135" i="22"/>
  <c r="AR135" i="22"/>
  <c r="AS135" i="22"/>
  <c r="AT135" i="22"/>
  <c r="AU135" i="22"/>
  <c r="AV135" i="22"/>
  <c r="AW135" i="22"/>
  <c r="AX135" i="22"/>
  <c r="AY135" i="22"/>
  <c r="AZ135" i="22"/>
  <c r="BA135" i="22"/>
  <c r="BB135" i="22"/>
  <c r="BC135" i="22"/>
  <c r="BD135" i="22"/>
  <c r="AP136" i="22"/>
  <c r="AQ136" i="22"/>
  <c r="AR136" i="22"/>
  <c r="AS136" i="22"/>
  <c r="AT136" i="22"/>
  <c r="AU136" i="22"/>
  <c r="AV136" i="22"/>
  <c r="AW136" i="22"/>
  <c r="AX136" i="22"/>
  <c r="AY136" i="22"/>
  <c r="AZ136" i="22"/>
  <c r="BA136" i="22"/>
  <c r="BB136" i="22"/>
  <c r="BC136" i="22"/>
  <c r="BD136" i="22"/>
  <c r="AP137" i="22"/>
  <c r="AQ137" i="22"/>
  <c r="AR137" i="22"/>
  <c r="AS137" i="22"/>
  <c r="AT137" i="22"/>
  <c r="AU137" i="22"/>
  <c r="AV137" i="22"/>
  <c r="AW137" i="22"/>
  <c r="AX137" i="22"/>
  <c r="AY137" i="22"/>
  <c r="AZ137" i="22"/>
  <c r="BA137" i="22"/>
  <c r="BB137" i="22"/>
  <c r="BC137" i="22"/>
  <c r="BD137" i="22"/>
  <c r="AP138" i="22"/>
  <c r="AQ138" i="22"/>
  <c r="AR138" i="22"/>
  <c r="AS138" i="22"/>
  <c r="AT138" i="22"/>
  <c r="AU138" i="22"/>
  <c r="AV138" i="22"/>
  <c r="AW138" i="22"/>
  <c r="AX138" i="22"/>
  <c r="AY138" i="22"/>
  <c r="AZ138" i="22"/>
  <c r="BA138" i="22"/>
  <c r="BB138" i="22"/>
  <c r="BC138" i="22"/>
  <c r="BD138" i="22"/>
  <c r="AP139" i="22"/>
  <c r="AQ139" i="22"/>
  <c r="AR139" i="22"/>
  <c r="AS139" i="22"/>
  <c r="AT139" i="22"/>
  <c r="AU139" i="22"/>
  <c r="AV139" i="22"/>
  <c r="AW139" i="22"/>
  <c r="AX139" i="22"/>
  <c r="AY139" i="22"/>
  <c r="AZ139" i="22"/>
  <c r="BA139" i="22"/>
  <c r="BB139" i="22"/>
  <c r="BC139" i="22"/>
  <c r="BD139" i="22"/>
  <c r="AQ140" i="22"/>
  <c r="AR140" i="22"/>
  <c r="AS140" i="22"/>
  <c r="AT140" i="22"/>
  <c r="AU140" i="22"/>
  <c r="AV140" i="22"/>
  <c r="AW140" i="22"/>
  <c r="AX140" i="22"/>
  <c r="AY140" i="22"/>
  <c r="AZ140" i="22"/>
  <c r="BA140" i="22"/>
  <c r="BB140" i="22"/>
  <c r="BC140" i="22"/>
  <c r="BD140" i="22"/>
  <c r="AP141" i="22"/>
  <c r="AQ141" i="22"/>
  <c r="AR141" i="22"/>
  <c r="AS141" i="22"/>
  <c r="AT141" i="22"/>
  <c r="AU141" i="22"/>
  <c r="AV141" i="22"/>
  <c r="AW141" i="22"/>
  <c r="AX141" i="22"/>
  <c r="AY141" i="22"/>
  <c r="AZ141" i="22"/>
  <c r="BA141" i="22"/>
  <c r="BB141" i="22"/>
  <c r="BC141" i="22"/>
  <c r="BD141" i="22"/>
  <c r="AP142" i="22"/>
  <c r="AQ142" i="22"/>
  <c r="AR142" i="22"/>
  <c r="AS142" i="22"/>
  <c r="AT142" i="22"/>
  <c r="AU142" i="22"/>
  <c r="AV142" i="22"/>
  <c r="AW142" i="22"/>
  <c r="AX142" i="22"/>
  <c r="AY142" i="22"/>
  <c r="AZ142" i="22"/>
  <c r="BA142" i="22"/>
  <c r="BB142" i="22"/>
  <c r="BC142" i="22"/>
  <c r="BD142" i="22"/>
  <c r="AP143" i="22"/>
  <c r="AQ143" i="22"/>
  <c r="AR143" i="22"/>
  <c r="AS143" i="22"/>
  <c r="AT143" i="22"/>
  <c r="AU143" i="22"/>
  <c r="AV143" i="22"/>
  <c r="AW143" i="22"/>
  <c r="AX143" i="22"/>
  <c r="AY143" i="22"/>
  <c r="AZ143" i="22"/>
  <c r="BA143" i="22"/>
  <c r="BB143" i="22"/>
  <c r="BC143" i="22"/>
  <c r="BD143" i="22"/>
  <c r="AP144" i="22"/>
  <c r="AQ144" i="22"/>
  <c r="AR144" i="22"/>
  <c r="AS144" i="22"/>
  <c r="AT144" i="22"/>
  <c r="AU144" i="22"/>
  <c r="AV144" i="22"/>
  <c r="AW144" i="22"/>
  <c r="AX144" i="22"/>
  <c r="AY144" i="22"/>
  <c r="AZ144" i="22"/>
  <c r="BA144" i="22"/>
  <c r="BB144" i="22"/>
  <c r="BC144" i="22"/>
  <c r="BD144" i="22"/>
  <c r="AP145" i="22"/>
  <c r="AQ145" i="22"/>
  <c r="AR145" i="22"/>
  <c r="AS145" i="22"/>
  <c r="AT145" i="22"/>
  <c r="AU145" i="22"/>
  <c r="AV145" i="22"/>
  <c r="AW145" i="22"/>
  <c r="AX145" i="22"/>
  <c r="AY145" i="22"/>
  <c r="AZ145" i="22"/>
  <c r="BA145" i="22"/>
  <c r="BB145" i="22"/>
  <c r="BC145" i="22"/>
  <c r="BD145" i="22"/>
  <c r="AP146" i="22"/>
  <c r="AQ146" i="22"/>
  <c r="AR146" i="22"/>
  <c r="AS146" i="22"/>
  <c r="AT146" i="22"/>
  <c r="AU146" i="22"/>
  <c r="AV146" i="22"/>
  <c r="AW146" i="22"/>
  <c r="AX146" i="22"/>
  <c r="AY146" i="22"/>
  <c r="AZ146" i="22"/>
  <c r="BA146" i="22"/>
  <c r="BB146" i="22"/>
  <c r="BC146" i="22"/>
  <c r="BD146" i="22"/>
  <c r="AP147" i="22"/>
  <c r="AQ147" i="22"/>
  <c r="AR147" i="22"/>
  <c r="AS147" i="22"/>
  <c r="AT147" i="22"/>
  <c r="AU147" i="22"/>
  <c r="AV147" i="22"/>
  <c r="AW147" i="22"/>
  <c r="AX147" i="22"/>
  <c r="AY147" i="22"/>
  <c r="AZ147" i="22"/>
  <c r="BA147" i="22"/>
  <c r="BB147" i="22"/>
  <c r="BC147" i="22"/>
  <c r="BD147" i="22"/>
  <c r="AP148" i="22"/>
  <c r="AQ148" i="22"/>
  <c r="AR148" i="22"/>
  <c r="AS148" i="22"/>
  <c r="AT148" i="22"/>
  <c r="AU148" i="22"/>
  <c r="AV148" i="22"/>
  <c r="AW148" i="22"/>
  <c r="AX148" i="22"/>
  <c r="AY148" i="22"/>
  <c r="AZ148" i="22"/>
  <c r="BA148" i="22"/>
  <c r="BB148" i="22"/>
  <c r="BC148" i="22"/>
  <c r="BD148" i="22"/>
  <c r="AP149" i="22"/>
  <c r="AQ149" i="22"/>
  <c r="AR149" i="22"/>
  <c r="AS149" i="22"/>
  <c r="AT149" i="22"/>
  <c r="AU149" i="22"/>
  <c r="AV149" i="22"/>
  <c r="AW149" i="22"/>
  <c r="AX149" i="22"/>
  <c r="AY149" i="22"/>
  <c r="AZ149" i="22"/>
  <c r="BA149" i="22"/>
  <c r="BB149" i="22"/>
  <c r="BC149" i="22"/>
  <c r="BD149" i="22"/>
  <c r="AP150" i="22"/>
  <c r="AQ150" i="22"/>
  <c r="AR150" i="22"/>
  <c r="AS150" i="22"/>
  <c r="AT150" i="22"/>
  <c r="AU150" i="22"/>
  <c r="AV150" i="22"/>
  <c r="AW150" i="22"/>
  <c r="AX150" i="22"/>
  <c r="AY150" i="22"/>
  <c r="AZ150" i="22"/>
  <c r="BA150" i="22"/>
  <c r="BB150" i="22"/>
  <c r="BC150" i="22"/>
  <c r="BD150" i="22"/>
  <c r="AP151" i="22"/>
  <c r="AQ151" i="22"/>
  <c r="AR151" i="22"/>
  <c r="AS151" i="22"/>
  <c r="AT151" i="22"/>
  <c r="AU151" i="22"/>
  <c r="AV151" i="22"/>
  <c r="AW151" i="22"/>
  <c r="AX151" i="22"/>
  <c r="AY151" i="22"/>
  <c r="AZ151" i="22"/>
  <c r="BA151" i="22"/>
  <c r="BB151" i="22"/>
  <c r="BC151" i="22"/>
  <c r="BD151" i="22"/>
  <c r="AP152" i="22"/>
  <c r="AQ152" i="22"/>
  <c r="AR152" i="22"/>
  <c r="AS152" i="22"/>
  <c r="AT152" i="22"/>
  <c r="AU152" i="22"/>
  <c r="AV152" i="22"/>
  <c r="AW152" i="22"/>
  <c r="AX152" i="22"/>
  <c r="AY152" i="22"/>
  <c r="AZ152" i="22"/>
  <c r="BA152" i="22"/>
  <c r="BB152" i="22"/>
  <c r="BC152" i="22"/>
  <c r="BD152" i="22"/>
  <c r="AP153" i="22"/>
  <c r="AQ153" i="22"/>
  <c r="AR153" i="22"/>
  <c r="AS153" i="22"/>
  <c r="AT153" i="22"/>
  <c r="AU153" i="22"/>
  <c r="AV153" i="22"/>
  <c r="AW153" i="22"/>
  <c r="AX153" i="22"/>
  <c r="AY153" i="22"/>
  <c r="AZ153" i="22"/>
  <c r="BA153" i="22"/>
  <c r="BB153" i="22"/>
  <c r="BC153" i="22"/>
  <c r="BD153" i="22"/>
  <c r="BJ32" i="22"/>
  <c r="BJ33" i="22"/>
  <c r="BJ34" i="22"/>
  <c r="BJ35" i="22"/>
  <c r="BJ36" i="22"/>
  <c r="BJ37" i="22"/>
  <c r="BJ38" i="22"/>
  <c r="BJ39" i="22"/>
  <c r="BJ40" i="22"/>
  <c r="BJ41" i="22"/>
  <c r="BJ42" i="22"/>
  <c r="BJ43" i="22"/>
  <c r="BJ44" i="22"/>
  <c r="BJ45" i="22"/>
  <c r="BJ46" i="22"/>
  <c r="BJ47" i="22"/>
  <c r="BJ48" i="22"/>
  <c r="BJ49" i="22"/>
  <c r="BJ50" i="22"/>
  <c r="BJ51" i="22"/>
  <c r="BJ52" i="22"/>
  <c r="BJ53" i="22"/>
  <c r="BJ54" i="22"/>
  <c r="BJ55" i="22"/>
  <c r="BJ56" i="22"/>
  <c r="BJ57" i="22"/>
  <c r="BJ58" i="22"/>
  <c r="BJ59" i="22"/>
  <c r="BJ60" i="22"/>
  <c r="BJ61" i="22"/>
  <c r="BJ62" i="22"/>
  <c r="BJ63" i="22"/>
  <c r="BJ64" i="22"/>
  <c r="BJ65" i="22"/>
  <c r="BJ66" i="22"/>
  <c r="BJ67" i="22"/>
  <c r="BJ68" i="22"/>
  <c r="BJ69" i="22"/>
  <c r="BJ70" i="22"/>
  <c r="BJ71" i="22"/>
  <c r="BJ72" i="22"/>
  <c r="BJ73" i="22"/>
  <c r="BJ74" i="22"/>
  <c r="BJ75" i="22"/>
  <c r="BJ76" i="22"/>
  <c r="BJ77" i="22"/>
  <c r="BJ78" i="22"/>
  <c r="BJ79" i="22"/>
  <c r="BJ80" i="22"/>
  <c r="BJ81" i="22"/>
  <c r="BJ82" i="22"/>
  <c r="BJ83" i="22"/>
  <c r="BJ84" i="22"/>
  <c r="BJ85" i="22"/>
  <c r="BJ86" i="22"/>
  <c r="BJ87" i="22"/>
  <c r="BJ88" i="22"/>
  <c r="BJ89" i="22"/>
  <c r="BJ90" i="22"/>
  <c r="BJ91" i="22"/>
  <c r="BJ92" i="22"/>
  <c r="BJ93" i="22"/>
  <c r="BJ94" i="22"/>
  <c r="BJ95" i="22"/>
  <c r="BJ96" i="22"/>
  <c r="BJ97" i="22"/>
  <c r="BJ98" i="22"/>
  <c r="BJ99" i="22"/>
  <c r="BJ100" i="22"/>
  <c r="BJ101" i="22"/>
  <c r="BJ102" i="22"/>
  <c r="BJ103" i="22"/>
  <c r="BJ104" i="22"/>
  <c r="BJ105" i="22"/>
  <c r="BJ106" i="22"/>
  <c r="BJ107" i="22"/>
  <c r="BJ108" i="22"/>
  <c r="BJ109" i="22"/>
  <c r="BJ110" i="22"/>
  <c r="BJ111" i="22"/>
  <c r="BJ112" i="22"/>
  <c r="BJ113" i="22"/>
  <c r="BJ114" i="22"/>
  <c r="BJ115" i="22"/>
  <c r="BJ116" i="22"/>
  <c r="BJ117" i="22"/>
  <c r="BJ118" i="22"/>
  <c r="BJ119" i="22"/>
  <c r="BJ120" i="22"/>
  <c r="BJ121" i="22"/>
  <c r="BJ122" i="22"/>
  <c r="BJ123" i="22"/>
  <c r="BJ124" i="22"/>
  <c r="BJ125" i="22"/>
  <c r="BJ126" i="22"/>
  <c r="BJ127" i="22"/>
  <c r="BJ128" i="22"/>
  <c r="BJ129" i="22"/>
  <c r="BJ130" i="22"/>
  <c r="BJ131" i="22"/>
  <c r="BJ132" i="22"/>
  <c r="BJ133" i="22"/>
  <c r="BJ134" i="22"/>
  <c r="BJ135" i="22"/>
  <c r="BJ136" i="22"/>
  <c r="BJ137" i="22"/>
  <c r="BJ138" i="22"/>
  <c r="BJ139" i="22"/>
  <c r="BJ140" i="22"/>
  <c r="BJ141" i="22"/>
  <c r="BJ142" i="22"/>
  <c r="BJ143" i="22"/>
  <c r="BJ144" i="22"/>
  <c r="BJ145" i="22"/>
  <c r="BJ146" i="22"/>
  <c r="BJ147" i="22"/>
  <c r="BJ148" i="22"/>
  <c r="BJ149" i="22"/>
  <c r="BJ150" i="22"/>
  <c r="BJ151" i="22"/>
  <c r="BJ152" i="22"/>
  <c r="BJ153" i="22"/>
  <c r="BI32" i="22"/>
  <c r="BI33" i="22"/>
  <c r="BI34" i="22"/>
  <c r="BI35" i="22"/>
  <c r="BI36" i="22"/>
  <c r="BI37" i="22"/>
  <c r="BI38" i="22"/>
  <c r="BI39" i="22"/>
  <c r="BI40" i="22"/>
  <c r="BI41" i="22"/>
  <c r="BI42" i="22"/>
  <c r="BI43" i="22"/>
  <c r="BI44" i="22"/>
  <c r="BI45" i="22"/>
  <c r="BI46" i="22"/>
  <c r="BI47" i="22"/>
  <c r="BI48" i="22"/>
  <c r="BI49" i="22"/>
  <c r="BI50" i="22"/>
  <c r="BI51" i="22"/>
  <c r="BI52" i="22"/>
  <c r="BI53" i="22"/>
  <c r="BI54" i="22"/>
  <c r="BI55" i="22"/>
  <c r="BI56" i="22"/>
  <c r="BI57" i="22"/>
  <c r="BI58" i="22"/>
  <c r="BI59" i="22"/>
  <c r="BI60" i="22"/>
  <c r="BI61" i="22"/>
  <c r="BI62" i="22"/>
  <c r="BI63" i="22"/>
  <c r="BI64" i="22"/>
  <c r="BI65" i="22"/>
  <c r="BI66" i="22"/>
  <c r="BI67" i="22"/>
  <c r="BI68" i="22"/>
  <c r="BI69" i="22"/>
  <c r="BI70" i="22"/>
  <c r="BI71" i="22"/>
  <c r="BI72" i="22"/>
  <c r="BI73" i="22"/>
  <c r="BI74" i="22"/>
  <c r="BI75" i="22"/>
  <c r="BI76" i="22"/>
  <c r="BI77" i="22"/>
  <c r="BI78" i="22"/>
  <c r="BI79" i="22"/>
  <c r="BI80" i="22"/>
  <c r="BI81" i="22"/>
  <c r="BI82" i="22"/>
  <c r="BI83" i="22"/>
  <c r="BI84" i="22"/>
  <c r="BI85" i="22"/>
  <c r="BI86" i="22"/>
  <c r="BI87" i="22"/>
  <c r="BI88" i="22"/>
  <c r="BI89" i="22"/>
  <c r="BI90" i="22"/>
  <c r="BI91" i="22"/>
  <c r="BI92" i="22"/>
  <c r="BI93" i="22"/>
  <c r="BI94" i="22"/>
  <c r="BI95" i="22"/>
  <c r="BI96" i="22"/>
  <c r="BI97" i="22"/>
  <c r="BI98" i="22"/>
  <c r="BI99" i="22"/>
  <c r="BI100" i="22"/>
  <c r="BI101" i="22"/>
  <c r="BI102" i="22"/>
  <c r="BI103" i="22"/>
  <c r="BI104" i="22"/>
  <c r="BI105" i="22"/>
  <c r="BI106" i="22"/>
  <c r="BI107" i="22"/>
  <c r="BI108" i="22"/>
  <c r="BI109" i="22"/>
  <c r="BI110" i="22"/>
  <c r="BI111" i="22"/>
  <c r="BI112" i="22"/>
  <c r="BI113" i="22"/>
  <c r="BI114" i="22"/>
  <c r="BI115" i="22"/>
  <c r="BI116" i="22"/>
  <c r="BI117" i="22"/>
  <c r="BI118" i="22"/>
  <c r="BI119" i="22"/>
  <c r="BI120" i="22"/>
  <c r="BI121" i="22"/>
  <c r="BI122" i="22"/>
  <c r="BI123" i="22"/>
  <c r="BI124" i="22"/>
  <c r="BI125" i="22"/>
  <c r="BI126" i="22"/>
  <c r="BI127" i="22"/>
  <c r="BI128" i="22"/>
  <c r="BI129" i="22"/>
  <c r="BI130" i="22"/>
  <c r="BI131" i="22"/>
  <c r="BI132" i="22"/>
  <c r="BI133" i="22"/>
  <c r="BI134" i="22"/>
  <c r="BI135" i="22"/>
  <c r="BI136" i="22"/>
  <c r="BI137" i="22"/>
  <c r="BI138" i="22"/>
  <c r="BI139" i="22"/>
  <c r="BI140" i="22"/>
  <c r="BI141" i="22"/>
  <c r="BI142" i="22"/>
  <c r="BI143" i="22"/>
  <c r="BI144" i="22"/>
  <c r="BI145" i="22"/>
  <c r="BI146" i="22"/>
  <c r="BI147" i="22"/>
  <c r="BI148" i="22"/>
  <c r="BI149" i="22"/>
  <c r="BI150" i="22"/>
  <c r="BI151" i="22"/>
  <c r="BI152" i="22"/>
  <c r="BI153" i="22"/>
  <c r="Z68" i="22"/>
  <c r="Z69" i="22"/>
  <c r="Z70" i="22"/>
  <c r="Z71" i="22"/>
  <c r="Z72" i="22"/>
  <c r="Z73" i="22"/>
  <c r="Z74" i="22"/>
  <c r="Z75" i="22"/>
  <c r="Z76" i="22"/>
  <c r="Z77" i="22"/>
  <c r="Z78" i="22"/>
  <c r="Z79" i="22"/>
  <c r="Z80" i="22"/>
  <c r="Z81" i="22"/>
  <c r="Z82" i="22"/>
  <c r="Z83" i="22"/>
  <c r="Z84" i="22"/>
  <c r="Z85" i="22"/>
  <c r="Z86" i="22"/>
  <c r="Z87" i="22"/>
  <c r="Z88" i="22"/>
  <c r="Z89" i="22"/>
  <c r="Z90" i="22"/>
  <c r="Z92" i="22"/>
  <c r="Z93" i="22"/>
  <c r="Z94" i="22"/>
  <c r="Z95" i="22"/>
  <c r="Z96" i="22"/>
  <c r="Z97" i="22"/>
  <c r="Z98" i="22"/>
  <c r="Z99" i="22"/>
  <c r="Z100" i="22"/>
  <c r="Z101" i="22"/>
  <c r="Z102" i="22"/>
  <c r="Z103" i="22"/>
  <c r="Z104" i="22"/>
  <c r="Z105" i="22"/>
  <c r="Z106" i="22"/>
  <c r="Z107" i="22"/>
  <c r="Z108" i="22"/>
  <c r="Z109" i="22"/>
  <c r="Z110" i="22"/>
  <c r="Z111" i="22"/>
  <c r="Z112" i="22"/>
  <c r="Z113" i="22"/>
  <c r="Z114" i="22"/>
  <c r="Z115" i="22"/>
  <c r="Z116" i="22"/>
  <c r="Z117" i="22"/>
  <c r="Z118" i="22"/>
  <c r="Z119" i="22"/>
  <c r="Z120" i="22"/>
  <c r="Z121" i="22"/>
  <c r="Z122" i="22"/>
  <c r="Z123" i="22"/>
  <c r="Z124" i="22"/>
  <c r="Z125" i="22"/>
  <c r="Z126" i="22"/>
  <c r="Z127" i="22"/>
  <c r="Z128" i="22"/>
  <c r="Z129" i="22"/>
  <c r="Z130" i="22"/>
  <c r="Z131" i="22"/>
  <c r="Z132" i="22"/>
  <c r="Z133" i="22"/>
  <c r="Z134" i="22"/>
  <c r="Z135" i="22"/>
  <c r="Z136" i="22"/>
  <c r="Z137" i="22"/>
  <c r="Z138" i="22"/>
  <c r="Z139" i="22"/>
  <c r="Z140" i="22"/>
  <c r="Z141" i="22"/>
  <c r="Z142" i="22"/>
  <c r="Z143" i="22"/>
  <c r="Z144" i="22"/>
  <c r="Z145" i="22"/>
  <c r="Z146" i="22"/>
  <c r="Z147" i="22"/>
  <c r="Z148" i="22"/>
  <c r="Z149" i="22"/>
  <c r="Z150" i="22"/>
  <c r="Z151" i="22"/>
  <c r="Z152" i="22"/>
  <c r="Z153" i="22"/>
  <c r="BG32" i="22"/>
  <c r="BG33" i="22"/>
  <c r="BG34" i="22"/>
  <c r="BG35" i="22"/>
  <c r="BG36" i="22"/>
  <c r="BG37" i="22"/>
  <c r="BG38" i="22"/>
  <c r="BG39" i="22"/>
  <c r="BG40" i="22"/>
  <c r="BG41" i="22"/>
  <c r="BG42" i="22"/>
  <c r="BG43" i="22"/>
  <c r="BG44" i="22"/>
  <c r="BG45" i="22"/>
  <c r="BG46" i="22"/>
  <c r="BG47" i="22"/>
  <c r="BG48" i="22"/>
  <c r="BG49" i="22"/>
  <c r="BG50" i="22"/>
  <c r="BG51" i="22"/>
  <c r="BG52" i="22"/>
  <c r="BG53" i="22"/>
  <c r="BG54" i="22"/>
  <c r="BG55" i="22"/>
  <c r="BG56" i="22"/>
  <c r="BG57" i="22"/>
  <c r="BG58" i="22"/>
  <c r="BG59" i="22"/>
  <c r="BG60" i="22"/>
  <c r="BG61" i="22"/>
  <c r="BG62" i="22"/>
  <c r="BG63" i="22"/>
  <c r="BG64" i="22"/>
  <c r="BG65" i="22"/>
  <c r="BG66" i="22"/>
  <c r="BG67" i="22"/>
  <c r="BG68" i="22"/>
  <c r="BG69" i="22"/>
  <c r="BG70" i="22"/>
  <c r="BG71" i="22"/>
  <c r="BG72" i="22"/>
  <c r="BG73" i="22"/>
  <c r="BG74" i="22"/>
  <c r="BG75" i="22"/>
  <c r="BG76" i="22"/>
  <c r="BG77" i="22"/>
  <c r="BG78" i="22"/>
  <c r="BG79" i="22"/>
  <c r="BG80" i="22"/>
  <c r="BG81" i="22"/>
  <c r="BG82" i="22"/>
  <c r="BG83" i="22"/>
  <c r="BG84" i="22"/>
  <c r="BG85" i="22"/>
  <c r="BG86" i="22"/>
  <c r="BG87" i="22"/>
  <c r="BG88" i="22"/>
  <c r="BG89" i="22"/>
  <c r="BG90" i="22"/>
  <c r="BG91" i="22"/>
  <c r="BG92" i="22"/>
  <c r="BG93" i="22"/>
  <c r="BG94" i="22"/>
  <c r="BG95" i="22"/>
  <c r="BG96" i="22"/>
  <c r="BG97" i="22"/>
  <c r="BG98" i="22"/>
  <c r="BG99" i="22"/>
  <c r="BG100" i="22"/>
  <c r="BG101" i="22"/>
  <c r="BG102" i="22"/>
  <c r="BG103" i="22"/>
  <c r="BG104" i="22"/>
  <c r="BG105" i="22"/>
  <c r="BG106" i="22"/>
  <c r="BG107" i="22"/>
  <c r="BG108" i="22"/>
  <c r="BG109" i="22"/>
  <c r="BG110" i="22"/>
  <c r="BG111" i="22"/>
  <c r="BG112" i="22"/>
  <c r="BG113" i="22"/>
  <c r="BG114" i="22"/>
  <c r="BG115" i="22"/>
  <c r="BG116" i="22"/>
  <c r="BG117" i="22"/>
  <c r="BG118" i="22"/>
  <c r="BG119" i="22"/>
  <c r="BG120" i="22"/>
  <c r="BG121" i="22"/>
  <c r="BG122" i="22"/>
  <c r="BG123" i="22"/>
  <c r="BG124" i="22"/>
  <c r="BG125" i="22"/>
  <c r="BG126" i="22"/>
  <c r="BG127" i="22"/>
  <c r="BG128" i="22"/>
  <c r="BG129" i="22"/>
  <c r="BG130" i="22"/>
  <c r="BG131" i="22"/>
  <c r="BG132" i="22"/>
  <c r="BG133" i="22"/>
  <c r="BG134" i="22"/>
  <c r="BG135" i="22"/>
  <c r="BG136" i="22"/>
  <c r="BG137" i="22"/>
  <c r="BG138" i="22"/>
  <c r="BG139" i="22"/>
  <c r="BG140" i="22"/>
  <c r="BG141" i="22"/>
  <c r="BG142" i="22"/>
  <c r="BG143" i="22"/>
  <c r="BG144" i="22"/>
  <c r="BG145" i="22"/>
  <c r="BG146" i="22"/>
  <c r="BG147" i="22"/>
  <c r="BG148" i="22"/>
  <c r="BG149" i="22"/>
  <c r="BG150" i="22"/>
  <c r="BG151" i="22"/>
  <c r="BG152" i="22"/>
  <c r="BG153" i="22"/>
  <c r="Q68" i="22"/>
  <c r="R68" i="22"/>
  <c r="S68" i="22"/>
  <c r="T68" i="22"/>
  <c r="U68" i="22"/>
  <c r="V68" i="22"/>
  <c r="Q69" i="22"/>
  <c r="R69" i="22"/>
  <c r="S69" i="22"/>
  <c r="T69" i="22"/>
  <c r="U69" i="22"/>
  <c r="V69" i="22"/>
  <c r="Q70" i="22"/>
  <c r="R70" i="22"/>
  <c r="S70" i="22"/>
  <c r="T70" i="22"/>
  <c r="U70" i="22"/>
  <c r="V70" i="22"/>
  <c r="Q71" i="22"/>
  <c r="R71" i="22"/>
  <c r="S71" i="22"/>
  <c r="T71" i="22"/>
  <c r="U71" i="22"/>
  <c r="V71" i="22"/>
  <c r="Q72" i="22"/>
  <c r="R72" i="22"/>
  <c r="S72" i="22"/>
  <c r="T72" i="22"/>
  <c r="U72" i="22"/>
  <c r="V72" i="22"/>
  <c r="Q73" i="22"/>
  <c r="R73" i="22"/>
  <c r="S73" i="22"/>
  <c r="T73" i="22"/>
  <c r="U73" i="22"/>
  <c r="V73" i="22"/>
  <c r="Q74" i="22"/>
  <c r="R74" i="22"/>
  <c r="S74" i="22"/>
  <c r="T74" i="22"/>
  <c r="U74" i="22"/>
  <c r="V74" i="22"/>
  <c r="Q75" i="22"/>
  <c r="R75" i="22"/>
  <c r="S75" i="22"/>
  <c r="T75" i="22"/>
  <c r="U75" i="22"/>
  <c r="V75" i="22"/>
  <c r="Q76" i="22"/>
  <c r="R76" i="22"/>
  <c r="S76" i="22"/>
  <c r="T76" i="22"/>
  <c r="U76" i="22"/>
  <c r="V76" i="22"/>
  <c r="Q77" i="22"/>
  <c r="R77" i="22"/>
  <c r="S77" i="22"/>
  <c r="T77" i="22"/>
  <c r="U77" i="22"/>
  <c r="V77" i="22"/>
  <c r="Q78" i="22"/>
  <c r="R78" i="22"/>
  <c r="S78" i="22"/>
  <c r="T78" i="22"/>
  <c r="U78" i="22"/>
  <c r="V78" i="22"/>
  <c r="Q79" i="22"/>
  <c r="R79" i="22"/>
  <c r="S79" i="22"/>
  <c r="T79" i="22"/>
  <c r="U79" i="22"/>
  <c r="V79" i="22"/>
  <c r="Q80" i="22"/>
  <c r="R80" i="22"/>
  <c r="S80" i="22"/>
  <c r="T80" i="22"/>
  <c r="U80" i="22"/>
  <c r="V80" i="22"/>
  <c r="Q81" i="22"/>
  <c r="R81" i="22"/>
  <c r="S81" i="22"/>
  <c r="T81" i="22"/>
  <c r="U81" i="22"/>
  <c r="V81" i="22"/>
  <c r="Q82" i="22"/>
  <c r="R82" i="22"/>
  <c r="S82" i="22"/>
  <c r="T82" i="22"/>
  <c r="U82" i="22"/>
  <c r="V82" i="22"/>
  <c r="Q83" i="22"/>
  <c r="R83" i="22"/>
  <c r="S83" i="22"/>
  <c r="T83" i="22"/>
  <c r="U83" i="22"/>
  <c r="V83" i="22"/>
  <c r="Q84" i="22"/>
  <c r="R84" i="22"/>
  <c r="S84" i="22"/>
  <c r="T84" i="22"/>
  <c r="U84" i="22"/>
  <c r="V84" i="22"/>
  <c r="Q85" i="22"/>
  <c r="R85" i="22"/>
  <c r="S85" i="22"/>
  <c r="T85" i="22"/>
  <c r="U85" i="22"/>
  <c r="V85" i="22"/>
  <c r="Q86" i="22"/>
  <c r="R86" i="22"/>
  <c r="S86" i="22"/>
  <c r="T86" i="22"/>
  <c r="U86" i="22"/>
  <c r="V86" i="22"/>
  <c r="Q87" i="22"/>
  <c r="R87" i="22"/>
  <c r="S87" i="22"/>
  <c r="T87" i="22"/>
  <c r="U87" i="22"/>
  <c r="V87" i="22"/>
  <c r="Q88" i="22"/>
  <c r="R88" i="22"/>
  <c r="S88" i="22"/>
  <c r="T88" i="22"/>
  <c r="U88" i="22"/>
  <c r="V88" i="22"/>
  <c r="Q89" i="22"/>
  <c r="R89" i="22"/>
  <c r="S89" i="22"/>
  <c r="T89" i="22"/>
  <c r="U89" i="22"/>
  <c r="V89" i="22"/>
  <c r="Q90" i="22"/>
  <c r="R90" i="22"/>
  <c r="S90" i="22"/>
  <c r="T90" i="22"/>
  <c r="U90" i="22"/>
  <c r="V90" i="22"/>
  <c r="Q91" i="22"/>
  <c r="R91" i="22"/>
  <c r="S91" i="22"/>
  <c r="T91" i="22"/>
  <c r="U91" i="22"/>
  <c r="V91" i="22"/>
  <c r="Q92" i="22"/>
  <c r="R92" i="22"/>
  <c r="S92" i="22"/>
  <c r="T92" i="22"/>
  <c r="U92" i="22"/>
  <c r="V92" i="22"/>
  <c r="Q93" i="22"/>
  <c r="R93" i="22"/>
  <c r="S93" i="22"/>
  <c r="T93" i="22"/>
  <c r="U93" i="22"/>
  <c r="V93" i="22"/>
  <c r="Q94" i="22"/>
  <c r="R94" i="22"/>
  <c r="S94" i="22"/>
  <c r="T94" i="22"/>
  <c r="U94" i="22"/>
  <c r="V94" i="22"/>
  <c r="Q95" i="22"/>
  <c r="R95" i="22"/>
  <c r="S95" i="22"/>
  <c r="T95" i="22"/>
  <c r="U95" i="22"/>
  <c r="V95" i="22"/>
  <c r="Q96" i="22"/>
  <c r="R96" i="22"/>
  <c r="S96" i="22"/>
  <c r="T96" i="22"/>
  <c r="U96" i="22"/>
  <c r="V96" i="22"/>
  <c r="Q97" i="22"/>
  <c r="R97" i="22"/>
  <c r="S97" i="22"/>
  <c r="T97" i="22"/>
  <c r="U97" i="22"/>
  <c r="V97" i="22"/>
  <c r="Q98" i="22"/>
  <c r="R98" i="22"/>
  <c r="S98" i="22"/>
  <c r="T98" i="22"/>
  <c r="U98" i="22"/>
  <c r="V98" i="22"/>
  <c r="Q99" i="22"/>
  <c r="R99" i="22"/>
  <c r="S99" i="22"/>
  <c r="T99" i="22"/>
  <c r="U99" i="22"/>
  <c r="V99" i="22"/>
  <c r="Q100" i="22"/>
  <c r="R100" i="22"/>
  <c r="S100" i="22"/>
  <c r="T100" i="22"/>
  <c r="U100" i="22"/>
  <c r="V100" i="22"/>
  <c r="Q101" i="22"/>
  <c r="R101" i="22"/>
  <c r="S101" i="22"/>
  <c r="T101" i="22"/>
  <c r="U101" i="22"/>
  <c r="V101" i="22"/>
  <c r="Q102" i="22"/>
  <c r="R102" i="22"/>
  <c r="S102" i="22"/>
  <c r="T102" i="22"/>
  <c r="U102" i="22"/>
  <c r="V102" i="22"/>
  <c r="Q103" i="22"/>
  <c r="R103" i="22"/>
  <c r="S103" i="22"/>
  <c r="T103" i="22"/>
  <c r="U103" i="22"/>
  <c r="V103" i="22"/>
  <c r="Q104" i="22"/>
  <c r="R104" i="22"/>
  <c r="S104" i="22"/>
  <c r="T104" i="22"/>
  <c r="U104" i="22"/>
  <c r="V104" i="22"/>
  <c r="Q105" i="22"/>
  <c r="R105" i="22"/>
  <c r="S105" i="22"/>
  <c r="T105" i="22"/>
  <c r="U105" i="22"/>
  <c r="V105" i="22"/>
  <c r="Q106" i="22"/>
  <c r="R106" i="22"/>
  <c r="S106" i="22"/>
  <c r="T106" i="22"/>
  <c r="U106" i="22"/>
  <c r="V106" i="22"/>
  <c r="Q107" i="22"/>
  <c r="R107" i="22"/>
  <c r="S107" i="22"/>
  <c r="T107" i="22"/>
  <c r="U107" i="22"/>
  <c r="V107" i="22"/>
  <c r="Q108" i="22"/>
  <c r="R108" i="22"/>
  <c r="S108" i="22"/>
  <c r="T108" i="22"/>
  <c r="U108" i="22"/>
  <c r="V108" i="22"/>
  <c r="Q109" i="22"/>
  <c r="R109" i="22"/>
  <c r="S109" i="22"/>
  <c r="T109" i="22"/>
  <c r="U109" i="22"/>
  <c r="V109" i="22"/>
  <c r="Q110" i="22"/>
  <c r="R110" i="22"/>
  <c r="S110" i="22"/>
  <c r="T110" i="22"/>
  <c r="U110" i="22"/>
  <c r="V110" i="22"/>
  <c r="Q111" i="22"/>
  <c r="R111" i="22"/>
  <c r="S111" i="22"/>
  <c r="T111" i="22"/>
  <c r="U111" i="22"/>
  <c r="V111" i="22"/>
  <c r="Q112" i="22"/>
  <c r="R112" i="22"/>
  <c r="S112" i="22"/>
  <c r="T112" i="22"/>
  <c r="U112" i="22"/>
  <c r="V112" i="22"/>
  <c r="Q113" i="22"/>
  <c r="R113" i="22"/>
  <c r="S113" i="22"/>
  <c r="T113" i="22"/>
  <c r="U113" i="22"/>
  <c r="V113" i="22"/>
  <c r="Q114" i="22"/>
  <c r="R114" i="22"/>
  <c r="S114" i="22"/>
  <c r="T114" i="22"/>
  <c r="U114" i="22"/>
  <c r="V114" i="22"/>
  <c r="Q115" i="22"/>
  <c r="R115" i="22"/>
  <c r="S115" i="22"/>
  <c r="T115" i="22"/>
  <c r="U115" i="22"/>
  <c r="V115" i="22"/>
  <c r="Q116" i="22"/>
  <c r="R116" i="22"/>
  <c r="S116" i="22"/>
  <c r="T116" i="22"/>
  <c r="U116" i="22"/>
  <c r="V116" i="22"/>
  <c r="Q117" i="22"/>
  <c r="R117" i="22"/>
  <c r="S117" i="22"/>
  <c r="T117" i="22"/>
  <c r="U117" i="22"/>
  <c r="V117" i="22"/>
  <c r="Q118" i="22"/>
  <c r="R118" i="22"/>
  <c r="S118" i="22"/>
  <c r="T118" i="22"/>
  <c r="U118" i="22"/>
  <c r="V118" i="22"/>
  <c r="Q119" i="22"/>
  <c r="R119" i="22"/>
  <c r="S119" i="22"/>
  <c r="T119" i="22"/>
  <c r="U119" i="22"/>
  <c r="V119" i="22"/>
  <c r="Q120" i="22"/>
  <c r="R120" i="22"/>
  <c r="S120" i="22"/>
  <c r="T120" i="22"/>
  <c r="U120" i="22"/>
  <c r="V120" i="22"/>
  <c r="Q121" i="22"/>
  <c r="R121" i="22"/>
  <c r="S121" i="22"/>
  <c r="T121" i="22"/>
  <c r="U121" i="22"/>
  <c r="V121" i="22"/>
  <c r="Q122" i="22"/>
  <c r="R122" i="22"/>
  <c r="S122" i="22"/>
  <c r="T122" i="22"/>
  <c r="U122" i="22"/>
  <c r="V122" i="22"/>
  <c r="Q123" i="22"/>
  <c r="R123" i="22"/>
  <c r="S123" i="22"/>
  <c r="T123" i="22"/>
  <c r="U123" i="22"/>
  <c r="V123" i="22"/>
  <c r="Q124" i="22"/>
  <c r="R124" i="22"/>
  <c r="S124" i="22"/>
  <c r="T124" i="22"/>
  <c r="U124" i="22"/>
  <c r="V124" i="22"/>
  <c r="Q125" i="22"/>
  <c r="R125" i="22"/>
  <c r="S125" i="22"/>
  <c r="T125" i="22"/>
  <c r="U125" i="22"/>
  <c r="V125" i="22"/>
  <c r="Q126" i="22"/>
  <c r="R126" i="22"/>
  <c r="S126" i="22"/>
  <c r="T126" i="22"/>
  <c r="U126" i="22"/>
  <c r="V126" i="22"/>
  <c r="Q127" i="22"/>
  <c r="R127" i="22"/>
  <c r="S127" i="22"/>
  <c r="T127" i="22"/>
  <c r="U127" i="22"/>
  <c r="V127" i="22"/>
  <c r="Q128" i="22"/>
  <c r="R128" i="22"/>
  <c r="S128" i="22"/>
  <c r="T128" i="22"/>
  <c r="U128" i="22"/>
  <c r="V128" i="22"/>
  <c r="Q129" i="22"/>
  <c r="R129" i="22"/>
  <c r="S129" i="22"/>
  <c r="T129" i="22"/>
  <c r="U129" i="22"/>
  <c r="V129" i="22"/>
  <c r="Q130" i="22"/>
  <c r="R130" i="22"/>
  <c r="S130" i="22"/>
  <c r="T130" i="22"/>
  <c r="U130" i="22"/>
  <c r="V130" i="22"/>
  <c r="Q131" i="22"/>
  <c r="R131" i="22"/>
  <c r="S131" i="22"/>
  <c r="T131" i="22"/>
  <c r="U131" i="22"/>
  <c r="V131" i="22"/>
  <c r="Q132" i="22"/>
  <c r="R132" i="22"/>
  <c r="S132" i="22"/>
  <c r="T132" i="22"/>
  <c r="U132" i="22"/>
  <c r="V132" i="22"/>
  <c r="Q133" i="22"/>
  <c r="R133" i="22"/>
  <c r="S133" i="22"/>
  <c r="T133" i="22"/>
  <c r="U133" i="22"/>
  <c r="V133" i="22"/>
  <c r="Q134" i="22"/>
  <c r="R134" i="22"/>
  <c r="S134" i="22"/>
  <c r="T134" i="22"/>
  <c r="U134" i="22"/>
  <c r="V134" i="22"/>
  <c r="Q135" i="22"/>
  <c r="R135" i="22"/>
  <c r="S135" i="22"/>
  <c r="T135" i="22"/>
  <c r="U135" i="22"/>
  <c r="V135" i="22"/>
  <c r="Q136" i="22"/>
  <c r="R136" i="22"/>
  <c r="S136" i="22"/>
  <c r="T136" i="22"/>
  <c r="U136" i="22"/>
  <c r="V136" i="22"/>
  <c r="Q137" i="22"/>
  <c r="R137" i="22"/>
  <c r="S137" i="22"/>
  <c r="T137" i="22"/>
  <c r="U137" i="22"/>
  <c r="V137" i="22"/>
  <c r="Q138" i="22"/>
  <c r="R138" i="22"/>
  <c r="S138" i="22"/>
  <c r="T138" i="22"/>
  <c r="U138" i="22"/>
  <c r="V138" i="22"/>
  <c r="Q139" i="22"/>
  <c r="R139" i="22"/>
  <c r="S139" i="22"/>
  <c r="T139" i="22"/>
  <c r="U139" i="22"/>
  <c r="V139" i="22"/>
  <c r="Q140" i="22"/>
  <c r="R140" i="22"/>
  <c r="S140" i="22"/>
  <c r="T140" i="22"/>
  <c r="U140" i="22"/>
  <c r="V140" i="22"/>
  <c r="Q141" i="22"/>
  <c r="R141" i="22"/>
  <c r="S141" i="22"/>
  <c r="T141" i="22"/>
  <c r="U141" i="22"/>
  <c r="V141" i="22"/>
  <c r="Q142" i="22"/>
  <c r="R142" i="22"/>
  <c r="S142" i="22"/>
  <c r="T142" i="22"/>
  <c r="U142" i="22"/>
  <c r="V142" i="22"/>
  <c r="Q143" i="22"/>
  <c r="R143" i="22"/>
  <c r="S143" i="22"/>
  <c r="T143" i="22"/>
  <c r="U143" i="22"/>
  <c r="V143" i="22"/>
  <c r="Q144" i="22"/>
  <c r="R144" i="22"/>
  <c r="S144" i="22"/>
  <c r="T144" i="22"/>
  <c r="U144" i="22"/>
  <c r="V144" i="22"/>
  <c r="Q145" i="22"/>
  <c r="R145" i="22"/>
  <c r="S145" i="22"/>
  <c r="T145" i="22"/>
  <c r="U145" i="22"/>
  <c r="V145" i="22"/>
  <c r="Q146" i="22"/>
  <c r="R146" i="22"/>
  <c r="S146" i="22"/>
  <c r="T146" i="22"/>
  <c r="U146" i="22"/>
  <c r="V146" i="22"/>
  <c r="Q147" i="22"/>
  <c r="R147" i="22"/>
  <c r="S147" i="22"/>
  <c r="T147" i="22"/>
  <c r="U147" i="22"/>
  <c r="V147" i="22"/>
  <c r="Q148" i="22"/>
  <c r="R148" i="22"/>
  <c r="S148" i="22"/>
  <c r="T148" i="22"/>
  <c r="U148" i="22"/>
  <c r="V148" i="22"/>
  <c r="Q149" i="22"/>
  <c r="R149" i="22"/>
  <c r="S149" i="22"/>
  <c r="T149" i="22"/>
  <c r="U149" i="22"/>
  <c r="V149" i="22"/>
  <c r="Q150" i="22"/>
  <c r="R150" i="22"/>
  <c r="S150" i="22"/>
  <c r="T150" i="22"/>
  <c r="U150" i="22"/>
  <c r="V150" i="22"/>
  <c r="Q151" i="22"/>
  <c r="R151" i="22"/>
  <c r="S151" i="22"/>
  <c r="T151" i="22"/>
  <c r="U151" i="22"/>
  <c r="V151" i="22"/>
  <c r="Q152" i="22"/>
  <c r="R152" i="22"/>
  <c r="S152" i="22"/>
  <c r="T152" i="22"/>
  <c r="U152" i="22"/>
  <c r="V152" i="22"/>
  <c r="Q153" i="22"/>
  <c r="R153" i="22"/>
  <c r="S153" i="22"/>
  <c r="T153" i="22"/>
  <c r="U153" i="22"/>
  <c r="V153" i="22"/>
  <c r="L68" i="22"/>
  <c r="M68" i="22"/>
  <c r="N68" i="22"/>
  <c r="L69" i="22"/>
  <c r="M69" i="22"/>
  <c r="N69" i="22"/>
  <c r="L70" i="22"/>
  <c r="M70" i="22"/>
  <c r="N70" i="22"/>
  <c r="L71" i="22"/>
  <c r="M71" i="22"/>
  <c r="N71" i="22"/>
  <c r="L72" i="22"/>
  <c r="M72" i="22"/>
  <c r="N72" i="22"/>
  <c r="L73" i="22"/>
  <c r="M73" i="22"/>
  <c r="N73" i="22"/>
  <c r="L74" i="22"/>
  <c r="M74" i="22"/>
  <c r="N74" i="22"/>
  <c r="L75" i="22"/>
  <c r="M75" i="22"/>
  <c r="N75" i="22"/>
  <c r="L76" i="22"/>
  <c r="M76" i="22"/>
  <c r="N76" i="22"/>
  <c r="L77" i="22"/>
  <c r="M77" i="22"/>
  <c r="N77" i="22"/>
  <c r="L78" i="22"/>
  <c r="M78" i="22"/>
  <c r="N78" i="22"/>
  <c r="L79" i="22"/>
  <c r="M79" i="22"/>
  <c r="N79" i="22"/>
  <c r="L80" i="22"/>
  <c r="M80" i="22"/>
  <c r="N80" i="22"/>
  <c r="L81" i="22"/>
  <c r="M81" i="22"/>
  <c r="N81" i="22"/>
  <c r="L82" i="22"/>
  <c r="M82" i="22"/>
  <c r="N82" i="22"/>
  <c r="L83" i="22"/>
  <c r="M83" i="22"/>
  <c r="N83" i="22"/>
  <c r="L84" i="22"/>
  <c r="M84" i="22"/>
  <c r="N84" i="22"/>
  <c r="L85" i="22"/>
  <c r="M85" i="22"/>
  <c r="N85" i="22"/>
  <c r="L86" i="22"/>
  <c r="M86" i="22"/>
  <c r="N86" i="22"/>
  <c r="L87" i="22"/>
  <c r="M87" i="22"/>
  <c r="N87" i="22"/>
  <c r="L88" i="22"/>
  <c r="M88" i="22"/>
  <c r="N88" i="22"/>
  <c r="L89" i="22"/>
  <c r="M89" i="22"/>
  <c r="N89" i="22"/>
  <c r="L90" i="22"/>
  <c r="M90" i="22"/>
  <c r="N90" i="22"/>
  <c r="L91" i="22"/>
  <c r="M91" i="22"/>
  <c r="N91" i="22"/>
  <c r="L92" i="22"/>
  <c r="M92" i="22"/>
  <c r="N92" i="22"/>
  <c r="L93" i="22"/>
  <c r="M93" i="22"/>
  <c r="N93" i="22"/>
  <c r="L94" i="22"/>
  <c r="M94" i="22"/>
  <c r="N94" i="22"/>
  <c r="L95" i="22"/>
  <c r="M95" i="22"/>
  <c r="N95" i="22"/>
  <c r="L96" i="22"/>
  <c r="M96" i="22"/>
  <c r="N96" i="22"/>
  <c r="L97" i="22"/>
  <c r="M97" i="22"/>
  <c r="N97" i="22"/>
  <c r="L98" i="22"/>
  <c r="M98" i="22"/>
  <c r="N98" i="22"/>
  <c r="L99" i="22"/>
  <c r="M99" i="22"/>
  <c r="N99" i="22"/>
  <c r="L100" i="22"/>
  <c r="M100" i="22"/>
  <c r="N100" i="22"/>
  <c r="L101" i="22"/>
  <c r="M101" i="22"/>
  <c r="N101" i="22"/>
  <c r="L102" i="22"/>
  <c r="M102" i="22"/>
  <c r="N102" i="22"/>
  <c r="L103" i="22"/>
  <c r="M103" i="22"/>
  <c r="N103" i="22"/>
  <c r="L104" i="22"/>
  <c r="M104" i="22"/>
  <c r="N104" i="22"/>
  <c r="L105" i="22"/>
  <c r="M105" i="22"/>
  <c r="N105" i="22"/>
  <c r="L106" i="22"/>
  <c r="M106" i="22"/>
  <c r="N106" i="22"/>
  <c r="L107" i="22"/>
  <c r="M107" i="22"/>
  <c r="N107" i="22"/>
  <c r="L108" i="22"/>
  <c r="M108" i="22"/>
  <c r="N108" i="22"/>
  <c r="L109" i="22"/>
  <c r="M109" i="22"/>
  <c r="N109" i="22"/>
  <c r="L110" i="22"/>
  <c r="M110" i="22"/>
  <c r="N110" i="22"/>
  <c r="L111" i="22"/>
  <c r="M111" i="22"/>
  <c r="N111" i="22"/>
  <c r="L112" i="22"/>
  <c r="M112" i="22"/>
  <c r="N112" i="22"/>
  <c r="L113" i="22"/>
  <c r="M113" i="22"/>
  <c r="N113" i="22"/>
  <c r="L114" i="22"/>
  <c r="M114" i="22"/>
  <c r="N114" i="22"/>
  <c r="L115" i="22"/>
  <c r="M115" i="22"/>
  <c r="N115" i="22"/>
  <c r="L116" i="22"/>
  <c r="M116" i="22"/>
  <c r="N116" i="22"/>
  <c r="L117" i="22"/>
  <c r="M117" i="22"/>
  <c r="N117" i="22"/>
  <c r="L118" i="22"/>
  <c r="M118" i="22"/>
  <c r="N118" i="22"/>
  <c r="L119" i="22"/>
  <c r="M119" i="22"/>
  <c r="N119" i="22"/>
  <c r="L120" i="22"/>
  <c r="M120" i="22"/>
  <c r="N120" i="22"/>
  <c r="L121" i="22"/>
  <c r="M121" i="22"/>
  <c r="N121" i="22"/>
  <c r="L122" i="22"/>
  <c r="M122" i="22"/>
  <c r="N122" i="22"/>
  <c r="L123" i="22"/>
  <c r="M123" i="22"/>
  <c r="N123" i="22"/>
  <c r="L124" i="22"/>
  <c r="M124" i="22"/>
  <c r="N124" i="22"/>
  <c r="L125" i="22"/>
  <c r="M125" i="22"/>
  <c r="N125" i="22"/>
  <c r="L126" i="22"/>
  <c r="M126" i="22"/>
  <c r="N126" i="22"/>
  <c r="L127" i="22"/>
  <c r="M127" i="22"/>
  <c r="N127" i="22"/>
  <c r="L128" i="22"/>
  <c r="M128" i="22"/>
  <c r="N128" i="22"/>
  <c r="L129" i="22"/>
  <c r="M129" i="22"/>
  <c r="N129" i="22"/>
  <c r="L130" i="22"/>
  <c r="M130" i="22"/>
  <c r="N130" i="22"/>
  <c r="L131" i="22"/>
  <c r="M131" i="22"/>
  <c r="N131" i="22"/>
  <c r="L132" i="22"/>
  <c r="M132" i="22"/>
  <c r="N132" i="22"/>
  <c r="L133" i="22"/>
  <c r="M133" i="22"/>
  <c r="N133" i="22"/>
  <c r="L134" i="22"/>
  <c r="M134" i="22"/>
  <c r="N134" i="22"/>
  <c r="L135" i="22"/>
  <c r="M135" i="22"/>
  <c r="N135" i="22"/>
  <c r="L136" i="22"/>
  <c r="M136" i="22"/>
  <c r="N136" i="22"/>
  <c r="L137" i="22"/>
  <c r="M137" i="22"/>
  <c r="N137" i="22"/>
  <c r="L138" i="22"/>
  <c r="M138" i="22"/>
  <c r="N138" i="22"/>
  <c r="L139" i="22"/>
  <c r="M139" i="22"/>
  <c r="N139" i="22"/>
  <c r="L140" i="22"/>
  <c r="M140" i="22"/>
  <c r="N140" i="22"/>
  <c r="L141" i="22"/>
  <c r="M141" i="22"/>
  <c r="N141" i="22"/>
  <c r="L142" i="22"/>
  <c r="M142" i="22"/>
  <c r="N142" i="22"/>
  <c r="L143" i="22"/>
  <c r="M143" i="22"/>
  <c r="N143" i="22"/>
  <c r="L144" i="22"/>
  <c r="M144" i="22"/>
  <c r="N144" i="22"/>
  <c r="L145" i="22"/>
  <c r="M145" i="22"/>
  <c r="N145" i="22"/>
  <c r="L146" i="22"/>
  <c r="M146" i="22"/>
  <c r="N146" i="22"/>
  <c r="L147" i="22"/>
  <c r="M147" i="22"/>
  <c r="N147" i="22"/>
  <c r="L148" i="22"/>
  <c r="M148" i="22"/>
  <c r="N148" i="22"/>
  <c r="L149" i="22"/>
  <c r="M149" i="22"/>
  <c r="N149" i="22"/>
  <c r="L150" i="22"/>
  <c r="M150" i="22"/>
  <c r="N150" i="22"/>
  <c r="L151" i="22"/>
  <c r="M151" i="22"/>
  <c r="N151" i="22"/>
  <c r="L152" i="22"/>
  <c r="M152" i="22"/>
  <c r="N152" i="22"/>
  <c r="L153" i="22"/>
  <c r="M153" i="22"/>
  <c r="N153" i="22"/>
  <c r="K68" i="22"/>
  <c r="K69" i="22"/>
  <c r="K70" i="22"/>
  <c r="K71" i="22"/>
  <c r="K72" i="22"/>
  <c r="K73" i="22"/>
  <c r="K74" i="22"/>
  <c r="K75" i="22"/>
  <c r="K76" i="22"/>
  <c r="K77" i="22"/>
  <c r="K78" i="22"/>
  <c r="K79" i="22"/>
  <c r="K80" i="22"/>
  <c r="K81" i="22"/>
  <c r="K82" i="22"/>
  <c r="K83" i="22"/>
  <c r="K84" i="22"/>
  <c r="K85" i="22"/>
  <c r="K86" i="22"/>
  <c r="K87" i="22"/>
  <c r="K88" i="22"/>
  <c r="K89" i="22"/>
  <c r="K90" i="22"/>
  <c r="K91" i="22"/>
  <c r="K92" i="22"/>
  <c r="K93" i="22"/>
  <c r="K94" i="22"/>
  <c r="K95" i="22"/>
  <c r="K96" i="22"/>
  <c r="K97" i="22"/>
  <c r="K98" i="22"/>
  <c r="K99" i="22"/>
  <c r="K100" i="22"/>
  <c r="K101" i="22"/>
  <c r="K102" i="22"/>
  <c r="K103" i="22"/>
  <c r="K104" i="22"/>
  <c r="K105" i="22"/>
  <c r="K106" i="22"/>
  <c r="K107" i="22"/>
  <c r="K108" i="22"/>
  <c r="K109" i="22"/>
  <c r="K110" i="22"/>
  <c r="K111" i="22"/>
  <c r="K112" i="22"/>
  <c r="K113" i="22"/>
  <c r="K114" i="22"/>
  <c r="K115" i="22"/>
  <c r="K116" i="22"/>
  <c r="K117" i="22"/>
  <c r="K118" i="22"/>
  <c r="K119" i="22"/>
  <c r="K120" i="22"/>
  <c r="K121" i="22"/>
  <c r="K122" i="22"/>
  <c r="K123" i="22"/>
  <c r="K124" i="22"/>
  <c r="K125" i="22"/>
  <c r="K126" i="22"/>
  <c r="K127" i="22"/>
  <c r="K128" i="22"/>
  <c r="K129" i="22"/>
  <c r="K130" i="22"/>
  <c r="K131" i="22"/>
  <c r="K132" i="22"/>
  <c r="K133" i="22"/>
  <c r="K134" i="22"/>
  <c r="K135" i="22"/>
  <c r="K136" i="22"/>
  <c r="K137" i="22"/>
  <c r="K138" i="22"/>
  <c r="K139" i="22"/>
  <c r="K140" i="22"/>
  <c r="K141" i="22"/>
  <c r="K142" i="22"/>
  <c r="K143" i="22"/>
  <c r="K144" i="22"/>
  <c r="K145" i="22"/>
  <c r="K146" i="22"/>
  <c r="K147" i="22"/>
  <c r="K148" i="22"/>
  <c r="K149" i="22"/>
  <c r="K150" i="22"/>
  <c r="K151" i="22"/>
  <c r="K152" i="22"/>
  <c r="K153" i="22"/>
  <c r="J68" i="22"/>
  <c r="J69" i="22"/>
  <c r="J70" i="22"/>
  <c r="J71" i="22"/>
  <c r="J72" i="22"/>
  <c r="J73" i="22"/>
  <c r="J74" i="22"/>
  <c r="J75" i="22"/>
  <c r="J76" i="22"/>
  <c r="J77" i="22"/>
  <c r="J78" i="22"/>
  <c r="J79" i="22"/>
  <c r="J80" i="22"/>
  <c r="J81" i="22"/>
  <c r="J82" i="22"/>
  <c r="J83" i="22"/>
  <c r="J84" i="22"/>
  <c r="J85" i="22"/>
  <c r="J86" i="22"/>
  <c r="J87" i="22"/>
  <c r="J88" i="22"/>
  <c r="J89" i="22"/>
  <c r="J90" i="22"/>
  <c r="J91" i="22"/>
  <c r="J92" i="22"/>
  <c r="J93" i="22"/>
  <c r="J94" i="22"/>
  <c r="J95" i="22"/>
  <c r="J96" i="22"/>
  <c r="J97" i="22"/>
  <c r="J98" i="22"/>
  <c r="J99" i="22"/>
  <c r="J100" i="22"/>
  <c r="J101" i="22"/>
  <c r="J102" i="22"/>
  <c r="J103" i="22"/>
  <c r="J104" i="22"/>
  <c r="J105" i="22"/>
  <c r="J106" i="22"/>
  <c r="J107" i="22"/>
  <c r="J108" i="22"/>
  <c r="J109" i="22"/>
  <c r="J110" i="22"/>
  <c r="J111" i="22"/>
  <c r="J112" i="22"/>
  <c r="J113" i="22"/>
  <c r="J114" i="22"/>
  <c r="J115" i="22"/>
  <c r="J116" i="22"/>
  <c r="J117" i="22"/>
  <c r="J118" i="22"/>
  <c r="J119" i="22"/>
  <c r="J120" i="22"/>
  <c r="J121" i="22"/>
  <c r="J122" i="22"/>
  <c r="J123" i="22"/>
  <c r="J124" i="22"/>
  <c r="J125" i="22"/>
  <c r="J126" i="22"/>
  <c r="J127" i="22"/>
  <c r="J128" i="22"/>
  <c r="J129" i="22"/>
  <c r="J130" i="22"/>
  <c r="J131" i="22"/>
  <c r="J132" i="22"/>
  <c r="J133" i="22"/>
  <c r="J134" i="22"/>
  <c r="J135" i="22"/>
  <c r="J136" i="22"/>
  <c r="J137" i="22"/>
  <c r="J138" i="22"/>
  <c r="J139" i="22"/>
  <c r="J140" i="22"/>
  <c r="J141" i="22"/>
  <c r="J142" i="22"/>
  <c r="J143" i="22"/>
  <c r="J144" i="22"/>
  <c r="J145" i="22"/>
  <c r="J146" i="22"/>
  <c r="J147" i="22"/>
  <c r="J148" i="22"/>
  <c r="J149" i="22"/>
  <c r="J150" i="22"/>
  <c r="J151" i="22"/>
  <c r="J152" i="22"/>
  <c r="J153" i="22"/>
  <c r="G68" i="22"/>
  <c r="H68" i="22"/>
  <c r="I68" i="22"/>
  <c r="G69" i="22"/>
  <c r="H69" i="22"/>
  <c r="I69" i="22"/>
  <c r="G70" i="22"/>
  <c r="H70" i="22"/>
  <c r="I70" i="22"/>
  <c r="G71" i="22"/>
  <c r="H71" i="22"/>
  <c r="I71" i="22"/>
  <c r="G72" i="22"/>
  <c r="H72" i="22"/>
  <c r="I72" i="22"/>
  <c r="G73" i="22"/>
  <c r="H73" i="22"/>
  <c r="I73" i="22"/>
  <c r="G74" i="22"/>
  <c r="H74" i="22"/>
  <c r="I74" i="22"/>
  <c r="G75" i="22"/>
  <c r="H75" i="22"/>
  <c r="I75" i="22"/>
  <c r="G76" i="22"/>
  <c r="H76" i="22"/>
  <c r="I76" i="22"/>
  <c r="G77" i="22"/>
  <c r="H77" i="22"/>
  <c r="I77" i="22"/>
  <c r="G78" i="22"/>
  <c r="H78" i="22"/>
  <c r="I78" i="22"/>
  <c r="G79" i="22"/>
  <c r="H79" i="22"/>
  <c r="I79" i="22"/>
  <c r="G80" i="22"/>
  <c r="H80" i="22"/>
  <c r="I80" i="22"/>
  <c r="G81" i="22"/>
  <c r="H81" i="22"/>
  <c r="I81" i="22"/>
  <c r="G82" i="22"/>
  <c r="H82" i="22"/>
  <c r="I82" i="22"/>
  <c r="G83" i="22"/>
  <c r="H83" i="22"/>
  <c r="I83" i="22"/>
  <c r="G84" i="22"/>
  <c r="H84" i="22"/>
  <c r="I84" i="22"/>
  <c r="G85" i="22"/>
  <c r="H85" i="22"/>
  <c r="I85" i="22"/>
  <c r="G86" i="22"/>
  <c r="H86" i="22"/>
  <c r="I86" i="22"/>
  <c r="G87" i="22"/>
  <c r="H87" i="22"/>
  <c r="I87" i="22"/>
  <c r="G88" i="22"/>
  <c r="H88" i="22"/>
  <c r="I88" i="22"/>
  <c r="G89" i="22"/>
  <c r="H89" i="22"/>
  <c r="I89" i="22"/>
  <c r="G90" i="22"/>
  <c r="H90" i="22"/>
  <c r="I90" i="22"/>
  <c r="G91" i="22"/>
  <c r="H91" i="22"/>
  <c r="I91" i="22"/>
  <c r="G92" i="22"/>
  <c r="H92" i="22"/>
  <c r="I92" i="22"/>
  <c r="G93" i="22"/>
  <c r="H93" i="22"/>
  <c r="I93" i="22"/>
  <c r="G94" i="22"/>
  <c r="H94" i="22"/>
  <c r="I94" i="22"/>
  <c r="G95" i="22"/>
  <c r="H95" i="22"/>
  <c r="I95" i="22"/>
  <c r="G96" i="22"/>
  <c r="H96" i="22"/>
  <c r="I96" i="22"/>
  <c r="G97" i="22"/>
  <c r="H97" i="22"/>
  <c r="I97" i="22"/>
  <c r="G98" i="22"/>
  <c r="H98" i="22"/>
  <c r="I98" i="22"/>
  <c r="G99" i="22"/>
  <c r="H99" i="22"/>
  <c r="I99" i="22"/>
  <c r="G100" i="22"/>
  <c r="H100" i="22"/>
  <c r="I100" i="22"/>
  <c r="G101" i="22"/>
  <c r="H101" i="22"/>
  <c r="I101" i="22"/>
  <c r="G102" i="22"/>
  <c r="H102" i="22"/>
  <c r="I102" i="22"/>
  <c r="G103" i="22"/>
  <c r="H103" i="22"/>
  <c r="I103" i="22"/>
  <c r="G104" i="22"/>
  <c r="H104" i="22"/>
  <c r="I104" i="22"/>
  <c r="G105" i="22"/>
  <c r="H105" i="22"/>
  <c r="I105" i="22"/>
  <c r="G106" i="22"/>
  <c r="H106" i="22"/>
  <c r="I106" i="22"/>
  <c r="G107" i="22"/>
  <c r="H107" i="22"/>
  <c r="I107" i="22"/>
  <c r="G108" i="22"/>
  <c r="H108" i="22"/>
  <c r="I108" i="22"/>
  <c r="G109" i="22"/>
  <c r="H109" i="22"/>
  <c r="I109" i="22"/>
  <c r="G110" i="22"/>
  <c r="H110" i="22"/>
  <c r="I110" i="22"/>
  <c r="G111" i="22"/>
  <c r="H111" i="22"/>
  <c r="I111" i="22"/>
  <c r="G112" i="22"/>
  <c r="H112" i="22"/>
  <c r="I112" i="22"/>
  <c r="G113" i="22"/>
  <c r="H113" i="22"/>
  <c r="I113" i="22"/>
  <c r="G114" i="22"/>
  <c r="H114" i="22"/>
  <c r="I114" i="22"/>
  <c r="G115" i="22"/>
  <c r="H115" i="22"/>
  <c r="I115" i="22"/>
  <c r="G116" i="22"/>
  <c r="H116" i="22"/>
  <c r="I116" i="22"/>
  <c r="G117" i="22"/>
  <c r="H117" i="22"/>
  <c r="I117" i="22"/>
  <c r="G118" i="22"/>
  <c r="H118" i="22"/>
  <c r="I118" i="22"/>
  <c r="G119" i="22"/>
  <c r="H119" i="22"/>
  <c r="I119" i="22"/>
  <c r="G120" i="22"/>
  <c r="H120" i="22"/>
  <c r="I120" i="22"/>
  <c r="G121" i="22"/>
  <c r="H121" i="22"/>
  <c r="I121" i="22"/>
  <c r="G122" i="22"/>
  <c r="H122" i="22"/>
  <c r="I122" i="22"/>
  <c r="G123" i="22"/>
  <c r="H123" i="22"/>
  <c r="I123" i="22"/>
  <c r="G124" i="22"/>
  <c r="H124" i="22"/>
  <c r="I124" i="22"/>
  <c r="G125" i="22"/>
  <c r="H125" i="22"/>
  <c r="I125" i="22"/>
  <c r="G126" i="22"/>
  <c r="H126" i="22"/>
  <c r="I126" i="22"/>
  <c r="G127" i="22"/>
  <c r="H127" i="22"/>
  <c r="I127" i="22"/>
  <c r="G128" i="22"/>
  <c r="H128" i="22"/>
  <c r="I128" i="22"/>
  <c r="G129" i="22"/>
  <c r="H129" i="22"/>
  <c r="I129" i="22"/>
  <c r="G130" i="22"/>
  <c r="H130" i="22"/>
  <c r="I130" i="22"/>
  <c r="G131" i="22"/>
  <c r="H131" i="22"/>
  <c r="I131" i="22"/>
  <c r="G132" i="22"/>
  <c r="H132" i="22"/>
  <c r="I132" i="22"/>
  <c r="G133" i="22"/>
  <c r="H133" i="22"/>
  <c r="I133" i="22"/>
  <c r="G134" i="22"/>
  <c r="H134" i="22"/>
  <c r="I134" i="22"/>
  <c r="G135" i="22"/>
  <c r="H135" i="22"/>
  <c r="I135" i="22"/>
  <c r="G136" i="22"/>
  <c r="H136" i="22"/>
  <c r="I136" i="22"/>
  <c r="G137" i="22"/>
  <c r="H137" i="22"/>
  <c r="I137" i="22"/>
  <c r="G138" i="22"/>
  <c r="H138" i="22"/>
  <c r="I138" i="22"/>
  <c r="G139" i="22"/>
  <c r="H139" i="22"/>
  <c r="I139" i="22"/>
  <c r="G140" i="22"/>
  <c r="H140" i="22"/>
  <c r="I140" i="22"/>
  <c r="G141" i="22"/>
  <c r="H141" i="22"/>
  <c r="I141" i="22"/>
  <c r="G142" i="22"/>
  <c r="H142" i="22"/>
  <c r="I142" i="22"/>
  <c r="G143" i="22"/>
  <c r="H143" i="22"/>
  <c r="I143" i="22"/>
  <c r="G144" i="22"/>
  <c r="H144" i="22"/>
  <c r="I144" i="22"/>
  <c r="G145" i="22"/>
  <c r="H145" i="22"/>
  <c r="I145" i="22"/>
  <c r="G146" i="22"/>
  <c r="H146" i="22"/>
  <c r="I146" i="22"/>
  <c r="G147" i="22"/>
  <c r="H147" i="22"/>
  <c r="I147" i="22"/>
  <c r="G148" i="22"/>
  <c r="H148" i="22"/>
  <c r="I148" i="22"/>
  <c r="G149" i="22"/>
  <c r="H149" i="22"/>
  <c r="I149" i="22"/>
  <c r="G150" i="22"/>
  <c r="H150" i="22"/>
  <c r="I150" i="22"/>
  <c r="G151" i="22"/>
  <c r="H151" i="22"/>
  <c r="I151" i="22"/>
  <c r="G152" i="22"/>
  <c r="H152" i="22"/>
  <c r="I152" i="22"/>
  <c r="G153" i="22"/>
  <c r="H153" i="22"/>
  <c r="I153"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B68" i="22"/>
  <c r="A69" i="22"/>
  <c r="B69" i="22"/>
  <c r="A70" i="22"/>
  <c r="B70" i="22"/>
  <c r="A71" i="22"/>
  <c r="B71" i="22"/>
  <c r="A72" i="22"/>
  <c r="B72" i="22"/>
  <c r="A73" i="22"/>
  <c r="B73" i="22"/>
  <c r="A74" i="22"/>
  <c r="B74" i="22"/>
  <c r="A75" i="22"/>
  <c r="B75" i="22"/>
  <c r="A76" i="22"/>
  <c r="B76" i="22"/>
  <c r="A77" i="22"/>
  <c r="B77" i="22"/>
  <c r="A78" i="22"/>
  <c r="B78" i="22"/>
  <c r="A79" i="22"/>
  <c r="B79" i="22"/>
  <c r="A80" i="22"/>
  <c r="B80" i="22"/>
  <c r="A81" i="22"/>
  <c r="B81" i="22"/>
  <c r="A82" i="22"/>
  <c r="B82" i="22"/>
  <c r="A83" i="22"/>
  <c r="B83" i="22"/>
  <c r="A84" i="22"/>
  <c r="B84" i="22"/>
  <c r="A85" i="22"/>
  <c r="B85" i="22"/>
  <c r="A86" i="22"/>
  <c r="B86" i="22"/>
  <c r="A87" i="22"/>
  <c r="B87" i="22"/>
  <c r="A88" i="22"/>
  <c r="B88" i="22"/>
  <c r="A89" i="22"/>
  <c r="B89" i="22"/>
  <c r="A90" i="22"/>
  <c r="B90" i="22"/>
  <c r="A91" i="22"/>
  <c r="B91" i="22"/>
  <c r="A92" i="22"/>
  <c r="B92" i="22"/>
  <c r="A93" i="22"/>
  <c r="B93" i="22"/>
  <c r="A94" i="22"/>
  <c r="B94" i="22"/>
  <c r="A95" i="22"/>
  <c r="B95" i="22"/>
  <c r="A96" i="22"/>
  <c r="B96" i="22"/>
  <c r="A97" i="22"/>
  <c r="B97" i="22"/>
  <c r="A98" i="22"/>
  <c r="B98" i="22"/>
  <c r="A99" i="22"/>
  <c r="B99" i="22"/>
  <c r="A100" i="22"/>
  <c r="B100" i="22"/>
  <c r="A101" i="22"/>
  <c r="B101" i="22"/>
  <c r="A102" i="22"/>
  <c r="B102" i="22"/>
  <c r="A103" i="22"/>
  <c r="B103" i="22"/>
  <c r="A104" i="22"/>
  <c r="B104" i="22"/>
  <c r="A105" i="22"/>
  <c r="B105" i="22"/>
  <c r="A106" i="22"/>
  <c r="B106" i="22"/>
  <c r="A107" i="22"/>
  <c r="B107" i="22"/>
  <c r="A108" i="22"/>
  <c r="B108" i="22"/>
  <c r="A109" i="22"/>
  <c r="B109" i="22"/>
  <c r="A110" i="22"/>
  <c r="B110" i="22"/>
  <c r="A111" i="22"/>
  <c r="B111" i="22"/>
  <c r="A112" i="22"/>
  <c r="B112" i="22"/>
  <c r="A113" i="22"/>
  <c r="B113" i="22"/>
  <c r="A114" i="22"/>
  <c r="B114" i="22"/>
  <c r="A115" i="22"/>
  <c r="B115" i="22"/>
  <c r="A116" i="22"/>
  <c r="B116" i="22"/>
  <c r="A117" i="22"/>
  <c r="B117" i="22"/>
  <c r="A118" i="22"/>
  <c r="B118" i="22"/>
  <c r="A119" i="22"/>
  <c r="B119" i="22"/>
  <c r="A120" i="22"/>
  <c r="B120" i="22"/>
  <c r="A121" i="22"/>
  <c r="B121" i="22"/>
  <c r="A122" i="22"/>
  <c r="B122" i="22"/>
  <c r="A123" i="22"/>
  <c r="B123" i="22"/>
  <c r="A124" i="22"/>
  <c r="B124" i="22"/>
  <c r="A125" i="22"/>
  <c r="B125" i="22"/>
  <c r="A126" i="22"/>
  <c r="B126" i="22"/>
  <c r="A127" i="22"/>
  <c r="B127" i="22"/>
  <c r="A128" i="22"/>
  <c r="B128" i="22"/>
  <c r="A129" i="22"/>
  <c r="B129" i="22"/>
  <c r="A130" i="22"/>
  <c r="B130" i="22"/>
  <c r="A131" i="22"/>
  <c r="B131" i="22"/>
  <c r="A132" i="22"/>
  <c r="B132" i="22"/>
  <c r="A133" i="22"/>
  <c r="B133" i="22"/>
  <c r="A134" i="22"/>
  <c r="B134" i="22"/>
  <c r="A135" i="22"/>
  <c r="B135" i="22"/>
  <c r="A136" i="22"/>
  <c r="B136" i="22"/>
  <c r="A137" i="22"/>
  <c r="B137" i="22"/>
  <c r="A138" i="22"/>
  <c r="B138" i="22"/>
  <c r="A139" i="22"/>
  <c r="B139" i="22"/>
  <c r="A140" i="22"/>
  <c r="B140" i="22"/>
  <c r="A141" i="22"/>
  <c r="B141" i="22"/>
  <c r="A142" i="22"/>
  <c r="B142" i="22"/>
  <c r="A143" i="22"/>
  <c r="B143" i="22"/>
  <c r="A144" i="22"/>
  <c r="B144" i="22"/>
  <c r="A145" i="22"/>
  <c r="B145" i="22"/>
  <c r="A146" i="22"/>
  <c r="B146" i="22"/>
  <c r="A147" i="22"/>
  <c r="B147" i="22"/>
  <c r="A148" i="22"/>
  <c r="B148" i="22"/>
  <c r="A149" i="22"/>
  <c r="B149" i="22"/>
  <c r="A150" i="22"/>
  <c r="B150" i="22"/>
  <c r="A151" i="22"/>
  <c r="B151" i="22"/>
  <c r="A152" i="22"/>
  <c r="B152" i="22"/>
  <c r="A153" i="22"/>
  <c r="B153" i="22"/>
  <c r="AK4" i="22"/>
  <c r="AL4" i="22"/>
  <c r="AM4" i="22"/>
  <c r="AN4" i="22"/>
  <c r="AO4" i="22"/>
  <c r="AP4" i="22"/>
  <c r="AQ4" i="22"/>
  <c r="AR4" i="22"/>
  <c r="AS4" i="22"/>
  <c r="AT4" i="22"/>
  <c r="AU4" i="22"/>
  <c r="AV4" i="22"/>
  <c r="AW4" i="22"/>
  <c r="AX4" i="22"/>
  <c r="AY4" i="22"/>
  <c r="AZ4" i="22"/>
  <c r="BA4" i="22"/>
  <c r="BB4" i="22"/>
  <c r="BC4" i="22"/>
  <c r="BD4" i="22"/>
  <c r="BE4" i="22"/>
  <c r="A5" i="22"/>
  <c r="B5" i="22"/>
  <c r="C5" i="22"/>
  <c r="D5" i="22"/>
  <c r="E5" i="22"/>
  <c r="F5" i="22"/>
  <c r="G5" i="22"/>
  <c r="H5" i="22"/>
  <c r="I5" i="22"/>
  <c r="J5" i="22"/>
  <c r="K5" i="22"/>
  <c r="O5" i="22"/>
  <c r="P5" i="22"/>
  <c r="Q5" i="22"/>
  <c r="R5" i="22"/>
  <c r="S5" i="22"/>
  <c r="T5" i="22"/>
  <c r="U5" i="22"/>
  <c r="V5" i="22"/>
  <c r="W5" i="22"/>
  <c r="X5" i="22"/>
  <c r="BG5" i="22"/>
  <c r="Z5" i="22"/>
  <c r="AA5" i="22"/>
  <c r="AB5" i="22"/>
  <c r="AC5" i="22"/>
  <c r="AD5" i="22"/>
  <c r="BH5" i="22"/>
  <c r="BI5" i="22"/>
  <c r="BJ5" i="22"/>
  <c r="AH5" i="22"/>
  <c r="AI5" i="22"/>
  <c r="AJ5" i="22"/>
  <c r="AK5" i="22"/>
  <c r="AL5" i="22"/>
  <c r="AM5" i="22"/>
  <c r="AN5" i="22"/>
  <c r="AO5" i="22"/>
  <c r="AP5" i="22"/>
  <c r="AQ5" i="22"/>
  <c r="AR5" i="22"/>
  <c r="AS5" i="22"/>
  <c r="AT5" i="22"/>
  <c r="AU5" i="22"/>
  <c r="AV5" i="22"/>
  <c r="AW5" i="22"/>
  <c r="AX5" i="22"/>
  <c r="AY5" i="22"/>
  <c r="AZ5" i="22"/>
  <c r="BA5" i="22"/>
  <c r="BB5" i="22"/>
  <c r="BC5" i="22"/>
  <c r="BD5" i="22"/>
  <c r="BE5" i="22"/>
  <c r="A6" i="22"/>
  <c r="B6" i="22"/>
  <c r="C6" i="22"/>
  <c r="D6" i="22"/>
  <c r="E6" i="22"/>
  <c r="F6" i="22"/>
  <c r="G6" i="22"/>
  <c r="H6" i="22"/>
  <c r="I6" i="22"/>
  <c r="J6" i="22"/>
  <c r="K6" i="22"/>
  <c r="O6" i="22"/>
  <c r="P6" i="22"/>
  <c r="Q6" i="22"/>
  <c r="R6" i="22"/>
  <c r="S6" i="22"/>
  <c r="T6" i="22"/>
  <c r="U6" i="22"/>
  <c r="V6" i="22"/>
  <c r="W6" i="22"/>
  <c r="X6" i="22"/>
  <c r="BG6" i="22"/>
  <c r="Z6" i="22"/>
  <c r="AA6" i="22"/>
  <c r="AB6" i="22"/>
  <c r="AC6" i="22"/>
  <c r="AD6" i="22"/>
  <c r="BH6" i="22"/>
  <c r="BI6" i="22"/>
  <c r="BJ6" i="22"/>
  <c r="AH6" i="22"/>
  <c r="AI6" i="22"/>
  <c r="AJ6" i="22"/>
  <c r="AK6" i="22"/>
  <c r="AL6" i="22"/>
  <c r="AM6" i="22"/>
  <c r="AN6" i="22"/>
  <c r="AO6" i="22"/>
  <c r="AP6" i="22"/>
  <c r="AQ6" i="22"/>
  <c r="AR6" i="22"/>
  <c r="AS6" i="22"/>
  <c r="AT6" i="22"/>
  <c r="AU6" i="22"/>
  <c r="AV6" i="22"/>
  <c r="AW6" i="22"/>
  <c r="AX6" i="22"/>
  <c r="AY6" i="22"/>
  <c r="AZ6" i="22"/>
  <c r="BA6" i="22"/>
  <c r="BB6" i="22"/>
  <c r="BC6" i="22"/>
  <c r="BD6" i="22"/>
  <c r="AH3" i="21"/>
  <c r="AI3" i="21"/>
  <c r="AJ3" i="21"/>
  <c r="AK3" i="21"/>
  <c r="AL3" i="21"/>
  <c r="AM3" i="21"/>
  <c r="AN3" i="21"/>
  <c r="AO3" i="21"/>
  <c r="AP3" i="21"/>
  <c r="AQ3" i="21"/>
  <c r="AR3" i="21"/>
  <c r="AS3" i="21"/>
  <c r="AT3" i="21"/>
  <c r="AU3" i="21"/>
  <c r="AV3" i="21"/>
  <c r="AW3" i="21"/>
  <c r="AX3" i="21"/>
  <c r="AY3" i="21"/>
  <c r="AZ3" i="21"/>
  <c r="BA3" i="21"/>
  <c r="BB3" i="21"/>
  <c r="A4" i="21"/>
  <c r="B4" i="21"/>
  <c r="C4" i="21"/>
  <c r="D4" i="21"/>
  <c r="E4" i="21"/>
  <c r="F4" i="21"/>
  <c r="G4" i="21"/>
  <c r="H4" i="21"/>
  <c r="I4" i="21"/>
  <c r="J4" i="21"/>
  <c r="K4" i="21"/>
  <c r="L4" i="21"/>
  <c r="M4" i="21"/>
  <c r="N4" i="21"/>
  <c r="O4" i="21"/>
  <c r="P4" i="21"/>
  <c r="Q4" i="21"/>
  <c r="R4" i="21"/>
  <c r="S4" i="21"/>
  <c r="T4" i="21"/>
  <c r="BD4" i="21"/>
  <c r="V4" i="21"/>
  <c r="W4" i="21"/>
  <c r="X4" i="21"/>
  <c r="Y4" i="21"/>
  <c r="Z4" i="21"/>
  <c r="AA4" i="21"/>
  <c r="AB4" i="21"/>
  <c r="AC4" i="21"/>
  <c r="AD4" i="21"/>
  <c r="AE4" i="21"/>
  <c r="AF4" i="21"/>
  <c r="AG4" i="21"/>
  <c r="AH4" i="21"/>
  <c r="AI4" i="21"/>
  <c r="AJ4" i="21"/>
  <c r="AK4" i="21"/>
  <c r="AL4" i="21"/>
  <c r="AM4" i="21"/>
  <c r="AN4" i="21"/>
  <c r="AO4" i="21"/>
  <c r="AP4" i="21"/>
  <c r="AQ4" i="21"/>
  <c r="AR4" i="21"/>
  <c r="AS4" i="21"/>
  <c r="AT4" i="21"/>
  <c r="AU4" i="21"/>
  <c r="AV4" i="21"/>
  <c r="AW4" i="21"/>
  <c r="AX4" i="21"/>
  <c r="AY4" i="21"/>
  <c r="AZ4" i="21"/>
  <c r="BA4" i="21"/>
  <c r="BB4" i="21"/>
  <c r="R85" i="20"/>
  <c r="Q85" i="20"/>
  <c r="M85" i="20"/>
  <c r="P85" i="20" s="1"/>
  <c r="P84" i="20"/>
  <c r="R83" i="20"/>
  <c r="Q83" i="20"/>
  <c r="M83" i="20"/>
  <c r="P83" i="20" s="1"/>
  <c r="R82" i="20"/>
  <c r="Q82" i="20"/>
  <c r="M82" i="20"/>
  <c r="P82" i="20" s="1"/>
  <c r="R81" i="20"/>
  <c r="Q81" i="20"/>
  <c r="M81" i="20"/>
  <c r="P81" i="20" s="1"/>
  <c r="P80" i="20"/>
  <c r="P79" i="20"/>
  <c r="R78" i="20"/>
  <c r="Q78" i="20"/>
  <c r="M78" i="20"/>
  <c r="P78" i="20" s="1"/>
  <c r="M77" i="20"/>
  <c r="E77" i="20"/>
  <c r="R76" i="20"/>
  <c r="Q76" i="20"/>
  <c r="P76" i="20"/>
  <c r="M76" i="20"/>
  <c r="P75" i="20"/>
  <c r="R74" i="20"/>
  <c r="Q74" i="20"/>
  <c r="E74" i="20"/>
  <c r="P74" i="20" s="1"/>
  <c r="R73" i="20"/>
  <c r="Q73" i="20"/>
  <c r="E73" i="20"/>
  <c r="P73" i="20" s="1"/>
  <c r="P72" i="20"/>
  <c r="R71" i="20"/>
  <c r="Q71" i="20"/>
  <c r="E71" i="20"/>
  <c r="M71" i="20"/>
  <c r="R70" i="20"/>
  <c r="Q70" i="20"/>
  <c r="M70" i="20"/>
  <c r="P70" i="20" s="1"/>
  <c r="R69" i="20"/>
  <c r="Q69" i="20"/>
  <c r="M69" i="20"/>
  <c r="P69" i="20" s="1"/>
  <c r="R68" i="20"/>
  <c r="Q68" i="20"/>
  <c r="M68" i="20"/>
  <c r="P68" i="20" s="1"/>
  <c r="R67" i="20"/>
  <c r="Q67" i="20"/>
  <c r="M67" i="20"/>
  <c r="P67" i="20" s="1"/>
  <c r="R66" i="20"/>
  <c r="Q66" i="20"/>
  <c r="E66" i="20"/>
  <c r="P66" i="20" s="1"/>
  <c r="R65" i="20"/>
  <c r="Q65" i="20"/>
  <c r="M65" i="20"/>
  <c r="P65" i="20" s="1"/>
  <c r="R64" i="20"/>
  <c r="Q64" i="20"/>
  <c r="M64" i="20"/>
  <c r="P64" i="20" s="1"/>
  <c r="R63" i="20"/>
  <c r="Q63" i="20"/>
  <c r="M63" i="20"/>
  <c r="P63" i="20" s="1"/>
  <c r="P62" i="20"/>
  <c r="R61" i="20"/>
  <c r="Q61" i="20"/>
  <c r="M61" i="20"/>
  <c r="P61" i="20" s="1"/>
  <c r="R60" i="20"/>
  <c r="Q60" i="20"/>
  <c r="M60" i="20"/>
  <c r="P60" i="20" s="1"/>
  <c r="P59" i="20"/>
  <c r="R58" i="20"/>
  <c r="Q58" i="20"/>
  <c r="M58" i="20"/>
  <c r="P58" i="20" s="1"/>
  <c r="R57" i="20"/>
  <c r="Q57" i="20"/>
  <c r="M57" i="20"/>
  <c r="P57" i="20" s="1"/>
  <c r="R56" i="20"/>
  <c r="Q56" i="20"/>
  <c r="M56" i="20"/>
  <c r="P56" i="20" s="1"/>
  <c r="R55" i="20"/>
  <c r="Q55" i="20"/>
  <c r="M55" i="20"/>
  <c r="P55" i="20" s="1"/>
  <c r="R54" i="20"/>
  <c r="Q54" i="20"/>
  <c r="M54" i="20"/>
  <c r="P54" i="20" s="1"/>
  <c r="R53" i="20"/>
  <c r="Q53" i="20"/>
  <c r="M53" i="20"/>
  <c r="P53" i="20" s="1"/>
  <c r="R52" i="20"/>
  <c r="Q52" i="20"/>
  <c r="I52" i="20"/>
  <c r="P52" i="20" s="1"/>
  <c r="R51" i="20"/>
  <c r="Q51" i="20"/>
  <c r="BB72" i="21" l="1"/>
  <c r="BA46" i="11"/>
  <c r="BB71" i="21"/>
  <c r="BA45" i="11"/>
  <c r="BB79" i="21"/>
  <c r="BA51" i="11"/>
  <c r="BA16" i="11"/>
  <c r="BF80" i="22"/>
  <c r="BF72" i="22"/>
  <c r="BF152" i="22"/>
  <c r="BF144" i="22"/>
  <c r="BF137" i="22"/>
  <c r="BF129" i="22"/>
  <c r="BF121" i="22"/>
  <c r="BF113" i="22"/>
  <c r="BF105" i="22"/>
  <c r="BF97" i="22"/>
  <c r="BF89" i="22"/>
  <c r="BF81" i="22"/>
  <c r="BF73" i="22"/>
  <c r="BF135" i="22"/>
  <c r="BF119" i="22"/>
  <c r="BF87" i="22"/>
  <c r="BF161" i="22"/>
  <c r="BF7" i="22"/>
  <c r="BF149" i="22"/>
  <c r="BF118" i="22"/>
  <c r="BF110" i="22"/>
  <c r="BF102" i="22"/>
  <c r="BF94" i="22"/>
  <c r="BF151" i="22"/>
  <c r="BF143" i="22"/>
  <c r="BF136" i="22"/>
  <c r="BF128" i="22"/>
  <c r="BF120" i="22"/>
  <c r="BF112" i="22"/>
  <c r="BF104" i="22"/>
  <c r="BF96" i="22"/>
  <c r="BF88" i="22"/>
  <c r="BF153" i="22"/>
  <c r="BF145" i="22"/>
  <c r="BF138" i="22"/>
  <c r="BF130" i="22"/>
  <c r="BF122" i="22"/>
  <c r="BF114" i="22"/>
  <c r="BF106" i="22"/>
  <c r="BF98" i="22"/>
  <c r="BF90" i="22"/>
  <c r="BF82" i="22"/>
  <c r="BF74" i="22"/>
  <c r="BF146" i="22"/>
  <c r="BF139" i="22"/>
  <c r="BF131" i="22"/>
  <c r="BF123" i="22"/>
  <c r="BF115" i="22"/>
  <c r="BF107" i="22"/>
  <c r="BF99" i="22"/>
  <c r="BF91" i="22"/>
  <c r="BF83" i="22"/>
  <c r="BF75" i="22"/>
  <c r="BF13" i="22"/>
  <c r="BF147" i="22"/>
  <c r="BF132" i="22"/>
  <c r="BF124" i="22"/>
  <c r="BF116" i="22"/>
  <c r="BF108" i="22"/>
  <c r="BF100" i="22"/>
  <c r="BF92" i="22"/>
  <c r="BF84" i="22"/>
  <c r="BF76" i="22"/>
  <c r="BF68" i="22"/>
  <c r="BF12" i="22"/>
  <c r="BF148" i="22"/>
  <c r="BF140" i="22"/>
  <c r="BF133" i="22"/>
  <c r="BF125" i="22"/>
  <c r="BF117" i="22"/>
  <c r="BF109" i="22"/>
  <c r="BF101" i="22"/>
  <c r="BF93" i="22"/>
  <c r="BF85" i="22"/>
  <c r="BF77" i="22"/>
  <c r="BF69" i="22"/>
  <c r="BF11" i="22"/>
  <c r="BF141" i="22"/>
  <c r="BF134" i="22"/>
  <c r="BF126" i="22"/>
  <c r="BF86" i="22"/>
  <c r="BF78" i="22"/>
  <c r="BF70" i="22"/>
  <c r="BF8" i="22"/>
  <c r="BF150" i="22"/>
  <c r="BF142" i="22"/>
  <c r="BF127" i="22"/>
  <c r="BF111" i="22"/>
  <c r="BF103" i="22"/>
  <c r="BF95" i="22"/>
  <c r="BF79" i="22"/>
  <c r="BF71" i="22"/>
  <c r="BB10" i="13"/>
  <c r="BB48" i="13"/>
  <c r="BG20" i="23"/>
  <c r="P77" i="20"/>
  <c r="AD9" i="23"/>
  <c r="P71" i="20"/>
  <c r="AT13" i="2"/>
  <c r="AT16" i="2" s="1"/>
  <c r="AS11" i="1" s="1"/>
  <c r="AS13" i="1" s="1"/>
  <c r="BH62" i="23"/>
  <c r="BH60" i="23"/>
  <c r="BH206" i="23"/>
  <c r="BH47" i="23"/>
  <c r="BH43" i="23"/>
  <c r="BH39" i="23"/>
  <c r="BH35" i="23"/>
  <c r="BH31" i="23"/>
  <c r="BH27" i="23"/>
  <c r="BH23" i="23"/>
  <c r="BH19" i="23"/>
  <c r="BH15" i="23"/>
  <c r="BH11" i="23"/>
  <c r="BH7" i="23"/>
  <c r="BH22" i="23"/>
  <c r="BH14" i="23"/>
  <c r="BH61" i="23"/>
  <c r="BH77" i="23"/>
  <c r="BH69" i="23"/>
  <c r="BH197" i="23"/>
  <c r="BH190" i="23"/>
  <c r="BH189" i="23"/>
  <c r="BH188" i="23"/>
  <c r="BH187" i="23"/>
  <c r="BH186" i="23"/>
  <c r="BH185" i="23"/>
  <c r="BH184" i="23"/>
  <c r="BH183" i="23"/>
  <c r="BH182" i="23"/>
  <c r="BH181" i="23"/>
  <c r="BH180" i="23"/>
  <c r="BH179" i="23"/>
  <c r="BH178" i="23"/>
  <c r="BH177" i="23"/>
  <c r="BH176" i="23"/>
  <c r="BH175" i="23"/>
  <c r="BH174" i="23"/>
  <c r="BH173" i="23"/>
  <c r="BH172" i="23"/>
  <c r="BH171" i="23"/>
  <c r="BH170" i="23"/>
  <c r="BH169" i="23"/>
  <c r="BH168" i="23"/>
  <c r="BH167" i="23"/>
  <c r="BH56" i="23"/>
  <c r="BH52" i="23"/>
  <c r="BH48" i="23"/>
  <c r="BH45" i="23"/>
  <c r="BH44" i="23"/>
  <c r="BH40" i="23"/>
  <c r="BH37" i="23"/>
  <c r="BH36" i="23"/>
  <c r="BH32" i="23"/>
  <c r="BH29" i="23"/>
  <c r="BH28" i="23"/>
  <c r="BH24" i="23"/>
  <c r="BH20" i="23"/>
  <c r="BH16" i="23"/>
  <c r="BH12" i="23"/>
  <c r="BH8" i="23"/>
  <c r="BH191" i="23"/>
  <c r="BH82" i="23"/>
  <c r="BH81" i="23"/>
  <c r="BH80" i="23"/>
  <c r="BH79" i="23"/>
  <c r="BH78" i="23"/>
  <c r="BH204" i="23"/>
  <c r="BH203" i="23"/>
  <c r="BH202" i="23"/>
  <c r="BH201" i="23"/>
  <c r="BH200" i="23"/>
  <c r="BH199" i="23"/>
  <c r="BH198" i="23"/>
  <c r="BH196" i="23"/>
  <c r="BH195" i="23"/>
  <c r="BH194" i="23"/>
  <c r="BH193" i="23"/>
  <c r="BH192" i="23"/>
  <c r="BH57" i="23"/>
  <c r="BH53" i="23"/>
  <c r="BH49" i="23"/>
  <c r="BH41" i="23"/>
  <c r="BH33" i="23"/>
  <c r="BH25" i="23"/>
  <c r="BH21" i="23"/>
  <c r="BH17" i="23"/>
  <c r="BH13" i="23"/>
  <c r="BH9" i="23"/>
  <c r="BH59" i="23"/>
  <c r="BH75" i="23"/>
  <c r="BH67" i="23"/>
  <c r="BH55" i="23"/>
  <c r="BH51" i="23"/>
  <c r="BH58" i="23"/>
  <c r="BH54" i="23"/>
  <c r="BH50" i="23"/>
  <c r="BH46" i="23"/>
  <c r="BH42" i="23"/>
  <c r="BH38" i="23"/>
  <c r="BH34" i="23"/>
  <c r="BH30" i="23"/>
  <c r="BH26" i="23"/>
  <c r="BH18" i="23"/>
  <c r="BH10" i="23"/>
  <c r="BH6" i="23"/>
  <c r="BH76" i="23"/>
  <c r="BH74" i="23"/>
  <c r="BH73" i="23"/>
  <c r="BH72" i="23"/>
  <c r="BH71" i="23"/>
  <c r="BH70" i="23"/>
  <c r="BH68" i="23"/>
  <c r="BH66" i="23"/>
  <c r="BH65" i="23"/>
  <c r="BH64" i="23"/>
  <c r="BH63" i="23"/>
  <c r="BH166" i="23"/>
  <c r="BH165" i="23"/>
  <c r="BH164" i="23"/>
  <c r="BH163" i="23"/>
  <c r="BH162" i="23"/>
  <c r="BH161" i="23"/>
  <c r="BH160" i="23"/>
  <c r="BH159" i="23"/>
  <c r="BH158" i="23"/>
  <c r="BH157" i="23"/>
  <c r="BH156" i="23"/>
  <c r="BH155" i="23"/>
  <c r="BH154" i="23"/>
  <c r="BH153" i="23"/>
  <c r="BH152" i="23"/>
  <c r="BH151" i="23"/>
  <c r="BH150" i="23"/>
  <c r="BH149" i="23"/>
  <c r="BH148" i="23"/>
  <c r="BH147" i="23"/>
  <c r="BH146" i="23"/>
  <c r="BH145" i="23"/>
  <c r="BH144" i="23"/>
  <c r="BH143" i="23"/>
  <c r="BH142" i="23"/>
  <c r="BH141" i="23"/>
  <c r="BH140" i="23"/>
  <c r="BH139" i="23"/>
  <c r="BH138" i="23"/>
  <c r="BH137" i="23"/>
  <c r="BH136" i="23"/>
  <c r="BH135" i="23"/>
  <c r="BH134" i="23"/>
  <c r="BH133" i="23"/>
  <c r="BH132" i="23"/>
  <c r="BH131" i="23"/>
  <c r="BH130" i="23"/>
  <c r="BH129" i="23"/>
  <c r="BH128" i="23"/>
  <c r="BH127" i="23"/>
  <c r="BH126" i="23"/>
  <c r="BH125" i="23"/>
  <c r="BH124" i="23"/>
  <c r="BH123" i="23"/>
  <c r="BH122" i="23"/>
  <c r="BH121" i="23"/>
  <c r="BH120" i="23"/>
  <c r="BH119" i="23"/>
  <c r="BH118" i="23"/>
  <c r="BH117" i="23"/>
  <c r="BH116" i="23"/>
  <c r="BH115" i="23"/>
  <c r="BH114" i="23"/>
  <c r="BH113" i="23"/>
  <c r="BH112" i="23"/>
  <c r="BH111" i="23"/>
  <c r="BH110" i="23"/>
  <c r="BH109" i="23"/>
  <c r="BH108" i="23"/>
  <c r="BH107" i="23"/>
  <c r="BH106" i="23"/>
  <c r="BH105" i="23"/>
  <c r="BH104" i="23"/>
  <c r="BH103" i="23"/>
  <c r="BH102" i="23"/>
  <c r="BH101" i="23"/>
  <c r="BH100" i="23"/>
  <c r="BH99" i="23"/>
  <c r="BH98" i="23"/>
  <c r="BH97" i="23"/>
  <c r="BH96" i="23"/>
  <c r="BH95" i="23"/>
  <c r="BH94" i="23"/>
  <c r="BH93" i="23"/>
  <c r="BH92" i="23"/>
  <c r="BH91" i="23"/>
  <c r="BH90" i="23"/>
  <c r="BH89" i="23"/>
  <c r="BH88" i="23"/>
  <c r="BH87" i="23"/>
  <c r="BH86" i="23"/>
  <c r="BH85" i="23"/>
  <c r="BH84" i="23"/>
  <c r="BH83" i="23"/>
  <c r="BG206" i="23"/>
  <c r="M51" i="20"/>
  <c r="P51" i="20" s="1"/>
  <c r="R50" i="20"/>
  <c r="Q50" i="20"/>
  <c r="E50" i="20"/>
  <c r="P50" i="20" s="1"/>
  <c r="R49" i="20"/>
  <c r="Q49" i="20"/>
  <c r="M49" i="20"/>
  <c r="P49" i="20" s="1"/>
  <c r="R48" i="20"/>
  <c r="Q48" i="20"/>
  <c r="M48" i="20"/>
  <c r="P48" i="20" s="1"/>
  <c r="P47" i="20"/>
  <c r="M46" i="20"/>
  <c r="P46" i="20" s="1"/>
  <c r="P45" i="20"/>
  <c r="P44" i="20"/>
  <c r="P43" i="20"/>
  <c r="R43" i="20"/>
  <c r="Q43" i="20"/>
  <c r="M43" i="20"/>
  <c r="R42" i="20"/>
  <c r="Q42" i="20"/>
  <c r="I42" i="20"/>
  <c r="P42" i="20" s="1"/>
  <c r="R41" i="20"/>
  <c r="Q41" i="20"/>
  <c r="M41" i="20"/>
  <c r="P41" i="20" s="1"/>
  <c r="P40" i="20"/>
  <c r="P39" i="20"/>
  <c r="P37" i="20"/>
  <c r="R38" i="20"/>
  <c r="Q38" i="20"/>
  <c r="M38" i="20"/>
  <c r="P38" i="20" s="1"/>
  <c r="R37" i="20"/>
  <c r="Q37" i="20"/>
  <c r="M37" i="20"/>
  <c r="R36" i="20"/>
  <c r="Q36" i="20"/>
  <c r="M36" i="20"/>
  <c r="P36" i="20" s="1"/>
  <c r="R35" i="20"/>
  <c r="Q35" i="20"/>
  <c r="M35" i="20"/>
  <c r="P35" i="20" s="1"/>
  <c r="R34" i="20"/>
  <c r="Q34" i="20"/>
  <c r="M34" i="20"/>
  <c r="P34" i="20" s="1"/>
  <c r="P32" i="20"/>
  <c r="R33" i="20"/>
  <c r="Q33" i="20"/>
  <c r="M33" i="20"/>
  <c r="P33" i="20" s="1"/>
  <c r="R32" i="20"/>
  <c r="Q32" i="20"/>
  <c r="M32" i="20"/>
  <c r="P31" i="20"/>
  <c r="R30" i="20"/>
  <c r="Q30" i="20"/>
  <c r="M30" i="20"/>
  <c r="P30" i="20" s="1"/>
  <c r="R29" i="20"/>
  <c r="Q29" i="20"/>
  <c r="M29" i="20"/>
  <c r="P29" i="20" s="1"/>
  <c r="R28" i="20"/>
  <c r="Q28" i="20"/>
  <c r="M28" i="20"/>
  <c r="P28" i="20" s="1"/>
  <c r="K27" i="20"/>
  <c r="P27" i="20" s="1"/>
  <c r="R26" i="20"/>
  <c r="Q26" i="20"/>
  <c r="M26" i="20"/>
  <c r="P26" i="20" s="1"/>
  <c r="P25" i="20" l="1"/>
  <c r="P24" i="20"/>
  <c r="P23" i="20"/>
  <c r="R22" i="20"/>
  <c r="Q22" i="20"/>
  <c r="M22" i="20"/>
  <c r="P22" i="20" s="1"/>
  <c r="P21" i="20"/>
  <c r="R20" i="20"/>
  <c r="Q20" i="20"/>
  <c r="M20" i="20"/>
  <c r="E20" i="20"/>
  <c r="P20" i="20" s="1"/>
  <c r="M19" i="20"/>
  <c r="P19" i="20" s="1"/>
  <c r="M18" i="20"/>
  <c r="P18" i="20" s="1"/>
  <c r="R17" i="20"/>
  <c r="Q17" i="20"/>
  <c r="M17" i="20"/>
  <c r="P17" i="20" s="1"/>
  <c r="R16" i="20"/>
  <c r="Q16" i="20"/>
  <c r="M16" i="20"/>
  <c r="P16" i="20" s="1"/>
  <c r="P15" i="20"/>
  <c r="M14" i="20"/>
  <c r="G14" i="20"/>
  <c r="R13" i="20"/>
  <c r="Q13" i="20"/>
  <c r="M13" i="20"/>
  <c r="P13" i="20" s="1"/>
  <c r="E12" i="20"/>
  <c r="M12" i="20"/>
  <c r="R11" i="20"/>
  <c r="Q11" i="20"/>
  <c r="M11" i="20"/>
  <c r="P11" i="20" s="1"/>
  <c r="M10" i="20"/>
  <c r="P10" i="20" s="1"/>
  <c r="M9" i="20"/>
  <c r="P9" i="20" s="1"/>
  <c r="M8" i="20"/>
  <c r="P8" i="20" s="1"/>
  <c r="P7" i="20"/>
  <c r="M6" i="20"/>
  <c r="P6" i="20" s="1"/>
  <c r="P14" i="20" l="1"/>
  <c r="P12" i="20"/>
  <c r="M5" i="20"/>
  <c r="P5" i="20" s="1"/>
  <c r="M4" i="20"/>
  <c r="P4" i="20" s="1"/>
  <c r="I10" i="19"/>
  <c r="AK127" i="10"/>
  <c r="AW26" i="16"/>
  <c r="H8" i="19" s="1"/>
  <c r="AW25" i="16"/>
  <c r="H7" i="19" s="1"/>
  <c r="AW23" i="16"/>
  <c r="H5" i="19" s="1"/>
  <c r="AW27" i="14"/>
  <c r="G9" i="19" s="1"/>
  <c r="AW26" i="14"/>
  <c r="G8" i="19" s="1"/>
  <c r="AW24" i="14"/>
  <c r="G6" i="19" s="1"/>
  <c r="AW23" i="14"/>
  <c r="G5" i="19" s="1"/>
  <c r="AW21" i="14"/>
  <c r="G3" i="19" s="1"/>
  <c r="AW22" i="14"/>
  <c r="G4" i="19" s="1"/>
  <c r="BB134" i="7"/>
  <c r="B8" i="19" s="1"/>
  <c r="E9" i="19"/>
  <c r="E8" i="19"/>
  <c r="E7" i="19"/>
  <c r="E6" i="19"/>
  <c r="E5" i="19"/>
  <c r="BB82" i="8"/>
  <c r="D8" i="19" s="1"/>
  <c r="C9" i="19"/>
  <c r="C8" i="19"/>
  <c r="C7" i="19"/>
  <c r="C6" i="19"/>
  <c r="C5" i="19"/>
  <c r="C3" i="19"/>
  <c r="V7" i="2"/>
  <c r="V5" i="2"/>
  <c r="AW5" i="14"/>
  <c r="AW25" i="14" s="1"/>
  <c r="G7" i="19" s="1"/>
  <c r="B16" i="1"/>
  <c r="I11" i="2"/>
  <c r="J11" i="2"/>
  <c r="K11" i="2"/>
  <c r="L11" i="2"/>
  <c r="M11" i="2"/>
  <c r="N11" i="2"/>
  <c r="O11" i="2"/>
  <c r="P11" i="2"/>
  <c r="Q11" i="2"/>
  <c r="R11" i="2"/>
  <c r="S11" i="2"/>
  <c r="T11" i="2"/>
  <c r="U11" i="2"/>
  <c r="V11" i="2"/>
  <c r="V15" i="2" s="1"/>
  <c r="BA70" i="7"/>
  <c r="BB133" i="7"/>
  <c r="B7" i="19" s="1"/>
  <c r="BA17" i="8"/>
  <c r="V6" i="2" s="1"/>
  <c r="BB81" i="8"/>
  <c r="D7" i="19" s="1"/>
  <c r="BB80" i="8"/>
  <c r="D6" i="19" s="1"/>
  <c r="AX127" i="10"/>
  <c r="V8" i="2" s="1"/>
  <c r="AV6" i="14"/>
  <c r="V9" i="2" s="1"/>
  <c r="AV12" i="16"/>
  <c r="BF205" i="23" s="1"/>
  <c r="AW22" i="16"/>
  <c r="H4" i="19" s="1"/>
  <c r="AW24" i="16"/>
  <c r="H6" i="19" s="1"/>
  <c r="AW27" i="16"/>
  <c r="H9" i="19" s="1"/>
  <c r="AW21" i="16"/>
  <c r="H3" i="19" s="1"/>
  <c r="W37" i="10"/>
  <c r="W11" i="10"/>
  <c r="AC94" i="8"/>
  <c r="Z68" i="7"/>
  <c r="H10" i="19" l="1"/>
  <c r="BB131" i="7"/>
  <c r="B5" i="19" s="1"/>
  <c r="BB83" i="8"/>
  <c r="D9" i="19" s="1"/>
  <c r="C4" i="19"/>
  <c r="C10" i="19" s="1"/>
  <c r="BG61" i="23"/>
  <c r="BG59" i="23"/>
  <c r="BG62" i="23"/>
  <c r="BG60" i="23"/>
  <c r="BB77" i="8"/>
  <c r="D3" i="19" s="1"/>
  <c r="BB78" i="8"/>
  <c r="D4" i="19" s="1"/>
  <c r="E3" i="19"/>
  <c r="E4" i="19"/>
  <c r="BG78" i="23"/>
  <c r="BG80" i="23"/>
  <c r="BG81" i="23"/>
  <c r="BG79" i="23"/>
  <c r="BG82" i="23"/>
  <c r="BG184" i="23"/>
  <c r="BE133" i="22"/>
  <c r="BG152" i="23"/>
  <c r="BE101" i="22"/>
  <c r="BG120" i="23"/>
  <c r="BE69" i="22"/>
  <c r="BG200" i="23"/>
  <c r="BE149" i="22"/>
  <c r="BG192" i="23"/>
  <c r="BE141" i="22"/>
  <c r="BG183" i="23"/>
  <c r="BE132" i="22"/>
  <c r="BG175" i="23"/>
  <c r="BE124" i="22"/>
  <c r="BG167" i="23"/>
  <c r="BE116" i="22"/>
  <c r="BG159" i="23"/>
  <c r="BE108" i="22"/>
  <c r="BG151" i="23"/>
  <c r="BE100" i="22"/>
  <c r="BG143" i="23"/>
  <c r="BE92" i="22"/>
  <c r="BG135" i="23"/>
  <c r="BE84" i="22"/>
  <c r="BG127" i="23"/>
  <c r="BE76" i="22"/>
  <c r="BG119" i="23"/>
  <c r="BE68" i="22"/>
  <c r="BG111" i="23"/>
  <c r="BE60" i="22"/>
  <c r="BG103" i="23"/>
  <c r="BE52" i="22"/>
  <c r="BG95" i="23"/>
  <c r="BE44" i="22"/>
  <c r="BG89" i="23"/>
  <c r="BE38" i="22"/>
  <c r="BG199" i="23"/>
  <c r="BE148" i="22"/>
  <c r="BG190" i="23"/>
  <c r="BE139" i="22"/>
  <c r="BG182" i="23"/>
  <c r="BE131" i="22"/>
  <c r="BG174" i="23"/>
  <c r="BE123" i="22"/>
  <c r="BG166" i="23"/>
  <c r="BE115" i="22"/>
  <c r="BG158" i="23"/>
  <c r="BE107" i="22"/>
  <c r="BG150" i="23"/>
  <c r="BE99" i="22"/>
  <c r="BG142" i="23"/>
  <c r="BE91" i="22"/>
  <c r="BG134" i="23"/>
  <c r="BE83" i="22"/>
  <c r="BG126" i="23"/>
  <c r="BE75" i="22"/>
  <c r="BG118" i="23"/>
  <c r="BE67" i="22"/>
  <c r="BG110" i="23"/>
  <c r="BE59" i="22"/>
  <c r="BG102" i="23"/>
  <c r="BE51" i="22"/>
  <c r="BG94" i="23"/>
  <c r="BE43" i="22"/>
  <c r="BG201" i="23"/>
  <c r="BE150" i="22"/>
  <c r="BG160" i="23"/>
  <c r="BE109" i="22"/>
  <c r="BG128" i="23"/>
  <c r="BE77" i="22"/>
  <c r="BG96" i="23"/>
  <c r="BE45" i="22"/>
  <c r="BG198" i="23"/>
  <c r="BE147" i="22"/>
  <c r="BG173" i="23"/>
  <c r="BE122" i="22"/>
  <c r="BG149" i="23"/>
  <c r="BE98" i="22"/>
  <c r="BG117" i="23"/>
  <c r="BE66" i="22"/>
  <c r="BG93" i="23"/>
  <c r="BE42" i="22"/>
  <c r="AY141" i="10"/>
  <c r="F3" i="19" s="1"/>
  <c r="BG83" i="23"/>
  <c r="BE32" i="22"/>
  <c r="BG180" i="23"/>
  <c r="BE129" i="22"/>
  <c r="BG156" i="23"/>
  <c r="BE105" i="22"/>
  <c r="BG132" i="23"/>
  <c r="BE81" i="22"/>
  <c r="BG108" i="23"/>
  <c r="BE57" i="22"/>
  <c r="BG100" i="23"/>
  <c r="BE49" i="22"/>
  <c r="BE153" i="22"/>
  <c r="BG204" i="23"/>
  <c r="BG187" i="23"/>
  <c r="BE136" i="22"/>
  <c r="BG171" i="23"/>
  <c r="BE120" i="22"/>
  <c r="BG163" i="23"/>
  <c r="BE112" i="22"/>
  <c r="BG155" i="23"/>
  <c r="BE104" i="22"/>
  <c r="BG147" i="23"/>
  <c r="BE96" i="22"/>
  <c r="BG139" i="23"/>
  <c r="BE88" i="22"/>
  <c r="BG131" i="23"/>
  <c r="BE80" i="22"/>
  <c r="BG123" i="23"/>
  <c r="BE72" i="22"/>
  <c r="AY142" i="10"/>
  <c r="F4" i="19" s="1"/>
  <c r="BG115" i="23"/>
  <c r="BE64" i="22"/>
  <c r="BG107" i="23"/>
  <c r="BE56" i="22"/>
  <c r="BG99" i="23"/>
  <c r="BE48" i="22"/>
  <c r="BG87" i="23"/>
  <c r="BE36" i="22"/>
  <c r="BG176" i="23"/>
  <c r="BE125" i="22"/>
  <c r="AY143" i="10"/>
  <c r="F5" i="19" s="1"/>
  <c r="BG136" i="23"/>
  <c r="BE85" i="22"/>
  <c r="BG104" i="23"/>
  <c r="BE53" i="22"/>
  <c r="BG189" i="23"/>
  <c r="BE138" i="22"/>
  <c r="BG165" i="23"/>
  <c r="BE114" i="22"/>
  <c r="BG141" i="23"/>
  <c r="BE90" i="22"/>
  <c r="BG125" i="23"/>
  <c r="BE74" i="22"/>
  <c r="BG101" i="23"/>
  <c r="BE50" i="22"/>
  <c r="BE146" i="22"/>
  <c r="BG197" i="23"/>
  <c r="BG172" i="23"/>
  <c r="BE121" i="22"/>
  <c r="BG148" i="23"/>
  <c r="BE97" i="22"/>
  <c r="BG116" i="23"/>
  <c r="BE65" i="22"/>
  <c r="BG85" i="23"/>
  <c r="BE34" i="22"/>
  <c r="BG179" i="23"/>
  <c r="BE128" i="22"/>
  <c r="BG84" i="23"/>
  <c r="BE33" i="22"/>
  <c r="BE152" i="22"/>
  <c r="BG203" i="23"/>
  <c r="BG195" i="23"/>
  <c r="BE144" i="22"/>
  <c r="BG186" i="23"/>
  <c r="BE135" i="22"/>
  <c r="BG178" i="23"/>
  <c r="BE127" i="22"/>
  <c r="BG170" i="23"/>
  <c r="BE119" i="22"/>
  <c r="BG162" i="23"/>
  <c r="BE111" i="22"/>
  <c r="BG154" i="23"/>
  <c r="BE103" i="22"/>
  <c r="BG146" i="23"/>
  <c r="BE95" i="22"/>
  <c r="BG138" i="23"/>
  <c r="BE87" i="22"/>
  <c r="BG130" i="23"/>
  <c r="BE79" i="22"/>
  <c r="BG122" i="23"/>
  <c r="BE71" i="22"/>
  <c r="BG114" i="23"/>
  <c r="BE63" i="22"/>
  <c r="BG106" i="23"/>
  <c r="BE55" i="22"/>
  <c r="BG98" i="23"/>
  <c r="BE47" i="22"/>
  <c r="BE142" i="22"/>
  <c r="BG193" i="23"/>
  <c r="BG168" i="23"/>
  <c r="BE117" i="22"/>
  <c r="BG144" i="23"/>
  <c r="BE93" i="22"/>
  <c r="BG112" i="23"/>
  <c r="BE61" i="22"/>
  <c r="BG88" i="23"/>
  <c r="BE37" i="22"/>
  <c r="BG90" i="23"/>
  <c r="BE39" i="22"/>
  <c r="BG181" i="23"/>
  <c r="BE130" i="22"/>
  <c r="BG157" i="23"/>
  <c r="BE106" i="22"/>
  <c r="BG133" i="23"/>
  <c r="BE82" i="22"/>
  <c r="BG109" i="23"/>
  <c r="BE58" i="22"/>
  <c r="BG91" i="23"/>
  <c r="BE40" i="22"/>
  <c r="BG188" i="23"/>
  <c r="BE137" i="22"/>
  <c r="BG164" i="23"/>
  <c r="BE113" i="22"/>
  <c r="BG140" i="23"/>
  <c r="BE89" i="22"/>
  <c r="BG124" i="23"/>
  <c r="BE73" i="22"/>
  <c r="BG92" i="23"/>
  <c r="BE41" i="22"/>
  <c r="BG196" i="23"/>
  <c r="BE145" i="22"/>
  <c r="BG86" i="23"/>
  <c r="BE35" i="22"/>
  <c r="BG202" i="23"/>
  <c r="BE151" i="22"/>
  <c r="BG194" i="23"/>
  <c r="BE143" i="22"/>
  <c r="BG185" i="23"/>
  <c r="BE134" i="22"/>
  <c r="BG177" i="23"/>
  <c r="BE126" i="22"/>
  <c r="BG169" i="23"/>
  <c r="BE118" i="22"/>
  <c r="BG161" i="23"/>
  <c r="BE110" i="22"/>
  <c r="BG153" i="23"/>
  <c r="BE102" i="22"/>
  <c r="BG145" i="23"/>
  <c r="BE94" i="22"/>
  <c r="BG137" i="23"/>
  <c r="BE86" i="22"/>
  <c r="BG129" i="23"/>
  <c r="BE78" i="22"/>
  <c r="BG121" i="23"/>
  <c r="BE70" i="22"/>
  <c r="BG113" i="23"/>
  <c r="BE62" i="22"/>
  <c r="BG105" i="23"/>
  <c r="BE54" i="22"/>
  <c r="BG97" i="23"/>
  <c r="BE46" i="22"/>
  <c r="BG69" i="23"/>
  <c r="BG68" i="23"/>
  <c r="BG76" i="23"/>
  <c r="BG64" i="23"/>
  <c r="BG77" i="23"/>
  <c r="BG67" i="23"/>
  <c r="BG65" i="23"/>
  <c r="BG75" i="23"/>
  <c r="BG70" i="23"/>
  <c r="BG63" i="23"/>
  <c r="BE6" i="22"/>
  <c r="BG73" i="23"/>
  <c r="BB79" i="8"/>
  <c r="D5" i="19" s="1"/>
  <c r="BG71" i="23"/>
  <c r="BG74" i="23"/>
  <c r="BG66" i="23"/>
  <c r="BG72" i="23"/>
  <c r="BG9" i="23"/>
  <c r="BG39" i="23"/>
  <c r="AD57" i="23"/>
  <c r="BG15" i="23"/>
  <c r="BG33" i="23"/>
  <c r="BG56" i="23"/>
  <c r="BG7" i="23"/>
  <c r="BG14" i="23"/>
  <c r="BG26" i="23"/>
  <c r="BG32" i="23"/>
  <c r="BG45" i="23"/>
  <c r="BG54" i="23"/>
  <c r="BG55" i="23"/>
  <c r="BG16" i="23"/>
  <c r="BG34" i="23"/>
  <c r="BG57" i="23"/>
  <c r="BG27" i="23"/>
  <c r="BG49" i="23"/>
  <c r="BE8" i="22"/>
  <c r="BG13" i="23"/>
  <c r="BG24" i="23"/>
  <c r="BG25" i="23"/>
  <c r="BG37" i="23"/>
  <c r="BG44" i="23"/>
  <c r="BG53" i="23"/>
  <c r="V4" i="2"/>
  <c r="BG11" i="23"/>
  <c r="BG22" i="23"/>
  <c r="BG30" i="23"/>
  <c r="BG35" i="23"/>
  <c r="BG42" i="23"/>
  <c r="BG51" i="23"/>
  <c r="BG6" i="23"/>
  <c r="BG18" i="23"/>
  <c r="BG21" i="23"/>
  <c r="BE11" i="22"/>
  <c r="BG29" i="23"/>
  <c r="BG41" i="23"/>
  <c r="BG48" i="23"/>
  <c r="BG50" i="23"/>
  <c r="BE7" i="22"/>
  <c r="BG10" i="23"/>
  <c r="BG17" i="23"/>
  <c r="BG28" i="23"/>
  <c r="BG40" i="23"/>
  <c r="BG47" i="23"/>
  <c r="BG58" i="23"/>
  <c r="BG19" i="23"/>
  <c r="BE13" i="22"/>
  <c r="BG46" i="23"/>
  <c r="BG8" i="23"/>
  <c r="BG38" i="23"/>
  <c r="BG12" i="23"/>
  <c r="BG23" i="23"/>
  <c r="BE12" i="22"/>
  <c r="BG31" i="23"/>
  <c r="BG36" i="23"/>
  <c r="BG43" i="23"/>
  <c r="BG52" i="23"/>
  <c r="W11" i="2"/>
  <c r="G10" i="19"/>
  <c r="AY145" i="10"/>
  <c r="F7" i="19" s="1"/>
  <c r="J7" i="19" s="1"/>
  <c r="AY146" i="10"/>
  <c r="F8" i="19" s="1"/>
  <c r="J8" i="19" s="1"/>
  <c r="AY144" i="10"/>
  <c r="F6" i="19" s="1"/>
  <c r="BB135" i="7"/>
  <c r="B9" i="19" s="1"/>
  <c r="BB129" i="7"/>
  <c r="B3" i="19" s="1"/>
  <c r="BB132" i="7"/>
  <c r="B6" i="19" s="1"/>
  <c r="BB130" i="7"/>
  <c r="B4" i="19" s="1"/>
  <c r="V14" i="2"/>
  <c r="V10" i="2"/>
  <c r="B9" i="1"/>
  <c r="C9" i="1"/>
  <c r="E9" i="1"/>
  <c r="D9" i="1"/>
  <c r="D10" i="19" l="1"/>
  <c r="E10" i="19"/>
  <c r="J4" i="19"/>
  <c r="J5" i="19"/>
  <c r="J3" i="19"/>
  <c r="B10" i="19"/>
  <c r="J6" i="19"/>
  <c r="V13" i="2"/>
  <c r="V16" i="2" s="1"/>
  <c r="U11" i="1" s="1"/>
  <c r="U13" i="1" s="1"/>
  <c r="Z59" i="7"/>
  <c r="Z14" i="1"/>
  <c r="AA17" i="1" s="1"/>
  <c r="AC13" i="1"/>
  <c r="AB13" i="1"/>
  <c r="AA13" i="1"/>
  <c r="AA8" i="1"/>
  <c r="AB8" i="1" s="1"/>
  <c r="AC8" i="1" s="1"/>
  <c r="AD8" i="1" s="1"/>
  <c r="AE8" i="1" s="1"/>
  <c r="AF8" i="1" s="1"/>
  <c r="AG8" i="1" s="1"/>
  <c r="AH8" i="1" s="1"/>
  <c r="AI8" i="1" s="1"/>
  <c r="AJ8" i="1" s="1"/>
  <c r="AK8" i="1" s="1"/>
  <c r="AL8" i="1" s="1"/>
  <c r="AM8" i="1" s="1"/>
  <c r="AN8" i="1" s="1"/>
  <c r="AO8" i="1" s="1"/>
  <c r="AP8" i="1" s="1"/>
  <c r="AQ8" i="1" s="1"/>
  <c r="AR8" i="1" s="1"/>
  <c r="AS8" i="1" s="1"/>
  <c r="BG127" i="10"/>
  <c r="AF8" i="2" s="1"/>
  <c r="BH127" i="10"/>
  <c r="AG8" i="2" s="1"/>
  <c r="BI127" i="10"/>
  <c r="AH8" i="2" s="1"/>
  <c r="BJ127" i="10"/>
  <c r="AI8" i="2" s="1"/>
  <c r="BK127" i="10"/>
  <c r="AJ8" i="2" s="1"/>
  <c r="BL127" i="10"/>
  <c r="AK8" i="2" s="1"/>
  <c r="BM127" i="10"/>
  <c r="BN127" i="10"/>
  <c r="AM8" i="2" s="1"/>
  <c r="BO127" i="10"/>
  <c r="AN8" i="2" s="1"/>
  <c r="BP127" i="10"/>
  <c r="AO8" i="2" s="1"/>
  <c r="BQ127" i="10"/>
  <c r="AP8" i="2" s="1"/>
  <c r="BR127" i="10"/>
  <c r="AQ8" i="2" s="1"/>
  <c r="BS127" i="10"/>
  <c r="AR8" i="2" s="1"/>
  <c r="BT127" i="10"/>
  <c r="AS8" i="2" s="1"/>
  <c r="W6" i="10"/>
  <c r="W7" i="10"/>
  <c r="W8" i="10"/>
  <c r="W9" i="10"/>
  <c r="W10" i="1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8" i="10"/>
  <c r="W39" i="10"/>
  <c r="W40" i="10"/>
  <c r="W41" i="10"/>
  <c r="W42" i="10"/>
  <c r="W43" i="10"/>
  <c r="W44" i="10"/>
  <c r="W45" i="10"/>
  <c r="W46" i="10"/>
  <c r="W47" i="10"/>
  <c r="W48" i="10"/>
  <c r="W49" i="10"/>
  <c r="W50" i="10"/>
  <c r="W51" i="10"/>
  <c r="W52" i="10"/>
  <c r="W53" i="10"/>
  <c r="W54" i="10"/>
  <c r="W55" i="10"/>
  <c r="W56" i="10"/>
  <c r="W57" i="10"/>
  <c r="W58" i="10"/>
  <c r="W59" i="10"/>
  <c r="W60" i="10"/>
  <c r="W61" i="10"/>
  <c r="W62" i="10"/>
  <c r="W63" i="10"/>
  <c r="W64" i="10"/>
  <c r="W65" i="10"/>
  <c r="W66" i="10"/>
  <c r="W95" i="10"/>
  <c r="W67" i="10"/>
  <c r="W68" i="10"/>
  <c r="W69" i="10"/>
  <c r="W70" i="10"/>
  <c r="W71" i="10"/>
  <c r="W72" i="10"/>
  <c r="W73" i="10"/>
  <c r="W74" i="10"/>
  <c r="W75" i="10"/>
  <c r="W76" i="10"/>
  <c r="W77" i="10"/>
  <c r="W78" i="10"/>
  <c r="W79" i="10"/>
  <c r="W80" i="10"/>
  <c r="W81" i="10"/>
  <c r="W82" i="10"/>
  <c r="W83" i="10"/>
  <c r="W84" i="10"/>
  <c r="W85" i="10"/>
  <c r="W86" i="10"/>
  <c r="W87" i="10"/>
  <c r="W88" i="10"/>
  <c r="W89" i="10"/>
  <c r="W90" i="10"/>
  <c r="W91" i="10"/>
  <c r="W92" i="10"/>
  <c r="W93" i="10"/>
  <c r="W94" i="10"/>
  <c r="W96" i="10"/>
  <c r="W97" i="10"/>
  <c r="W98" i="10"/>
  <c r="W99" i="10"/>
  <c r="W100" i="10"/>
  <c r="W101" i="10"/>
  <c r="W102" i="10"/>
  <c r="W103" i="10"/>
  <c r="W104" i="10"/>
  <c r="W105" i="10"/>
  <c r="W106" i="10"/>
  <c r="W107" i="10"/>
  <c r="W108" i="10"/>
  <c r="W109" i="10"/>
  <c r="W110" i="10"/>
  <c r="W111" i="10"/>
  <c r="W112" i="10"/>
  <c r="W113" i="10"/>
  <c r="W114" i="10"/>
  <c r="W115" i="10"/>
  <c r="W116" i="10"/>
  <c r="W117" i="10"/>
  <c r="W118" i="10"/>
  <c r="W119" i="10"/>
  <c r="W120" i="10"/>
  <c r="W121" i="10"/>
  <c r="W122" i="10"/>
  <c r="W123" i="10"/>
  <c r="W124" i="10"/>
  <c r="W125" i="10"/>
  <c r="W126" i="10"/>
  <c r="W5" i="10"/>
  <c r="V6" i="10"/>
  <c r="V7" i="10"/>
  <c r="V8" i="10"/>
  <c r="V9" i="10"/>
  <c r="V10" i="10"/>
  <c r="V11" i="10"/>
  <c r="V12" i="10"/>
  <c r="V13" i="10"/>
  <c r="V14" i="10"/>
  <c r="V15" i="10"/>
  <c r="V16" i="10"/>
  <c r="V17" i="10"/>
  <c r="V18" i="10"/>
  <c r="V19" i="10"/>
  <c r="V20" i="10"/>
  <c r="V21" i="10"/>
  <c r="V22"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58" i="10"/>
  <c r="V59" i="10"/>
  <c r="V60" i="10"/>
  <c r="V61" i="10"/>
  <c r="V62" i="10"/>
  <c r="V63" i="10"/>
  <c r="V64" i="10"/>
  <c r="V65" i="10"/>
  <c r="V66" i="10"/>
  <c r="V95" i="10"/>
  <c r="V67" i="10"/>
  <c r="V68" i="10"/>
  <c r="V69" i="10"/>
  <c r="V70" i="10"/>
  <c r="V71" i="10"/>
  <c r="V72" i="10"/>
  <c r="V73" i="10"/>
  <c r="V74" i="10"/>
  <c r="V75" i="10"/>
  <c r="V76" i="10"/>
  <c r="V77" i="10"/>
  <c r="V78" i="10"/>
  <c r="V79" i="10"/>
  <c r="V80" i="10"/>
  <c r="V81" i="10"/>
  <c r="V82" i="10"/>
  <c r="V83" i="10"/>
  <c r="V84" i="10"/>
  <c r="V85" i="10"/>
  <c r="V86" i="10"/>
  <c r="V87" i="10"/>
  <c r="V88" i="10"/>
  <c r="V89" i="10"/>
  <c r="V90" i="10"/>
  <c r="V91" i="10"/>
  <c r="V92" i="10"/>
  <c r="V93" i="10"/>
  <c r="V94" i="10"/>
  <c r="V96" i="10"/>
  <c r="V97" i="10"/>
  <c r="V98" i="10"/>
  <c r="V99" i="10"/>
  <c r="V100" i="10"/>
  <c r="V101" i="10"/>
  <c r="V102" i="10"/>
  <c r="V103" i="10"/>
  <c r="V104" i="10"/>
  <c r="V105" i="10"/>
  <c r="V106" i="10"/>
  <c r="V107" i="10"/>
  <c r="V108" i="10"/>
  <c r="V109" i="10"/>
  <c r="V110" i="10"/>
  <c r="V111" i="10"/>
  <c r="V112" i="10"/>
  <c r="V113" i="10"/>
  <c r="V114" i="10"/>
  <c r="V115" i="10"/>
  <c r="V116" i="10"/>
  <c r="V117" i="10"/>
  <c r="V118" i="10"/>
  <c r="V119" i="10"/>
  <c r="V120" i="10"/>
  <c r="V121" i="10"/>
  <c r="V122" i="10"/>
  <c r="V123" i="10"/>
  <c r="V124" i="10"/>
  <c r="V125" i="10"/>
  <c r="V126" i="10"/>
  <c r="V5" i="10"/>
  <c r="U6" i="10"/>
  <c r="X6" i="10" s="1"/>
  <c r="U7" i="10"/>
  <c r="Y7" i="10" s="1"/>
  <c r="U8" i="10"/>
  <c r="Y8" i="10" s="1"/>
  <c r="U9" i="10"/>
  <c r="Y9" i="10" s="1"/>
  <c r="U10" i="10"/>
  <c r="Y10" i="10" s="1"/>
  <c r="U11" i="10"/>
  <c r="Y11" i="10" s="1"/>
  <c r="U12" i="10"/>
  <c r="Y12" i="10" s="1"/>
  <c r="U13" i="10"/>
  <c r="X13" i="10" s="1"/>
  <c r="U14" i="10"/>
  <c r="X14" i="10" s="1"/>
  <c r="U15" i="10"/>
  <c r="Y15" i="10" s="1"/>
  <c r="U16" i="10"/>
  <c r="Y16" i="10" s="1"/>
  <c r="U17" i="10"/>
  <c r="Y17" i="10" s="1"/>
  <c r="U18" i="10"/>
  <c r="Y18" i="10" s="1"/>
  <c r="U19" i="10"/>
  <c r="Y19" i="10" s="1"/>
  <c r="U20" i="10"/>
  <c r="Y20" i="10" s="1"/>
  <c r="U21" i="10"/>
  <c r="X21" i="10" s="1"/>
  <c r="U22" i="10"/>
  <c r="X22" i="10" s="1"/>
  <c r="U23" i="10"/>
  <c r="Y23" i="10" s="1"/>
  <c r="U24" i="10"/>
  <c r="Y24" i="10" s="1"/>
  <c r="U25" i="10"/>
  <c r="Y25" i="10" s="1"/>
  <c r="U26" i="10"/>
  <c r="Y26" i="10" s="1"/>
  <c r="U27" i="10"/>
  <c r="Y27" i="10" s="1"/>
  <c r="U28" i="10"/>
  <c r="Y28" i="10" s="1"/>
  <c r="U29" i="10"/>
  <c r="X29" i="10" s="1"/>
  <c r="U30" i="10"/>
  <c r="X30" i="10" s="1"/>
  <c r="U31" i="10"/>
  <c r="Y31" i="10" s="1"/>
  <c r="U32" i="10"/>
  <c r="Y32" i="10" s="1"/>
  <c r="U33" i="10"/>
  <c r="Y33" i="10" s="1"/>
  <c r="U34" i="10"/>
  <c r="Y34" i="10" s="1"/>
  <c r="U35" i="10"/>
  <c r="Y35" i="10" s="1"/>
  <c r="U36" i="10"/>
  <c r="Y36" i="10" s="1"/>
  <c r="U37" i="10"/>
  <c r="X37" i="10" s="1"/>
  <c r="U38" i="10"/>
  <c r="X38" i="10" s="1"/>
  <c r="U39" i="10"/>
  <c r="Y39" i="10" s="1"/>
  <c r="U40" i="10"/>
  <c r="Y40" i="10" s="1"/>
  <c r="U41" i="10"/>
  <c r="Y41" i="10" s="1"/>
  <c r="U42" i="10"/>
  <c r="Y42" i="10" s="1"/>
  <c r="U43" i="10"/>
  <c r="Y43" i="10" s="1"/>
  <c r="U44" i="10"/>
  <c r="Y44" i="10" s="1"/>
  <c r="U45" i="10"/>
  <c r="X45" i="10" s="1"/>
  <c r="U46" i="10"/>
  <c r="X46" i="10" s="1"/>
  <c r="U47" i="10"/>
  <c r="Y47" i="10" s="1"/>
  <c r="U48" i="10"/>
  <c r="Y48" i="10" s="1"/>
  <c r="U49" i="10"/>
  <c r="Y49" i="10" s="1"/>
  <c r="U50" i="10"/>
  <c r="Y50" i="10" s="1"/>
  <c r="U51" i="10"/>
  <c r="Y51" i="10" s="1"/>
  <c r="U52" i="10"/>
  <c r="Y52" i="10" s="1"/>
  <c r="U53" i="10"/>
  <c r="X53" i="10" s="1"/>
  <c r="U54" i="10"/>
  <c r="X54" i="10" s="1"/>
  <c r="U55" i="10"/>
  <c r="Y55" i="10" s="1"/>
  <c r="U56" i="10"/>
  <c r="Y56" i="10" s="1"/>
  <c r="U57" i="10"/>
  <c r="Y57" i="10" s="1"/>
  <c r="U58" i="10"/>
  <c r="Y58" i="10" s="1"/>
  <c r="U59" i="10"/>
  <c r="Y59" i="10" s="1"/>
  <c r="U60" i="10"/>
  <c r="Y60" i="10" s="1"/>
  <c r="U61" i="10"/>
  <c r="X61" i="10" s="1"/>
  <c r="U62" i="10"/>
  <c r="X62" i="10" s="1"/>
  <c r="U63" i="10"/>
  <c r="Y63" i="10" s="1"/>
  <c r="U64" i="10"/>
  <c r="Y64" i="10" s="1"/>
  <c r="U65" i="10"/>
  <c r="Y65" i="10" s="1"/>
  <c r="U66" i="10"/>
  <c r="Y66" i="10" s="1"/>
  <c r="U95" i="10"/>
  <c r="Y95" i="10" s="1"/>
  <c r="U67" i="10"/>
  <c r="Y67" i="10" s="1"/>
  <c r="U68" i="10"/>
  <c r="X68" i="10" s="1"/>
  <c r="U69" i="10"/>
  <c r="X69" i="10" s="1"/>
  <c r="U70" i="10"/>
  <c r="Y70" i="10" s="1"/>
  <c r="U71" i="10"/>
  <c r="Y71" i="10" s="1"/>
  <c r="U72" i="10"/>
  <c r="Y72" i="10" s="1"/>
  <c r="U73" i="10"/>
  <c r="Y73" i="10" s="1"/>
  <c r="U74" i="10"/>
  <c r="Y74" i="10" s="1"/>
  <c r="U75" i="10"/>
  <c r="Y75" i="10" s="1"/>
  <c r="U76" i="10"/>
  <c r="X76" i="10" s="1"/>
  <c r="U77" i="10"/>
  <c r="X77" i="10" s="1"/>
  <c r="U78" i="10"/>
  <c r="Y78" i="10" s="1"/>
  <c r="U79" i="10"/>
  <c r="Y79" i="10" s="1"/>
  <c r="U80" i="10"/>
  <c r="Y80" i="10" s="1"/>
  <c r="U81" i="10"/>
  <c r="Y81" i="10" s="1"/>
  <c r="U82" i="10"/>
  <c r="Y82" i="10" s="1"/>
  <c r="U83" i="10"/>
  <c r="Y83" i="10" s="1"/>
  <c r="U84" i="10"/>
  <c r="X84" i="10" s="1"/>
  <c r="U85" i="10"/>
  <c r="X85" i="10" s="1"/>
  <c r="U86" i="10"/>
  <c r="Y86" i="10" s="1"/>
  <c r="U87" i="10"/>
  <c r="Y87" i="10" s="1"/>
  <c r="U88" i="10"/>
  <c r="Y88" i="10" s="1"/>
  <c r="U89" i="10"/>
  <c r="Y89" i="10" s="1"/>
  <c r="U90" i="10"/>
  <c r="Y90" i="10" s="1"/>
  <c r="U91" i="10"/>
  <c r="Y91" i="10" s="1"/>
  <c r="U92" i="10"/>
  <c r="X92" i="10" s="1"/>
  <c r="U93" i="10"/>
  <c r="X93" i="10" s="1"/>
  <c r="U94" i="10"/>
  <c r="Y94" i="10" s="1"/>
  <c r="U96" i="10"/>
  <c r="Y96" i="10" s="1"/>
  <c r="U97" i="10"/>
  <c r="Y97" i="10" s="1"/>
  <c r="U98" i="10"/>
  <c r="Y98" i="10" s="1"/>
  <c r="U99" i="10"/>
  <c r="Y99" i="10" s="1"/>
  <c r="U100" i="10"/>
  <c r="Y100" i="10" s="1"/>
  <c r="U101" i="10"/>
  <c r="X101" i="10" s="1"/>
  <c r="U102" i="10"/>
  <c r="X102" i="10" s="1"/>
  <c r="U103" i="10"/>
  <c r="Y103" i="10" s="1"/>
  <c r="U104" i="10"/>
  <c r="Y104" i="10" s="1"/>
  <c r="U105" i="10"/>
  <c r="Y105" i="10" s="1"/>
  <c r="U106" i="10"/>
  <c r="Y106" i="10" s="1"/>
  <c r="U107" i="10"/>
  <c r="Y107" i="10" s="1"/>
  <c r="U108" i="10"/>
  <c r="Y108" i="10" s="1"/>
  <c r="U109" i="10"/>
  <c r="X109" i="10" s="1"/>
  <c r="U110" i="10"/>
  <c r="X110" i="10" s="1"/>
  <c r="U111" i="10"/>
  <c r="Y111" i="10" s="1"/>
  <c r="U112" i="10"/>
  <c r="Y112" i="10" s="1"/>
  <c r="U113" i="10"/>
  <c r="Y113" i="10" s="1"/>
  <c r="U114" i="10"/>
  <c r="Y114" i="10" s="1"/>
  <c r="U115" i="10"/>
  <c r="Y115" i="10" s="1"/>
  <c r="U116" i="10"/>
  <c r="Y116" i="10" s="1"/>
  <c r="U117" i="10"/>
  <c r="X117" i="10" s="1"/>
  <c r="U118" i="10"/>
  <c r="X118" i="10" s="1"/>
  <c r="U119" i="10"/>
  <c r="Y119" i="10" s="1"/>
  <c r="U120" i="10"/>
  <c r="Y120" i="10" s="1"/>
  <c r="U121" i="10"/>
  <c r="Y121" i="10" s="1"/>
  <c r="U122" i="10"/>
  <c r="Y122" i="10" s="1"/>
  <c r="U123" i="10"/>
  <c r="Y123" i="10" s="1"/>
  <c r="U124" i="10"/>
  <c r="Y124" i="10" s="1"/>
  <c r="U125" i="10"/>
  <c r="X125" i="10" s="1"/>
  <c r="U126" i="10"/>
  <c r="X126" i="10" s="1"/>
  <c r="U5" i="10"/>
  <c r="Y5" i="10" s="1"/>
  <c r="Z13" i="7"/>
  <c r="Z14" i="7"/>
  <c r="Z17" i="7"/>
  <c r="Z18" i="7"/>
  <c r="Z19" i="7"/>
  <c r="Z21" i="7"/>
  <c r="Z22" i="7"/>
  <c r="Z23" i="7"/>
  <c r="Z24" i="7"/>
  <c r="Z27" i="7"/>
  <c r="Z30" i="7"/>
  <c r="Z31" i="7"/>
  <c r="Z33" i="7"/>
  <c r="Z34" i="7"/>
  <c r="Z35" i="7"/>
  <c r="Z36" i="7"/>
  <c r="Z38" i="7"/>
  <c r="Z39" i="7"/>
  <c r="Z40" i="7"/>
  <c r="Z41" i="7"/>
  <c r="Z42" i="7"/>
  <c r="Z43" i="7"/>
  <c r="Z44" i="7"/>
  <c r="Z45" i="7"/>
  <c r="Z47" i="7"/>
  <c r="Z48" i="7"/>
  <c r="Z49" i="7"/>
  <c r="Z50" i="7"/>
  <c r="Z51" i="7"/>
  <c r="Z52" i="7"/>
  <c r="Z53" i="7"/>
  <c r="Z56" i="7"/>
  <c r="Z57" i="7"/>
  <c r="Z58" i="7"/>
  <c r="Z60" i="7"/>
  <c r="Z61" i="7"/>
  <c r="Z62" i="7"/>
  <c r="Z63" i="7"/>
  <c r="Z64" i="7"/>
  <c r="Z65" i="7"/>
  <c r="Z66" i="7"/>
  <c r="Z67" i="7"/>
  <c r="Z69" i="7"/>
  <c r="Z6" i="7"/>
  <c r="Z7" i="7"/>
  <c r="Z11" i="7"/>
  <c r="Z12" i="7"/>
  <c r="Z5" i="7"/>
  <c r="BJ17" i="8"/>
  <c r="AF6" i="2" s="1"/>
  <c r="BK17" i="8"/>
  <c r="AG6" i="2" s="1"/>
  <c r="BL17" i="8"/>
  <c r="AH6" i="2" s="1"/>
  <c r="BM17" i="8"/>
  <c r="AI6" i="2" s="1"/>
  <c r="BN17" i="8"/>
  <c r="AJ6" i="2" s="1"/>
  <c r="BO17" i="8"/>
  <c r="AK6" i="2" s="1"/>
  <c r="BP17" i="8"/>
  <c r="AL6" i="2" s="1"/>
  <c r="BQ17" i="8"/>
  <c r="AM6" i="2" s="1"/>
  <c r="BR17" i="8"/>
  <c r="AN6" i="2" s="1"/>
  <c r="BS17" i="8"/>
  <c r="AO6" i="2" s="1"/>
  <c r="BT17" i="8"/>
  <c r="AP6" i="2" s="1"/>
  <c r="BU17" i="8"/>
  <c r="AQ6" i="2" s="1"/>
  <c r="BV17" i="8"/>
  <c r="AR6" i="2" s="1"/>
  <c r="BW17" i="8"/>
  <c r="AS6" i="2" s="1"/>
  <c r="BJ70" i="7"/>
  <c r="AF4" i="2" s="1"/>
  <c r="BK70" i="7"/>
  <c r="AG4" i="2" s="1"/>
  <c r="BL70" i="7"/>
  <c r="AH4" i="2" s="1"/>
  <c r="BM70" i="7"/>
  <c r="AI4" i="2" s="1"/>
  <c r="BN70" i="7"/>
  <c r="AJ4" i="2" s="1"/>
  <c r="BO70" i="7"/>
  <c r="AK4" i="2" s="1"/>
  <c r="BP70" i="7"/>
  <c r="AL4" i="2" s="1"/>
  <c r="BQ70" i="7"/>
  <c r="AM4" i="2" s="1"/>
  <c r="BR70" i="7"/>
  <c r="AN4" i="2" s="1"/>
  <c r="BS70" i="7"/>
  <c r="AO4" i="2" s="1"/>
  <c r="BT70" i="7"/>
  <c r="AP4" i="2" s="1"/>
  <c r="BU70" i="7"/>
  <c r="AQ4" i="2" s="1"/>
  <c r="BV70" i="7"/>
  <c r="AR4" i="2" s="1"/>
  <c r="BW70" i="7"/>
  <c r="AS4" i="2" s="1"/>
  <c r="E14" i="18"/>
  <c r="J10" i="18"/>
  <c r="D10" i="18"/>
  <c r="AA10" i="18"/>
  <c r="AP13" i="2" l="1"/>
  <c r="AP16" i="2" s="1"/>
  <c r="AO11" i="1" s="1"/>
  <c r="AQ13" i="2"/>
  <c r="AQ16" i="2" s="1"/>
  <c r="AP11" i="1" s="1"/>
  <c r="AL8" i="2"/>
  <c r="AU8" i="2" s="1"/>
  <c r="BV127" i="10"/>
  <c r="AN13" i="2"/>
  <c r="AN16" i="2" s="1"/>
  <c r="AM11" i="1" s="1"/>
  <c r="AI13" i="2"/>
  <c r="AI16" i="2" s="1"/>
  <c r="AH11" i="1" s="1"/>
  <c r="AG13" i="2"/>
  <c r="AG16" i="2" s="1"/>
  <c r="AF11" i="1" s="1"/>
  <c r="AS13" i="2"/>
  <c r="AS16" i="2" s="1"/>
  <c r="AR11" i="1" s="1"/>
  <c r="AR13" i="2"/>
  <c r="AR16" i="2" s="1"/>
  <c r="AQ11" i="1" s="1"/>
  <c r="AO13" i="2"/>
  <c r="AO16" i="2" s="1"/>
  <c r="AN11" i="1" s="1"/>
  <c r="AM13" i="2"/>
  <c r="AM16" i="2" s="1"/>
  <c r="AL11" i="1" s="1"/>
  <c r="AL13" i="2"/>
  <c r="AL16" i="2" s="1"/>
  <c r="AK11" i="1" s="1"/>
  <c r="AK13" i="2"/>
  <c r="AK16" i="2" s="1"/>
  <c r="AJ11" i="1" s="1"/>
  <c r="AH13" i="2"/>
  <c r="AH16" i="2" s="1"/>
  <c r="AG11" i="1" s="1"/>
  <c r="AU6" i="2"/>
  <c r="AJ13" i="2"/>
  <c r="AJ16" i="2" s="1"/>
  <c r="AI11" i="1" s="1"/>
  <c r="AU4" i="2"/>
  <c r="AF13" i="2"/>
  <c r="AD42" i="23"/>
  <c r="AD50" i="23"/>
  <c r="AD15" i="23"/>
  <c r="AD58" i="23"/>
  <c r="AD49" i="23"/>
  <c r="AD40" i="23"/>
  <c r="AD31" i="23"/>
  <c r="AD22" i="23"/>
  <c r="AD14" i="23"/>
  <c r="AD48" i="23"/>
  <c r="AD56" i="23"/>
  <c r="AD47" i="23"/>
  <c r="AD39" i="23"/>
  <c r="AD30" i="23"/>
  <c r="AD21" i="23"/>
  <c r="AD13" i="23"/>
  <c r="AD33" i="23"/>
  <c r="AD55" i="23"/>
  <c r="AD46" i="23"/>
  <c r="AD38" i="23"/>
  <c r="AD29" i="23"/>
  <c r="AD20" i="23"/>
  <c r="AD12" i="23"/>
  <c r="AD54" i="23"/>
  <c r="AD45" i="23"/>
  <c r="AD28" i="23"/>
  <c r="AD19" i="23"/>
  <c r="AD8" i="23"/>
  <c r="AD25" i="23"/>
  <c r="AD7" i="23"/>
  <c r="AD23" i="23"/>
  <c r="AD35" i="23"/>
  <c r="AD27" i="23"/>
  <c r="AD18" i="23"/>
  <c r="AD51" i="23"/>
  <c r="AD16" i="23"/>
  <c r="AD41" i="23"/>
  <c r="AD32" i="23"/>
  <c r="AD6" i="23"/>
  <c r="AD36" i="23"/>
  <c r="AD11" i="23"/>
  <c r="AD53" i="23"/>
  <c r="AD44" i="23"/>
  <c r="AD10" i="23"/>
  <c r="AD52" i="23"/>
  <c r="AD43" i="23"/>
  <c r="AD34" i="23"/>
  <c r="AD26" i="23"/>
  <c r="AD17" i="23"/>
  <c r="X57" i="10"/>
  <c r="X44" i="10"/>
  <c r="X12" i="10"/>
  <c r="X124" i="10"/>
  <c r="X17" i="10"/>
  <c r="X91" i="10"/>
  <c r="X88" i="10"/>
  <c r="X116" i="10"/>
  <c r="X75" i="10"/>
  <c r="X41" i="10"/>
  <c r="X80" i="10"/>
  <c r="X108" i="10"/>
  <c r="X72" i="10"/>
  <c r="X33" i="10"/>
  <c r="X121" i="10"/>
  <c r="X9" i="10"/>
  <c r="X105" i="10"/>
  <c r="X67" i="10"/>
  <c r="X28" i="10"/>
  <c r="X100" i="10"/>
  <c r="X65" i="10"/>
  <c r="X25" i="10"/>
  <c r="X49" i="10"/>
  <c r="X97" i="10"/>
  <c r="X60" i="10"/>
  <c r="X20" i="10"/>
  <c r="X36" i="10"/>
  <c r="X113" i="10"/>
  <c r="AA12" i="1"/>
  <c r="X83" i="10"/>
  <c r="X52" i="10"/>
  <c r="Y118" i="10"/>
  <c r="Y93" i="10"/>
  <c r="Y69" i="10"/>
  <c r="Y46" i="10"/>
  <c r="Y30" i="10"/>
  <c r="Y6" i="10"/>
  <c r="X123" i="10"/>
  <c r="X115" i="10"/>
  <c r="X107" i="10"/>
  <c r="X99" i="10"/>
  <c r="X90" i="10"/>
  <c r="X82" i="10"/>
  <c r="X74" i="10"/>
  <c r="X95" i="10"/>
  <c r="X59" i="10"/>
  <c r="X51" i="10"/>
  <c r="X43" i="10"/>
  <c r="X35" i="10"/>
  <c r="X27" i="10"/>
  <c r="X19" i="10"/>
  <c r="X11" i="10"/>
  <c r="Y125" i="10"/>
  <c r="Y117" i="10"/>
  <c r="Y109" i="10"/>
  <c r="Y101" i="10"/>
  <c r="Y92" i="10"/>
  <c r="Y84" i="10"/>
  <c r="Y76" i="10"/>
  <c r="Y68" i="10"/>
  <c r="Y61" i="10"/>
  <c r="Y53" i="10"/>
  <c r="Y45" i="10"/>
  <c r="Y37" i="10"/>
  <c r="Y29" i="10"/>
  <c r="Y21" i="10"/>
  <c r="Y13" i="10"/>
  <c r="X122" i="10"/>
  <c r="X114" i="10"/>
  <c r="X106" i="10"/>
  <c r="X98" i="10"/>
  <c r="X89" i="10"/>
  <c r="X81" i="10"/>
  <c r="X73" i="10"/>
  <c r="X66" i="10"/>
  <c r="X58" i="10"/>
  <c r="X50" i="10"/>
  <c r="X42" i="10"/>
  <c r="X34" i="10"/>
  <c r="X26" i="10"/>
  <c r="X18" i="10"/>
  <c r="X10" i="10"/>
  <c r="Y126" i="10"/>
  <c r="Y102" i="10"/>
  <c r="Y77" i="10"/>
  <c r="Y54" i="10"/>
  <c r="Y22" i="10"/>
  <c r="X120" i="10"/>
  <c r="X112" i="10"/>
  <c r="X104" i="10"/>
  <c r="X96" i="10"/>
  <c r="X87" i="10"/>
  <c r="X79" i="10"/>
  <c r="X71" i="10"/>
  <c r="X64" i="10"/>
  <c r="X56" i="10"/>
  <c r="X48" i="10"/>
  <c r="X40" i="10"/>
  <c r="X32" i="10"/>
  <c r="X24" i="10"/>
  <c r="X16" i="10"/>
  <c r="X8" i="10"/>
  <c r="X5" i="10"/>
  <c r="X119" i="10"/>
  <c r="X111" i="10"/>
  <c r="X103" i="10"/>
  <c r="X94" i="10"/>
  <c r="X86" i="10"/>
  <c r="X78" i="10"/>
  <c r="X70" i="10"/>
  <c r="X63" i="10"/>
  <c r="X55" i="10"/>
  <c r="X47" i="10"/>
  <c r="X39" i="10"/>
  <c r="X31" i="10"/>
  <c r="X23" i="10"/>
  <c r="X15" i="10"/>
  <c r="X7" i="10"/>
  <c r="Y110" i="10"/>
  <c r="Y85" i="10"/>
  <c r="Y62" i="10"/>
  <c r="Y38" i="10"/>
  <c r="Y14" i="10"/>
  <c r="BY70" i="7"/>
  <c r="BY17" i="8"/>
  <c r="Z13" i="1"/>
  <c r="AO10" i="18"/>
  <c r="AF16" i="2" l="1"/>
  <c r="AU13" i="2"/>
  <c r="AB12" i="1"/>
  <c r="AB16" i="1" s="1"/>
  <c r="AA16" i="1"/>
  <c r="AA14" i="1"/>
  <c r="AB17" i="1" s="1"/>
  <c r="AB14" i="1"/>
  <c r="AC17" i="1" s="1"/>
  <c r="AC12" i="1"/>
  <c r="AC16" i="1" s="1"/>
  <c r="AK10" i="18"/>
  <c r="M10" i="18"/>
  <c r="AE11" i="1" l="1"/>
  <c r="AU16" i="2"/>
  <c r="AF13" i="1"/>
  <c r="AC14" i="1"/>
  <c r="AD17" i="1" s="1"/>
  <c r="V10" i="18"/>
  <c r="W10" i="18" s="1"/>
  <c r="AG10" i="18"/>
  <c r="AH10" i="18"/>
  <c r="O10" i="18"/>
  <c r="O12" i="18" s="1"/>
  <c r="AI10" i="18"/>
  <c r="AJ10" i="18"/>
  <c r="AF10" i="18"/>
  <c r="G14" i="18" s="1"/>
  <c r="I14" i="18" s="1"/>
  <c r="AK13" i="1" l="1"/>
  <c r="AG13" i="1"/>
  <c r="AL13" i="1"/>
  <c r="AM13" i="1"/>
  <c r="AI13" i="1"/>
  <c r="AD13" i="1"/>
  <c r="AN13" i="1"/>
  <c r="AJ13" i="1"/>
  <c r="AP13" i="1"/>
  <c r="AQ13" i="1"/>
  <c r="AE13" i="1"/>
  <c r="AH13" i="1"/>
  <c r="AO13" i="1"/>
  <c r="AR13" i="1"/>
  <c r="V12" i="18"/>
  <c r="P10" i="18"/>
  <c r="P12" i="18" s="1"/>
  <c r="Y10" i="18"/>
  <c r="Y11" i="18"/>
  <c r="Y12" i="18" s="1"/>
  <c r="X10" i="18"/>
  <c r="W12" i="18"/>
  <c r="X11" i="18"/>
  <c r="X12" i="18" s="1"/>
  <c r="AD12" i="1" l="1"/>
  <c r="AD16" i="1" s="1"/>
  <c r="S11" i="18"/>
  <c r="S12" i="18" s="1"/>
  <c r="N10" i="18"/>
  <c r="R10" i="18"/>
  <c r="S10" i="18"/>
  <c r="Q11" i="18"/>
  <c r="Q12" i="18" s="1"/>
  <c r="R11" i="18"/>
  <c r="R12" i="18" s="1"/>
  <c r="Q10" i="18"/>
  <c r="AE12" i="1" l="1"/>
  <c r="AE16" i="1" s="1"/>
  <c r="AD14" i="1"/>
  <c r="AE17" i="1" s="1"/>
  <c r="U10" i="18"/>
  <c r="C14" i="18" s="1"/>
  <c r="AB10" i="18" s="1"/>
  <c r="AD10" i="18" s="1"/>
  <c r="AE14" i="1" l="1"/>
  <c r="AF17" i="1" s="1"/>
  <c r="AF12" i="1"/>
  <c r="AF16" i="1" s="1"/>
  <c r="D14" i="18"/>
  <c r="AG12" i="1" l="1"/>
  <c r="AG16" i="1" s="1"/>
  <c r="AF14" i="1"/>
  <c r="AG17" i="1" s="1"/>
  <c r="AI12" i="16"/>
  <c r="AJ12" i="16"/>
  <c r="AK12" i="16"/>
  <c r="AL12" i="16"/>
  <c r="AV205" i="23" s="1"/>
  <c r="AM12" i="16"/>
  <c r="AN12" i="16"/>
  <c r="AO12" i="16"/>
  <c r="AP12" i="16"/>
  <c r="AQ12" i="16"/>
  <c r="AR12" i="16"/>
  <c r="AS12" i="16"/>
  <c r="AT12" i="16"/>
  <c r="AU12" i="16"/>
  <c r="AH6" i="14"/>
  <c r="AI6" i="14"/>
  <c r="I9" i="2" s="1"/>
  <c r="AJ6" i="14"/>
  <c r="J9" i="2" s="1"/>
  <c r="AK6" i="14"/>
  <c r="K9" i="2" s="1"/>
  <c r="AL6" i="14"/>
  <c r="L9" i="2" s="1"/>
  <c r="AM6" i="14"/>
  <c r="M9" i="2" s="1"/>
  <c r="AN6" i="14"/>
  <c r="N9" i="2" s="1"/>
  <c r="AO6" i="14"/>
  <c r="O9" i="2" s="1"/>
  <c r="AP6" i="14"/>
  <c r="P9" i="2" s="1"/>
  <c r="AQ6" i="14"/>
  <c r="Q9" i="2" s="1"/>
  <c r="AR6" i="14"/>
  <c r="R9" i="2" s="1"/>
  <c r="AS6" i="14"/>
  <c r="S9" i="2" s="1"/>
  <c r="AT6" i="14"/>
  <c r="T9" i="2" s="1"/>
  <c r="AU6" i="14"/>
  <c r="U9" i="2" s="1"/>
  <c r="I8" i="2"/>
  <c r="AL127" i="10"/>
  <c r="AM127" i="10"/>
  <c r="K8" i="2" s="1"/>
  <c r="AN127" i="10"/>
  <c r="L8" i="2" s="1"/>
  <c r="AO127" i="10"/>
  <c r="M8" i="2" s="1"/>
  <c r="AP127" i="10"/>
  <c r="N8" i="2" s="1"/>
  <c r="AQ127" i="10"/>
  <c r="O8" i="2" s="1"/>
  <c r="AR127" i="10"/>
  <c r="P8" i="2" s="1"/>
  <c r="AS127" i="10"/>
  <c r="Q8" i="2" s="1"/>
  <c r="AT127" i="10"/>
  <c r="R8" i="2" s="1"/>
  <c r="AU127" i="10"/>
  <c r="S8" i="2" s="1"/>
  <c r="AV127" i="10"/>
  <c r="T8" i="2" s="1"/>
  <c r="AW127" i="10"/>
  <c r="U8" i="2" s="1"/>
  <c r="I7" i="2"/>
  <c r="J7" i="2"/>
  <c r="K7" i="2"/>
  <c r="L7" i="2"/>
  <c r="M7" i="2"/>
  <c r="N7" i="2"/>
  <c r="O7" i="2"/>
  <c r="P7" i="2"/>
  <c r="Q7" i="2"/>
  <c r="R7" i="2"/>
  <c r="S7" i="2"/>
  <c r="T7" i="2"/>
  <c r="U7" i="2"/>
  <c r="AN17" i="8"/>
  <c r="I6" i="2" s="1"/>
  <c r="AO17" i="8"/>
  <c r="J6" i="2" s="1"/>
  <c r="AP17" i="8"/>
  <c r="K6" i="2" s="1"/>
  <c r="AQ17" i="8"/>
  <c r="L6" i="2" s="1"/>
  <c r="AR17" i="8"/>
  <c r="M6" i="2" s="1"/>
  <c r="AS17" i="8"/>
  <c r="AT17" i="8"/>
  <c r="O6" i="2" s="1"/>
  <c r="AU17" i="8"/>
  <c r="P6" i="2" s="1"/>
  <c r="AV17" i="8"/>
  <c r="Q6" i="2" s="1"/>
  <c r="AW17" i="8"/>
  <c r="R6" i="2" s="1"/>
  <c r="AX17" i="8"/>
  <c r="S6" i="2" s="1"/>
  <c r="AY17" i="8"/>
  <c r="T6" i="2" s="1"/>
  <c r="AZ17" i="8"/>
  <c r="U6" i="2" s="1"/>
  <c r="K5" i="2"/>
  <c r="L5" i="2"/>
  <c r="M5" i="2"/>
  <c r="N5" i="2"/>
  <c r="O5" i="2"/>
  <c r="P5" i="2"/>
  <c r="Q5" i="2"/>
  <c r="R5" i="2"/>
  <c r="S5" i="2"/>
  <c r="T5" i="2"/>
  <c r="U5" i="2"/>
  <c r="J5" i="2"/>
  <c r="I5" i="2"/>
  <c r="AN70" i="7"/>
  <c r="AO70" i="7"/>
  <c r="AP70" i="7"/>
  <c r="AQ70" i="7"/>
  <c r="AR70" i="7"/>
  <c r="AS70" i="7"/>
  <c r="AT70" i="7"/>
  <c r="AU70" i="7"/>
  <c r="AV70" i="7"/>
  <c r="AW70" i="7"/>
  <c r="AX70" i="7"/>
  <c r="AY70" i="7"/>
  <c r="AZ70" i="7"/>
  <c r="J8" i="2" l="1"/>
  <c r="AY127" i="10"/>
  <c r="AW12" i="16"/>
  <c r="N6" i="2"/>
  <c r="W6" i="2" s="1"/>
  <c r="BB17" i="8"/>
  <c r="S10" i="2"/>
  <c r="BC205" i="23"/>
  <c r="K10" i="2"/>
  <c r="AU205" i="23"/>
  <c r="R10" i="2"/>
  <c r="BB205" i="23"/>
  <c r="J10" i="2"/>
  <c r="AT205" i="23"/>
  <c r="M10" i="2"/>
  <c r="AW205" i="23"/>
  <c r="Q10" i="2"/>
  <c r="BA205" i="23"/>
  <c r="I10" i="2"/>
  <c r="AS205" i="23"/>
  <c r="U10" i="2"/>
  <c r="BE205" i="23"/>
  <c r="P10" i="2"/>
  <c r="AZ205" i="23"/>
  <c r="AR205" i="23"/>
  <c r="BG205" i="23"/>
  <c r="O10" i="2"/>
  <c r="AY205" i="23"/>
  <c r="T10" i="2"/>
  <c r="BD205" i="23"/>
  <c r="N10" i="2"/>
  <c r="AX205" i="23"/>
  <c r="Q4" i="2"/>
  <c r="R4" i="2"/>
  <c r="M4" i="2"/>
  <c r="J4" i="2"/>
  <c r="P4" i="2"/>
  <c r="O4" i="2"/>
  <c r="U4" i="2"/>
  <c r="T4" i="2"/>
  <c r="L4" i="2"/>
  <c r="I4" i="2"/>
  <c r="N4" i="2"/>
  <c r="S4" i="2"/>
  <c r="K4" i="2"/>
  <c r="W9" i="2"/>
  <c r="W5" i="2"/>
  <c r="W7" i="2"/>
  <c r="L10" i="2"/>
  <c r="AG14" i="1"/>
  <c r="AH17" i="1" s="1"/>
  <c r="AH12" i="1"/>
  <c r="U14" i="2"/>
  <c r="T15" i="2"/>
  <c r="S15" i="2"/>
  <c r="R15" i="2"/>
  <c r="U15" i="2"/>
  <c r="W4" i="2" l="1"/>
  <c r="U13" i="2"/>
  <c r="U16" i="2" s="1"/>
  <c r="T11" i="1" s="1"/>
  <c r="AI12" i="1"/>
  <c r="AJ12" i="1" s="1"/>
  <c r="AH16" i="1"/>
  <c r="W10" i="2"/>
  <c r="BH205" i="23"/>
  <c r="AH14" i="1"/>
  <c r="AI17" i="1" s="1"/>
  <c r="AJ14" i="1" l="1"/>
  <c r="AK17" i="1" s="1"/>
  <c r="AJ16" i="1"/>
  <c r="AI14" i="1"/>
  <c r="AJ17" i="1" s="1"/>
  <c r="AI16" i="1"/>
  <c r="AK12" i="1"/>
  <c r="AK16" i="1" s="1"/>
  <c r="AK14" i="1" l="1"/>
  <c r="AL17" i="1" s="1"/>
  <c r="AL12" i="1"/>
  <c r="AL14" i="1" l="1"/>
  <c r="AM17" i="1" s="1"/>
  <c r="AL16" i="1"/>
  <c r="AM12" i="1"/>
  <c r="I13" i="2"/>
  <c r="J13" i="2"/>
  <c r="K13" i="2"/>
  <c r="L13" i="2"/>
  <c r="M13" i="2"/>
  <c r="N13" i="2"/>
  <c r="O13" i="2"/>
  <c r="P13" i="2"/>
  <c r="Q13" i="2"/>
  <c r="R13" i="2"/>
  <c r="S13" i="2"/>
  <c r="T13" i="2"/>
  <c r="B14" i="1"/>
  <c r="C17" i="1" s="1"/>
  <c r="C8" i="1"/>
  <c r="D8" i="1" s="1"/>
  <c r="E8" i="1" s="1"/>
  <c r="F8" i="1" s="1"/>
  <c r="G8" i="1" s="1"/>
  <c r="H8" i="1" s="1"/>
  <c r="I8" i="1" s="1"/>
  <c r="J8" i="1" s="1"/>
  <c r="K8" i="1" s="1"/>
  <c r="L8" i="1" s="1"/>
  <c r="M8" i="1" s="1"/>
  <c r="N8" i="1" s="1"/>
  <c r="O8" i="1" s="1"/>
  <c r="P8" i="1" s="1"/>
  <c r="Q8" i="1" s="1"/>
  <c r="R8" i="1" s="1"/>
  <c r="S8" i="1" s="1"/>
  <c r="T8" i="1" s="1"/>
  <c r="U8" i="1" s="1"/>
  <c r="D13" i="1"/>
  <c r="B13" i="1"/>
  <c r="T14" i="2"/>
  <c r="S14" i="2"/>
  <c r="R14" i="2"/>
  <c r="I14" i="2"/>
  <c r="J14" i="2"/>
  <c r="K14" i="2"/>
  <c r="L14" i="2"/>
  <c r="M14" i="2"/>
  <c r="N14" i="2"/>
  <c r="O14" i="2"/>
  <c r="P14" i="2"/>
  <c r="Q14" i="2"/>
  <c r="AM14" i="1" l="1"/>
  <c r="AN17" i="1" s="1"/>
  <c r="AM16" i="1"/>
  <c r="W14" i="2"/>
  <c r="AN12" i="1"/>
  <c r="AN16" i="1" s="1"/>
  <c r="BB70" i="7"/>
  <c r="C13" i="1"/>
  <c r="C12" i="1"/>
  <c r="C16" i="1" s="1"/>
  <c r="L15" i="2"/>
  <c r="L16" i="2" s="1"/>
  <c r="K11" i="1" s="1"/>
  <c r="K15" i="2"/>
  <c r="K16" i="2" s="1"/>
  <c r="J11" i="1" s="1"/>
  <c r="J15" i="2"/>
  <c r="J16" i="2" s="1"/>
  <c r="I11" i="1" s="1"/>
  <c r="Q15" i="2"/>
  <c r="Q16" i="2" s="1"/>
  <c r="P11" i="1" s="1"/>
  <c r="I15" i="2"/>
  <c r="I16" i="2" s="1"/>
  <c r="H11" i="1" s="1"/>
  <c r="P15" i="2"/>
  <c r="P16" i="2" s="1"/>
  <c r="O11" i="1" s="1"/>
  <c r="O15" i="2"/>
  <c r="O16" i="2" s="1"/>
  <c r="N11" i="1" s="1"/>
  <c r="R16" i="2"/>
  <c r="Q11" i="1" s="1"/>
  <c r="N15" i="2"/>
  <c r="N16" i="2" s="1"/>
  <c r="M11" i="1" s="1"/>
  <c r="S16" i="2"/>
  <c r="R11" i="1" s="1"/>
  <c r="M15" i="2"/>
  <c r="M16" i="2" s="1"/>
  <c r="L11" i="1" s="1"/>
  <c r="T16" i="2"/>
  <c r="S11" i="1" s="1"/>
  <c r="W15" i="2" l="1"/>
  <c r="AN14" i="1"/>
  <c r="AO17" i="1" s="1"/>
  <c r="AO12" i="1"/>
  <c r="AO16" i="1" s="1"/>
  <c r="C14" i="1"/>
  <c r="D17" i="1" s="1"/>
  <c r="D12" i="1"/>
  <c r="D16" i="1" s="1"/>
  <c r="AO14" i="1" l="1"/>
  <c r="AP17" i="1" s="1"/>
  <c r="AP12" i="1"/>
  <c r="AP16" i="1" s="1"/>
  <c r="F13" i="1"/>
  <c r="D14" i="1"/>
  <c r="E17" i="1" s="1"/>
  <c r="E13" i="1"/>
  <c r="AP14" i="1" l="1"/>
  <c r="AQ17" i="1" s="1"/>
  <c r="AQ12" i="1"/>
  <c r="E12" i="1"/>
  <c r="E16" i="1" s="1"/>
  <c r="AQ14" i="1" l="1"/>
  <c r="AR17" i="1" s="1"/>
  <c r="AQ16" i="1"/>
  <c r="AR12" i="1"/>
  <c r="F12" i="1"/>
  <c r="E14" i="1"/>
  <c r="F17" i="1" s="1"/>
  <c r="AR14" i="1" l="1"/>
  <c r="AS17" i="1" s="1"/>
  <c r="AR16" i="1"/>
  <c r="AS12" i="1"/>
  <c r="F14" i="1"/>
  <c r="G17" i="1" s="1"/>
  <c r="F16" i="1"/>
  <c r="S13" i="1"/>
  <c r="I13" i="1"/>
  <c r="L13" i="1"/>
  <c r="H13" i="1"/>
  <c r="R13" i="1"/>
  <c r="T13" i="1"/>
  <c r="M13" i="1"/>
  <c r="O13" i="1"/>
  <c r="N13" i="1"/>
  <c r="P13" i="1"/>
  <c r="K13" i="1"/>
  <c r="J13" i="1"/>
  <c r="Q13" i="1"/>
  <c r="F9" i="19"/>
  <c r="AS14" i="1" l="1"/>
  <c r="AS16" i="1"/>
  <c r="J9" i="19"/>
  <c r="J10" i="19" s="1"/>
  <c r="F10" i="19"/>
  <c r="W8" i="2"/>
  <c r="W16" i="2" l="1"/>
  <c r="W13" i="2"/>
  <c r="G12" i="1" l="1"/>
  <c r="G13" i="1"/>
  <c r="G14" i="1" l="1"/>
  <c r="H17" i="1" s="1"/>
  <c r="H12" i="1"/>
  <c r="G16" i="1"/>
  <c r="H14" i="1" l="1"/>
  <c r="I17" i="1" s="1"/>
  <c r="I12" i="1"/>
  <c r="H16" i="1"/>
  <c r="I16" i="1" l="1"/>
  <c r="J12" i="1"/>
  <c r="I14" i="1"/>
  <c r="J17" i="1" s="1"/>
  <c r="K12" i="1" l="1"/>
  <c r="J14" i="1"/>
  <c r="K17" i="1" s="1"/>
  <c r="J16" i="1"/>
  <c r="L12" i="1" l="1"/>
  <c r="K16" i="1"/>
  <c r="K14" i="1"/>
  <c r="L17" i="1" s="1"/>
  <c r="M12" i="1" l="1"/>
  <c r="L16" i="1"/>
  <c r="L14" i="1"/>
  <c r="M17" i="1" s="1"/>
  <c r="M14" i="1" l="1"/>
  <c r="N17" i="1" s="1"/>
  <c r="M16" i="1"/>
  <c r="N12" i="1"/>
  <c r="O12" i="1" l="1"/>
  <c r="N14" i="1"/>
  <c r="O17" i="1" s="1"/>
  <c r="N16" i="1"/>
  <c r="O16" i="1" l="1"/>
  <c r="O14" i="1"/>
  <c r="P17" i="1" s="1"/>
  <c r="P12" i="1"/>
  <c r="P14" i="1" l="1"/>
  <c r="Q17" i="1" s="1"/>
  <c r="P16" i="1"/>
  <c r="Q12" i="1"/>
  <c r="R12" i="1" l="1"/>
  <c r="Q16" i="1"/>
  <c r="Q14" i="1"/>
  <c r="R17" i="1" s="1"/>
  <c r="R14" i="1" l="1"/>
  <c r="S17" i="1" s="1"/>
  <c r="R16" i="1"/>
  <c r="S12" i="1"/>
  <c r="S14" i="1" l="1"/>
  <c r="T17" i="1" s="1"/>
  <c r="S16" i="1"/>
  <c r="T12" i="1"/>
  <c r="U12" i="1" l="1"/>
  <c r="T14" i="1"/>
  <c r="U17" i="1" s="1"/>
  <c r="T16" i="1"/>
  <c r="U14" i="1" l="1"/>
  <c r="U16" i="1"/>
  <c r="AP140" i="22"/>
  <c r="AR191" i="23"/>
  <c r="BE140" i="22"/>
  <c r="BG191"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A7" authorId="0" shapeId="0" xr:uid="{51523B42-ADC9-4C48-BF1F-927F02AF89F4}">
      <text>
        <r>
          <rPr>
            <b/>
            <sz val="9"/>
            <color indexed="81"/>
            <rFont val="Tahoma"/>
            <family val="2"/>
          </rPr>
          <t>Ian WEAKE:</t>
        </r>
        <r>
          <rPr>
            <sz val="9"/>
            <color indexed="81"/>
            <rFont val="Tahoma"/>
            <family val="2"/>
          </rPr>
          <t xml:space="preserve">
At present all years, both past and future, are examined against an annualised version of the 2021 London Plan target, equating to 2,157 units.  Whilst the 2021 London Plan targets cover the 10 year period between 2019/20 and 2028/29, it has been decided that for the purpose of this exercise that the Council will roll forward the London Plan target in annualised form to cover the latter period of the trajectory, i.e. 2029/30 – 2038/39. If or when better data becomes available this approach may be modified in future trajectories.</t>
        </r>
      </text>
    </comment>
    <comment ref="Y7" authorId="0" shapeId="0" xr:uid="{1C8CF055-E27A-4A66-8B22-506132787EFF}">
      <text>
        <r>
          <rPr>
            <b/>
            <sz val="9"/>
            <color indexed="81"/>
            <rFont val="Tahoma"/>
            <family val="2"/>
          </rPr>
          <t>Ian WEAKE:</t>
        </r>
        <r>
          <rPr>
            <sz val="9"/>
            <color indexed="81"/>
            <rFont val="Tahoma"/>
            <family val="2"/>
          </rPr>
          <t xml:space="preserve">
Taken from the Local Housing Needs Assessent .  Figure annualised from a 20 year dwelling total (27733).</t>
        </r>
      </text>
    </comment>
    <comment ref="A8" authorId="0" shapeId="0" xr:uid="{681EDB4D-B809-4023-A084-9367952FEA25}">
      <text>
        <r>
          <rPr>
            <b/>
            <sz val="9"/>
            <color indexed="81"/>
            <rFont val="Tahoma"/>
            <family val="2"/>
          </rPr>
          <t>Ian WEAKE:</t>
        </r>
        <r>
          <rPr>
            <sz val="9"/>
            <color indexed="81"/>
            <rFont val="Tahoma"/>
            <family val="2"/>
          </rPr>
          <t xml:space="preserve">
Figures here to inform line chart</t>
        </r>
      </text>
    </comment>
    <comment ref="Y8" authorId="0" shapeId="0" xr:uid="{74BC0E52-B88A-4616-A72A-3292F8C58DB3}">
      <text>
        <r>
          <rPr>
            <b/>
            <sz val="9"/>
            <color indexed="81"/>
            <rFont val="Tahoma"/>
            <family val="2"/>
          </rPr>
          <t>Ian WEAKE:</t>
        </r>
        <r>
          <rPr>
            <sz val="9"/>
            <color indexed="81"/>
            <rFont val="Tahoma"/>
            <family val="2"/>
          </rPr>
          <t xml:space="preserve">
Figures here to inform line chart</t>
        </r>
      </text>
    </comment>
    <comment ref="A9" authorId="0" shapeId="0" xr:uid="{0C05D510-CA86-4AC6-963F-87CD1E8D825A}">
      <text>
        <r>
          <rPr>
            <b/>
            <sz val="9"/>
            <color indexed="81"/>
            <rFont val="Tahoma"/>
            <family val="2"/>
          </rPr>
          <t>Ian WEAKE:</t>
        </r>
        <r>
          <rPr>
            <sz val="9"/>
            <color indexed="81"/>
            <rFont val="Tahoma"/>
            <family val="2"/>
          </rPr>
          <t xml:space="preserve">
The totals here should pull from the 'Completions Total' tab.  Figures here to inform bar chart.</t>
        </r>
      </text>
    </comment>
    <comment ref="Y9" authorId="0" shapeId="0" xr:uid="{6B103B48-2FF0-4E32-BCA2-2C32FCA61BE4}">
      <text>
        <r>
          <rPr>
            <b/>
            <sz val="9"/>
            <color indexed="81"/>
            <rFont val="Tahoma"/>
            <family val="2"/>
          </rPr>
          <t>Ian WEAKE:</t>
        </r>
        <r>
          <rPr>
            <sz val="9"/>
            <color indexed="81"/>
            <rFont val="Tahoma"/>
            <family val="2"/>
          </rPr>
          <t xml:space="preserve">
The totals here should pull from the 'Completions Total' tab.  Figures here to inform bar chart.</t>
        </r>
      </text>
    </comment>
    <comment ref="A10" authorId="0" shapeId="0" xr:uid="{C16EE2A3-2F3B-43BE-91D6-C22822CC54DD}">
      <text>
        <r>
          <rPr>
            <b/>
            <sz val="9"/>
            <color indexed="81"/>
            <rFont val="Tahoma"/>
            <family val="2"/>
          </rPr>
          <t>Ian WEAKE:</t>
        </r>
        <r>
          <rPr>
            <sz val="9"/>
            <color indexed="81"/>
            <rFont val="Tahoma"/>
            <family val="2"/>
          </rPr>
          <t xml:space="preserve">
The total here should pull from the 'Completions Total' tab. Figures here to inform bar chart.
</t>
        </r>
      </text>
    </comment>
    <comment ref="Y10" authorId="0" shapeId="0" xr:uid="{43C4E1B8-1780-4B99-B679-951B14C2B5E0}">
      <text>
        <r>
          <rPr>
            <b/>
            <sz val="9"/>
            <color indexed="81"/>
            <rFont val="Tahoma"/>
            <family val="2"/>
          </rPr>
          <t>Ian WEAKE:</t>
        </r>
        <r>
          <rPr>
            <sz val="9"/>
            <color indexed="81"/>
            <rFont val="Tahoma"/>
            <family val="2"/>
          </rPr>
          <t xml:space="preserve">
The total here should pull from the 'Completions Total' tab. Figures here to inform bar chart.
</t>
        </r>
      </text>
    </comment>
    <comment ref="A11" authorId="0" shapeId="0" xr:uid="{4CD2A720-8830-4C48-BFA9-1A4B026E0C60}">
      <text>
        <r>
          <rPr>
            <b/>
            <sz val="9"/>
            <color indexed="81"/>
            <rFont val="Tahoma"/>
            <family val="2"/>
          </rPr>
          <t>Ian WEAKE:</t>
        </r>
        <r>
          <rPr>
            <sz val="9"/>
            <color indexed="81"/>
            <rFont val="Tahoma"/>
            <family val="2"/>
          </rPr>
          <t xml:space="preserve">
The totals here pull from the 'Projections Summary Table' tab, from the total forecast completions row. Figures here to inform bar chart.</t>
        </r>
      </text>
    </comment>
    <comment ref="Y11" authorId="0" shapeId="0" xr:uid="{F413394C-EC19-4E39-B809-02FF2485B9AD}">
      <text>
        <r>
          <rPr>
            <b/>
            <sz val="9"/>
            <color indexed="81"/>
            <rFont val="Tahoma"/>
            <family val="2"/>
          </rPr>
          <t>Ian WEAKE:</t>
        </r>
        <r>
          <rPr>
            <sz val="9"/>
            <color indexed="81"/>
            <rFont val="Tahoma"/>
            <family val="2"/>
          </rPr>
          <t xml:space="preserve">
The totals here pull from the 'Projections Summary Table' tab, from the total forecast completions row. Figures here to inform bar chart.</t>
        </r>
      </text>
    </comment>
    <comment ref="A12" authorId="0" shapeId="0" xr:uid="{1CA4326B-C7C2-48E1-9FF5-CF2EB560EB87}">
      <text>
        <r>
          <rPr>
            <b/>
            <sz val="9"/>
            <color indexed="81"/>
            <rFont val="Tahoma"/>
            <family val="2"/>
          </rPr>
          <t>Ian WEAKE:</t>
        </r>
        <r>
          <rPr>
            <sz val="9"/>
            <color indexed="81"/>
            <rFont val="Tahoma"/>
            <family val="2"/>
          </rPr>
          <t xml:space="preserve">
Same as rolling completions.  Figures here to inform line chart.</t>
        </r>
      </text>
    </comment>
    <comment ref="Y12" authorId="0" shapeId="0" xr:uid="{268C4BAC-5AE6-409F-BE19-2AC51983B6D0}">
      <text>
        <r>
          <rPr>
            <b/>
            <sz val="9"/>
            <color indexed="81"/>
            <rFont val="Tahoma"/>
            <family val="2"/>
          </rPr>
          <t>Ian WEAKE:</t>
        </r>
        <r>
          <rPr>
            <sz val="9"/>
            <color indexed="81"/>
            <rFont val="Tahoma"/>
            <family val="2"/>
          </rPr>
          <t xml:space="preserve">
same as rolling completions.  Figures here to inform line chart.</t>
        </r>
      </text>
    </comment>
    <comment ref="A13" authorId="0" shapeId="0" xr:uid="{466E1ED1-FF2E-4D61-93A1-900823CA3CF2}">
      <text>
        <r>
          <rPr>
            <b/>
            <sz val="9"/>
            <color indexed="81"/>
            <rFont val="Tahoma"/>
            <family val="2"/>
          </rPr>
          <t>Ian WEAKE:</t>
        </r>
        <r>
          <rPr>
            <sz val="9"/>
            <color indexed="81"/>
            <rFont val="Tahoma"/>
            <family val="2"/>
          </rPr>
          <t xml:space="preserve">
Annualised completions against annualised target </t>
        </r>
      </text>
    </comment>
    <comment ref="Y13" authorId="0" shapeId="0" xr:uid="{921BF6DB-7C28-4315-8C94-01C489CB7FC7}">
      <text>
        <r>
          <rPr>
            <b/>
            <sz val="9"/>
            <color indexed="81"/>
            <rFont val="Tahoma"/>
            <family val="2"/>
          </rPr>
          <t>Ian WEAKE:</t>
        </r>
        <r>
          <rPr>
            <sz val="9"/>
            <color indexed="81"/>
            <rFont val="Tahoma"/>
            <family val="2"/>
          </rPr>
          <t xml:space="preserve">
Annualised completions against annualised target </t>
        </r>
      </text>
    </comment>
    <comment ref="A14" authorId="0" shapeId="0" xr:uid="{6CFC2AA9-E6CC-4A59-9839-772FDA06A37C}">
      <text>
        <r>
          <rPr>
            <b/>
            <sz val="9"/>
            <color indexed="81"/>
            <rFont val="Tahoma"/>
            <family val="2"/>
          </rPr>
          <t>Ian WEAKE:</t>
        </r>
        <r>
          <rPr>
            <sz val="9"/>
            <color indexed="81"/>
            <rFont val="Tahoma"/>
            <family val="2"/>
          </rPr>
          <t xml:space="preserve">
Cumulative completions against cumulative requirement.  This is a running balance.</t>
        </r>
      </text>
    </comment>
    <comment ref="Y14" authorId="0" shapeId="0" xr:uid="{8CEBFED7-9842-46B2-892E-026D516838C7}">
      <text>
        <r>
          <rPr>
            <b/>
            <sz val="9"/>
            <color indexed="81"/>
            <rFont val="Tahoma"/>
            <family val="2"/>
          </rPr>
          <t>Ian WEAKE:</t>
        </r>
        <r>
          <rPr>
            <sz val="9"/>
            <color indexed="81"/>
            <rFont val="Tahoma"/>
            <family val="2"/>
          </rPr>
          <t xml:space="preserve">
Cumulative completions against cumulative requirement.  This is a running balance</t>
        </r>
      </text>
    </comment>
    <comment ref="A15" authorId="0" shapeId="0" xr:uid="{A472ABBA-74E8-41AE-BCD2-D2DD4BF6EEB0}">
      <text>
        <r>
          <rPr>
            <b/>
            <sz val="9"/>
            <color indexed="81"/>
            <rFont val="Tahoma"/>
            <family val="2"/>
          </rPr>
          <t>Ian WEAKE:</t>
        </r>
        <r>
          <rPr>
            <sz val="9"/>
            <color indexed="81"/>
            <rFont val="Tahoma"/>
            <family val="2"/>
          </rPr>
          <t xml:space="preserve">
Not yet populated. Annualised target adjusted to account for rolling balance as existed at the end of the previous year. To be consistent with the 5YHLS methodology and the Sedgefield approach any undersupply arising from years -4-0 (3109) must be satisfied over years 1-5 and therefore this component of the undersupply shouldn't be rolled forward past this date (instead only the residual amount accumulated beyond that should be carried forward). </t>
        </r>
      </text>
    </comment>
    <comment ref="Y15" authorId="0" shapeId="0" xr:uid="{C5CB8823-CD92-4D4E-A084-D1A904A666E3}">
      <text>
        <r>
          <rPr>
            <b/>
            <sz val="9"/>
            <color indexed="81"/>
            <rFont val="Tahoma"/>
            <family val="2"/>
          </rPr>
          <t>Ian WEAKE:</t>
        </r>
        <r>
          <rPr>
            <sz val="9"/>
            <color indexed="81"/>
            <rFont val="Tahoma"/>
            <family val="2"/>
          </rPr>
          <t xml:space="preserve">
Annualised target adjusted to account for rolling balance as existed at the end of the previous year. To be consistent with the 5YHLS methodology and the Sedgefield approach need to consider whether any undersupply arising from years 1-3 (1775) must be satisfied over years 4-8 and therefore this component of the undersupply shouldn't be rolled forward past this date (instead along the residual amount accumulated beyond that should be carried forward).  Might be worth generating both calculations.</t>
        </r>
      </text>
    </comment>
    <comment ref="A17" authorId="0" shapeId="0" xr:uid="{A3A51A74-CB33-4A5D-957B-1A33B1C1E542}">
      <text>
        <r>
          <rPr>
            <b/>
            <sz val="9"/>
            <color indexed="81"/>
            <rFont val="Tahoma"/>
            <family val="2"/>
          </rPr>
          <t>Ian WEAKE:</t>
        </r>
        <r>
          <rPr>
            <sz val="9"/>
            <color indexed="81"/>
            <rFont val="Tahoma"/>
            <family val="2"/>
          </rPr>
          <t xml:space="preserve">
Annualised target adjusted to account for rolling balance as existed at the end of the previous year. </t>
        </r>
      </text>
    </comment>
    <comment ref="Y17" authorId="0" shapeId="0" xr:uid="{FFBDBD75-440A-4128-877D-F642F2ED3BFE}">
      <text>
        <r>
          <rPr>
            <b/>
            <sz val="9"/>
            <color indexed="81"/>
            <rFont val="Tahoma"/>
            <family val="2"/>
          </rPr>
          <t>Ian WEAKE:</t>
        </r>
        <r>
          <rPr>
            <sz val="9"/>
            <color indexed="81"/>
            <rFont val="Tahoma"/>
            <family val="2"/>
          </rPr>
          <t xml:space="preserve">
Annualised target adjusted to account for rolling balance as existed at the end of the previous year. To be consistent with the 5YHLS methodology and the Sedgefield approach need to consider whether any undersupply arising from years 1-3 (1775) must be satisfied over years 4-8 and therefore this component of the undersupply shouldn't be rolled forward past this date (instead along the residual amount accumulated beyond that should be carried forward).  Might be worth generating both calculations.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B4" authorId="0" shapeId="0" xr:uid="{6DEF06C0-66D6-4C9C-8D8C-A513074EEB9F}">
      <text>
        <r>
          <rPr>
            <b/>
            <sz val="9"/>
            <color indexed="81"/>
            <rFont val="Tahoma"/>
            <family val="2"/>
          </rPr>
          <t>Ian WEAKE:</t>
        </r>
        <r>
          <rPr>
            <sz val="9"/>
            <color indexed="81"/>
            <rFont val="Tahoma"/>
            <family val="2"/>
          </rPr>
          <t xml:space="preserve">
These figures derive from the conventional large pipeline tab.</t>
        </r>
      </text>
    </comment>
    <comment ref="Z4" authorId="0" shapeId="0" xr:uid="{47263998-FFAF-42C1-9D93-4991FF9903CA}">
      <text>
        <r>
          <rPr>
            <b/>
            <sz val="9"/>
            <color indexed="81"/>
            <rFont val="Tahoma"/>
            <family val="2"/>
          </rPr>
          <t>Ian WEAKE:</t>
        </r>
        <r>
          <rPr>
            <sz val="9"/>
            <color indexed="81"/>
            <rFont val="Tahoma"/>
            <family val="2"/>
          </rPr>
          <t xml:space="preserve">
These figures derive from the conventional large pipeline tab.</t>
        </r>
      </text>
    </comment>
    <comment ref="B5" authorId="0" shapeId="0" xr:uid="{F83B714A-2DC3-4E49-9D43-550AA04108ED}">
      <text>
        <r>
          <rPr>
            <b/>
            <sz val="9"/>
            <color indexed="81"/>
            <rFont val="Tahoma"/>
            <family val="2"/>
          </rPr>
          <t>Ian WEAKE:</t>
        </r>
        <r>
          <rPr>
            <sz val="9"/>
            <color indexed="81"/>
            <rFont val="Tahoma"/>
            <family val="2"/>
          </rPr>
          <t xml:space="preserve">
These figures pull from the NSC Pipeline tab.  NSC pipeline should include large and small sites</t>
        </r>
      </text>
    </comment>
    <comment ref="Z5" authorId="0" shapeId="0" xr:uid="{B14A360A-7449-4391-9CA6-5894E29F0CD8}">
      <text>
        <r>
          <rPr>
            <b/>
            <sz val="9"/>
            <color indexed="81"/>
            <rFont val="Tahoma"/>
            <family val="2"/>
          </rPr>
          <t>Ian WEAKE:</t>
        </r>
        <r>
          <rPr>
            <sz val="9"/>
            <color indexed="81"/>
            <rFont val="Tahoma"/>
            <family val="2"/>
          </rPr>
          <t xml:space="preserve">
These figures pull from the NSC Pipeline tab.  NSC pipeline should include large and small sites</t>
        </r>
      </text>
    </comment>
    <comment ref="B6" authorId="0" shapeId="0" xr:uid="{282C55EF-76E4-4F84-A19D-DAAE26D5B069}">
      <text>
        <r>
          <rPr>
            <b/>
            <sz val="9"/>
            <color indexed="81"/>
            <rFont val="Tahoma"/>
            <family val="2"/>
          </rPr>
          <t>Ian WEAKE:</t>
        </r>
        <r>
          <rPr>
            <sz val="9"/>
            <color indexed="81"/>
            <rFont val="Tahoma"/>
            <family val="2"/>
          </rPr>
          <t xml:space="preserve">
These derive from the Conventional pending tab.</t>
        </r>
      </text>
    </comment>
    <comment ref="Z6" authorId="0" shapeId="0" xr:uid="{184AF186-ABEC-4D0C-B7E1-BE3B37C4E4C4}">
      <text>
        <r>
          <rPr>
            <b/>
            <sz val="9"/>
            <color indexed="81"/>
            <rFont val="Tahoma"/>
            <family val="2"/>
          </rPr>
          <t>Ian WEAKE:</t>
        </r>
        <r>
          <rPr>
            <sz val="9"/>
            <color indexed="81"/>
            <rFont val="Tahoma"/>
            <family val="2"/>
          </rPr>
          <t xml:space="preserve">
These derive from the Conventional pending tab.</t>
        </r>
      </text>
    </comment>
    <comment ref="B7" authorId="0" shapeId="0" xr:uid="{1DA428A3-A2D0-492C-9211-9301A588E68A}">
      <text>
        <r>
          <rPr>
            <b/>
            <sz val="9"/>
            <color indexed="81"/>
            <rFont val="Tahoma"/>
            <family val="2"/>
          </rPr>
          <t>Ian WEAKE:</t>
        </r>
        <r>
          <rPr>
            <sz val="9"/>
            <color indexed="81"/>
            <rFont val="Tahoma"/>
            <family val="2"/>
          </rPr>
          <t xml:space="preserve">
From the NSC pending tab.  As per 2017 SHLAA methodology - see para 7.13</t>
        </r>
      </text>
    </comment>
    <comment ref="Z7" authorId="0" shapeId="0" xr:uid="{C3E54BC3-D066-4C73-9273-94044B7E3F8E}">
      <text>
        <r>
          <rPr>
            <b/>
            <sz val="9"/>
            <color indexed="81"/>
            <rFont val="Tahoma"/>
            <family val="2"/>
          </rPr>
          <t>Ian WEAKE:</t>
        </r>
        <r>
          <rPr>
            <sz val="9"/>
            <color indexed="81"/>
            <rFont val="Tahoma"/>
            <family val="2"/>
          </rPr>
          <t xml:space="preserve">
From the NSC pending tab.  As per 2017 SHLAA methodology - see para 7.13</t>
        </r>
      </text>
    </comment>
    <comment ref="B8" authorId="0" shapeId="0" xr:uid="{4CEF421C-BB58-4C04-9836-5FD8714127ED}">
      <text>
        <r>
          <rPr>
            <b/>
            <sz val="9"/>
            <color indexed="81"/>
            <rFont val="Tahoma"/>
            <family val="2"/>
          </rPr>
          <t>Ian WEAKE:</t>
        </r>
        <r>
          <rPr>
            <sz val="9"/>
            <color indexed="81"/>
            <rFont val="Tahoma"/>
            <family val="2"/>
          </rPr>
          <t xml:space="preserve">
From conventional allocations large</t>
        </r>
      </text>
    </comment>
    <comment ref="Z8" authorId="0" shapeId="0" xr:uid="{1C91DE07-DABB-4E86-A762-4F771C8B5C8C}">
      <text>
        <r>
          <rPr>
            <b/>
            <sz val="9"/>
            <color indexed="81"/>
            <rFont val="Tahoma"/>
            <family val="2"/>
          </rPr>
          <t>Ian WEAKE:</t>
        </r>
        <r>
          <rPr>
            <sz val="9"/>
            <color indexed="81"/>
            <rFont val="Tahoma"/>
            <family val="2"/>
          </rPr>
          <t xml:space="preserve">
From conventional allocations large</t>
        </r>
      </text>
    </comment>
    <comment ref="B9" authorId="0" shapeId="0" xr:uid="{95C560FE-0BB5-4E50-B3CB-CF1B79A432D8}">
      <text>
        <r>
          <rPr>
            <b/>
            <sz val="9"/>
            <color indexed="81"/>
            <rFont val="Tahoma"/>
            <family val="2"/>
          </rPr>
          <t>Ian WEAKE:</t>
        </r>
        <r>
          <rPr>
            <sz val="9"/>
            <color indexed="81"/>
            <rFont val="Tahoma"/>
            <family val="2"/>
          </rPr>
          <t xml:space="preserve">
From NSC Allocations tab.  The inclusion of NSC from allocations is consistent with SHLAA methodology (see para 7.13).  Should include small and large sites as per SHLAA (see para. 7.15)</t>
        </r>
      </text>
    </comment>
    <comment ref="Z9" authorId="0" shapeId="0" xr:uid="{A73A79DF-113A-46DD-B542-6D267F1FC4E3}">
      <text>
        <r>
          <rPr>
            <b/>
            <sz val="9"/>
            <color indexed="81"/>
            <rFont val="Tahoma"/>
            <family val="2"/>
          </rPr>
          <t>Ian WEAKE:</t>
        </r>
        <r>
          <rPr>
            <sz val="9"/>
            <color indexed="81"/>
            <rFont val="Tahoma"/>
            <family val="2"/>
          </rPr>
          <t xml:space="preserve">
From NSC Allocations tab.  The inclusion of NSC from allocations is consistent with SHLAA methodology (see para 7.13).  Should include small and large sites as per SHLAA (see para. 7.15)</t>
        </r>
      </text>
    </comment>
    <comment ref="B11" authorId="0" shapeId="0" xr:uid="{CAB6368C-DC76-4C8A-B56F-85A1E3442042}">
      <text>
        <r>
          <rPr>
            <b/>
            <sz val="9"/>
            <color indexed="81"/>
            <rFont val="Tahoma"/>
            <family val="2"/>
          </rPr>
          <t>Ian WEAKE:</t>
        </r>
        <r>
          <rPr>
            <sz val="9"/>
            <color indexed="81"/>
            <rFont val="Tahoma"/>
            <family val="2"/>
          </rPr>
          <t xml:space="preserve">
7.15 NSC accommodation is not included in the assessment of capacity on small sites, which is based on completions trends for ‘conventional’ self-contained housing (Use Class C3),
alongside modelling which examines the scope to increase these trends, taking into account the small sites policy in the London Plan.</t>
        </r>
      </text>
    </comment>
    <comment ref="Z11" authorId="0" shapeId="0" xr:uid="{87095C04-8583-4321-B1B0-271E6072DE6B}">
      <text>
        <r>
          <rPr>
            <b/>
            <sz val="9"/>
            <color indexed="81"/>
            <rFont val="Tahoma"/>
            <family val="2"/>
          </rPr>
          <t>Ian WEAKE:</t>
        </r>
        <r>
          <rPr>
            <sz val="9"/>
            <color indexed="81"/>
            <rFont val="Tahoma"/>
            <family val="2"/>
          </rPr>
          <t xml:space="preserve">
7.15 NSC accommodation is not included in the assessment of capacity on small sites, which is based on completions trends for ‘conventional’ self-contained housing (Use Class C3),
alongside modelling which examines the scope to increase these trends, taking into account the small sites policy in the London Plan.</t>
        </r>
      </text>
    </comment>
    <comment ref="B13" authorId="0" shapeId="0" xr:uid="{8939379B-6FD3-44A4-A391-4E917C796CEF}">
      <text>
        <r>
          <rPr>
            <b/>
            <sz val="9"/>
            <color indexed="81"/>
            <rFont val="Tahoma"/>
            <family val="2"/>
          </rPr>
          <t>Ian WEAKE:</t>
        </r>
        <r>
          <rPr>
            <sz val="9"/>
            <color indexed="81"/>
            <rFont val="Tahoma"/>
            <family val="2"/>
          </rPr>
          <t xml:space="preserve">
Total of large pipeline, large pending and large allocations.</t>
        </r>
      </text>
    </comment>
    <comment ref="Z13" authorId="0" shapeId="0" xr:uid="{E3E343E6-04A8-46C9-B239-9C7423401A53}">
      <text>
        <r>
          <rPr>
            <b/>
            <sz val="9"/>
            <color indexed="81"/>
            <rFont val="Tahoma"/>
            <family val="2"/>
          </rPr>
          <t>Ian WEAKE:</t>
        </r>
        <r>
          <rPr>
            <sz val="9"/>
            <color indexed="81"/>
            <rFont val="Tahoma"/>
            <family val="2"/>
          </rPr>
          <t xml:space="preserve">
Total of large pipeline, large pending and large allocations.</t>
        </r>
      </text>
    </comment>
    <comment ref="B14" authorId="0" shapeId="0" xr:uid="{F92718AA-AEB8-4A3D-927F-BAB63D536421}">
      <text>
        <r>
          <rPr>
            <b/>
            <sz val="9"/>
            <color indexed="81"/>
            <rFont val="Tahoma"/>
            <family val="2"/>
          </rPr>
          <t>Ian WEAKE:</t>
        </r>
        <r>
          <rPr>
            <sz val="9"/>
            <color indexed="81"/>
            <rFont val="Tahoma"/>
            <family val="2"/>
          </rPr>
          <t xml:space="preserve">
Total of NSC pipeline, NSC pending and Site Allocations Non Conventional.  </t>
        </r>
      </text>
    </comment>
    <comment ref="Z14" authorId="0" shapeId="0" xr:uid="{3A7B73F3-851C-45FE-B757-638408F5BDAC}">
      <text>
        <r>
          <rPr>
            <b/>
            <sz val="9"/>
            <color indexed="81"/>
            <rFont val="Tahoma"/>
            <family val="2"/>
          </rPr>
          <t>Ian WEAKE:</t>
        </r>
        <r>
          <rPr>
            <sz val="9"/>
            <color indexed="81"/>
            <rFont val="Tahoma"/>
            <family val="2"/>
          </rPr>
          <t xml:space="preserve">
Total of NSC pipeline, NSC pending and Site Allocations Non Conventional.  </t>
        </r>
      </text>
    </comment>
    <comment ref="B15" authorId="0" shapeId="0" xr:uid="{F03FF936-4BDC-46A0-96CC-3FA1B75FFEA3}">
      <text>
        <r>
          <rPr>
            <b/>
            <sz val="9"/>
            <color indexed="81"/>
            <rFont val="Tahoma"/>
            <family val="2"/>
          </rPr>
          <t>Ian WEAKE:</t>
        </r>
        <r>
          <rPr>
            <sz val="9"/>
            <color indexed="81"/>
            <rFont val="Tahoma"/>
            <family val="2"/>
          </rPr>
          <t xml:space="preserve">
Small Sites forecasts are based on conventional supply only. NSC accommodation is not included in the assessment of capacity on small sites, which is based on completions trends for ‘conventional’ self-contained housing (Use Class C3), alongside modelling which examines the scope to increase these trends, taking into
account the small sites policy in the London Plan.</t>
        </r>
      </text>
    </comment>
    <comment ref="Z15" authorId="0" shapeId="0" xr:uid="{74E8969C-1F80-4C26-B086-07A00F54328B}">
      <text>
        <r>
          <rPr>
            <b/>
            <sz val="9"/>
            <color indexed="81"/>
            <rFont val="Tahoma"/>
            <family val="2"/>
          </rPr>
          <t>Ian WEAKE:</t>
        </r>
        <r>
          <rPr>
            <sz val="9"/>
            <color indexed="81"/>
            <rFont val="Tahoma"/>
            <family val="2"/>
          </rPr>
          <t xml:space="preserve">
Small Sites forecasts are based on conventional supply only. NSC accommodation is not included in the assessment of capacity on small sites, which is based on completions trends for ‘conventional’ self-contained housing (Use Class C3), alongside modelling which examines the scope to increase these trends, taking into
account the small sites policy in the London Plan.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W4" authorId="0" shapeId="0" xr:uid="{07D7802F-9C68-45F3-A425-6B208F05085C}">
      <text>
        <r>
          <rPr>
            <b/>
            <sz val="12"/>
            <color indexed="81"/>
            <rFont val="Tahoma"/>
            <family val="2"/>
          </rPr>
          <t>Ian WEAKE:</t>
        </r>
        <r>
          <rPr>
            <sz val="12"/>
            <color indexed="81"/>
            <rFont val="Tahoma"/>
            <family val="2"/>
          </rPr>
          <t xml:space="preserve">
As London Affordable Rent, Affordable Rent or Social Rent</t>
        </r>
      </text>
    </comment>
    <comment ref="X4" authorId="0" shapeId="0" xr:uid="{0D2B3EFE-4A31-468C-A85B-294271A5519A}">
      <text>
        <r>
          <rPr>
            <b/>
            <sz val="12"/>
            <color indexed="81"/>
            <rFont val="Tahoma"/>
            <family val="2"/>
          </rPr>
          <t>Ian WEAKE:</t>
        </r>
        <r>
          <rPr>
            <sz val="12"/>
            <color indexed="81"/>
            <rFont val="Tahoma"/>
            <family val="2"/>
          </rPr>
          <t xml:space="preserve">
Including London Living Rent, London Shared Ownership, Shared Ownership, DMS and DMR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X4" authorId="0" shapeId="0" xr:uid="{11D24208-5E68-419D-A924-FC594E05A63F}">
      <text>
        <r>
          <rPr>
            <b/>
            <sz val="12"/>
            <color indexed="81"/>
            <rFont val="Tahoma"/>
            <family val="2"/>
          </rPr>
          <t>Ian WEAKE:</t>
        </r>
        <r>
          <rPr>
            <sz val="12"/>
            <color indexed="81"/>
            <rFont val="Tahoma"/>
            <family val="2"/>
          </rPr>
          <t xml:space="preserve">
As London Affordable Rent, Affordable Rent or Social Rent</t>
        </r>
      </text>
    </comment>
    <comment ref="Y4" authorId="0" shapeId="0" xr:uid="{12065BF6-5BFF-4AF9-B8CB-A61F20CA2A74}">
      <text>
        <r>
          <rPr>
            <b/>
            <sz val="12"/>
            <color indexed="81"/>
            <rFont val="Tahoma"/>
            <family val="2"/>
          </rPr>
          <t>Ian WEAKE:</t>
        </r>
        <r>
          <rPr>
            <sz val="12"/>
            <color indexed="81"/>
            <rFont val="Tahoma"/>
            <family val="2"/>
          </rPr>
          <t xml:space="preserve">
Including London Living Rent, London Shared Ownership, Shared Ownership, DMS and DMR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Y4" authorId="0" shapeId="0" xr:uid="{2674D0F7-F7BB-432C-8606-966EFCF79A30}">
      <text>
        <r>
          <rPr>
            <b/>
            <sz val="9"/>
            <color indexed="81"/>
            <rFont val="Tahoma"/>
            <family val="2"/>
          </rPr>
          <t>Ian WEAKE:</t>
        </r>
        <r>
          <rPr>
            <sz val="9"/>
            <color indexed="81"/>
            <rFont val="Tahoma"/>
            <family val="2"/>
          </rPr>
          <t xml:space="preserve">
Unlike conventional for NSC both large and small sites are included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Z4" authorId="0" shapeId="0" xr:uid="{0C605BE8-320A-4BB5-AC5A-90D866B0493F}">
      <text>
        <r>
          <rPr>
            <b/>
            <sz val="9"/>
            <color indexed="81"/>
            <rFont val="Tahoma"/>
            <family val="2"/>
          </rPr>
          <t>Ian WEAKE:</t>
        </r>
        <r>
          <rPr>
            <sz val="9"/>
            <color indexed="81"/>
            <rFont val="Tahoma"/>
            <family val="2"/>
          </rPr>
          <t xml:space="preserve">
Timing of build out should have regard to the gross figures, specifically if net figure is small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U4" authorId="0" shapeId="0" xr:uid="{9A13A6EB-21A3-43C9-9FD7-71E1F064F780}">
      <text>
        <r>
          <rPr>
            <b/>
            <sz val="9"/>
            <color indexed="81"/>
            <rFont val="Tahoma"/>
            <family val="2"/>
          </rPr>
          <t>Ian WEAKE:</t>
        </r>
        <r>
          <rPr>
            <sz val="9"/>
            <color indexed="81"/>
            <rFont val="Tahoma"/>
            <family val="2"/>
          </rPr>
          <t xml:space="preserve">
Enabling Development principle would prioritise employment provision in this instance, which may reduce the level of affordable housing secured.  Note LP policy H5 mandates a higher percentage threshold for industrial locations/sites where a net loss of industrial capacity is anticipated.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W2" authorId="0" shapeId="0" xr:uid="{29BA26D6-62FE-4263-9931-8F027F0997FE}">
      <text>
        <r>
          <rPr>
            <b/>
            <sz val="9"/>
            <color indexed="81"/>
            <rFont val="Tahoma"/>
            <family val="2"/>
          </rPr>
          <t>Ian WEAKE:</t>
        </r>
        <r>
          <rPr>
            <sz val="9"/>
            <color indexed="81"/>
            <rFont val="Tahoma"/>
            <family val="2"/>
          </rPr>
          <t xml:space="preserve">
What capacity contribution should we assume from small sites.  Going forward whilst minor developments are also required to contribute financially, no on-site provision is required.  This small sites component will however encapsulate major developments on small sites.  Making an adjustment for the minor small site developments x % is assumed.  Review Small Site SHLAA to establish what proportion of developments on small sites are major and minor.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Ian WEAKE</author>
  </authors>
  <commentList>
    <comment ref="B29" authorId="0" shapeId="0" xr:uid="{EADBF2A0-65A6-4D8E-80D0-9867FD8D6636}">
      <text>
        <r>
          <rPr>
            <b/>
            <sz val="9"/>
            <color indexed="81"/>
            <rFont val="Tahoma"/>
            <family val="2"/>
          </rPr>
          <t>Ian WEAKE:</t>
        </r>
        <r>
          <rPr>
            <sz val="9"/>
            <color indexed="81"/>
            <rFont val="Tahoma"/>
            <family val="2"/>
          </rPr>
          <t xml:space="preserve">
</t>
        </r>
        <r>
          <rPr>
            <sz val="12"/>
            <color indexed="81"/>
            <rFont val="Tahoma"/>
            <family val="2"/>
          </rPr>
          <t>but availability confirmed</t>
        </r>
      </text>
    </comment>
  </commentList>
</comments>
</file>

<file path=xl/sharedStrings.xml><?xml version="1.0" encoding="utf-8"?>
<sst xmlns="http://schemas.openxmlformats.org/spreadsheetml/2006/main" count="6330" uniqueCount="1978">
  <si>
    <t>Version</t>
  </si>
  <si>
    <t>London Plan 10 Year Target Period</t>
  </si>
  <si>
    <t>5 YHLS Period</t>
  </si>
  <si>
    <t>2019-2020</t>
  </si>
  <si>
    <t>2020-2021</t>
  </si>
  <si>
    <t>2021-2022</t>
  </si>
  <si>
    <t>2022-2023</t>
  </si>
  <si>
    <t>2023-2024</t>
  </si>
  <si>
    <t>2024-2025</t>
  </si>
  <si>
    <t>2025-2026</t>
  </si>
  <si>
    <t>2026-2027</t>
  </si>
  <si>
    <t>2027-2028</t>
  </si>
  <si>
    <t>2028-2029</t>
  </si>
  <si>
    <t>2029-2030</t>
  </si>
  <si>
    <t>2030-2031</t>
  </si>
  <si>
    <t>2031-2032</t>
  </si>
  <si>
    <t>2032-2033</t>
  </si>
  <si>
    <t>2033-2034</t>
  </si>
  <si>
    <t>2034-2035</t>
  </si>
  <si>
    <t>2035-2036</t>
  </si>
  <si>
    <t>2036-2037</t>
  </si>
  <si>
    <t>2037-2038</t>
  </si>
  <si>
    <t>Year of Trajectory</t>
  </si>
  <si>
    <r>
      <rPr>
        <b/>
        <sz val="11"/>
        <rFont val="Calibri"/>
        <family val="2"/>
        <scheme val="minor"/>
      </rPr>
      <t>R</t>
    </r>
    <r>
      <rPr>
        <b/>
        <sz val="11"/>
        <color theme="1"/>
        <rFont val="Calibri"/>
        <family val="2"/>
        <scheme val="minor"/>
      </rPr>
      <t>equirement annualised</t>
    </r>
    <r>
      <rPr>
        <b/>
        <sz val="11"/>
        <color theme="3" tint="-0.499984740745262"/>
        <rFont val="Calibri"/>
        <family val="2"/>
        <scheme val="minor"/>
      </rPr>
      <t xml:space="preserve"> (Target)</t>
    </r>
  </si>
  <si>
    <r>
      <rPr>
        <b/>
        <sz val="11"/>
        <rFont val="Calibri"/>
        <family val="2"/>
        <scheme val="minor"/>
      </rPr>
      <t>Affordable R</t>
    </r>
    <r>
      <rPr>
        <b/>
        <sz val="11"/>
        <color theme="1"/>
        <rFont val="Calibri"/>
        <family val="2"/>
        <scheme val="minor"/>
      </rPr>
      <t>equirement annualised</t>
    </r>
    <r>
      <rPr>
        <b/>
        <sz val="11"/>
        <color theme="3" tint="-0.499984740745262"/>
        <rFont val="Calibri"/>
        <family val="2"/>
        <scheme val="minor"/>
      </rPr>
      <t xml:space="preserve"> (Target)</t>
    </r>
  </si>
  <si>
    <t>Cumulative Requirement (Target)</t>
  </si>
  <si>
    <t>Cumulative Affordable Requirement (Target)</t>
  </si>
  <si>
    <t>Annual Past Completions</t>
  </si>
  <si>
    <t>Reporting Year Completions</t>
  </si>
  <si>
    <t>Annual Projected Completions</t>
  </si>
  <si>
    <t>Annual Projected Completions (Affordable)</t>
  </si>
  <si>
    <t>Cumulative Completions (delivered &amp; projected)</t>
  </si>
  <si>
    <t>Cumulative Affordable Completions (delivered &amp; projected)</t>
  </si>
  <si>
    <t>Completions against annualised target variance</t>
  </si>
  <si>
    <t>Completions against cumulative requirement variance</t>
  </si>
  <si>
    <t>Completions against requirement variance (Sedgefield)</t>
  </si>
  <si>
    <t>Adjusted annualised requirement (rolling)</t>
  </si>
  <si>
    <t>NA</t>
  </si>
  <si>
    <t xml:space="preserve">Scheme level completion data not populated as yet. Revert to aggregated 'Completion Totals'  Financial year totals will ultimately feed 'Completions Total' tab. </t>
  </si>
  <si>
    <t>Financial Year 2019-20</t>
  </si>
  <si>
    <t>Planning Permission No.</t>
  </si>
  <si>
    <t>Decision</t>
  </si>
  <si>
    <t>Appeal</t>
  </si>
  <si>
    <t>Permission Date</t>
  </si>
  <si>
    <t>Start Date</t>
  </si>
  <si>
    <t>Completion Date</t>
  </si>
  <si>
    <t>Site Name / Address</t>
  </si>
  <si>
    <t>Development Proposal</t>
  </si>
  <si>
    <t>Units Gained</t>
  </si>
  <si>
    <t>Units Lost</t>
  </si>
  <si>
    <t>Net No. Units</t>
  </si>
  <si>
    <t>Bedrooms (small HMO)</t>
  </si>
  <si>
    <t>Development Type</t>
  </si>
  <si>
    <t>Ward</t>
  </si>
  <si>
    <t>Neighbourhood Area</t>
  </si>
  <si>
    <t>Easting</t>
  </si>
  <si>
    <t>Northing</t>
  </si>
  <si>
    <t>UPRN</t>
  </si>
  <si>
    <t>Overlaps Adopted Allocation</t>
  </si>
  <si>
    <t>Overlaps Emerging Allocation</t>
  </si>
  <si>
    <t>Site Area</t>
  </si>
  <si>
    <t>Completion Status</t>
  </si>
  <si>
    <t>Units pending implementation</t>
  </si>
  <si>
    <t>Total Construction Period</t>
  </si>
  <si>
    <t>Notes</t>
  </si>
  <si>
    <t>Ref</t>
  </si>
  <si>
    <t>Fully or Part Completed</t>
  </si>
  <si>
    <t>x years, x months, x days</t>
  </si>
  <si>
    <t>Total</t>
  </si>
  <si>
    <t>Financial Year 2020-21</t>
  </si>
  <si>
    <t>Construction Period</t>
  </si>
  <si>
    <t>Financial Year 2021-22</t>
  </si>
  <si>
    <t>Financial Year 2022-23</t>
  </si>
  <si>
    <t>Financial Year 2023-24</t>
  </si>
  <si>
    <t xml:space="preserve">Note completions data unavailable at present.  Dummy data used to illustrate workings only.  Financial year totals will ultimately feed 'Completions Total' tab. </t>
  </si>
  <si>
    <t>New Build</t>
  </si>
  <si>
    <t>East Acton</t>
  </si>
  <si>
    <t>Completed</t>
  </si>
  <si>
    <t>Bedrooms Gained</t>
  </si>
  <si>
    <t>Bedrooms Lost</t>
  </si>
  <si>
    <t>Net No. Bedrooms</t>
  </si>
  <si>
    <t>NSC Type</t>
  </si>
  <si>
    <t>Unit Net (Converted)</t>
  </si>
  <si>
    <t>Central Greenford</t>
  </si>
  <si>
    <t>Component</t>
  </si>
  <si>
    <t>Conventional Completions (Small Sites)</t>
  </si>
  <si>
    <t>Conventional Completions (Large Sites)</t>
  </si>
  <si>
    <t>Non Conventional Completions</t>
  </si>
  <si>
    <t>Completions Total</t>
  </si>
  <si>
    <t>Affordable Component</t>
  </si>
  <si>
    <t>Status</t>
  </si>
  <si>
    <t>Component Total</t>
  </si>
  <si>
    <t>Pipeline: Extant Permission</t>
  </si>
  <si>
    <t>Conventional Large</t>
  </si>
  <si>
    <t>Non Conventional (NSC)</t>
  </si>
  <si>
    <t>Pending: Schemes awaiting decision</t>
  </si>
  <si>
    <t>Without relevant permission and unimplemented</t>
  </si>
  <si>
    <t>Site Allocations Conventional Large</t>
  </si>
  <si>
    <t>Site Allocations Non Conventional</t>
  </si>
  <si>
    <t>Conventional Large Windfall Masterplan</t>
  </si>
  <si>
    <t>Forecast/Modelled</t>
  </si>
  <si>
    <t>Conventional Small Sites</t>
  </si>
  <si>
    <t>Totals</t>
  </si>
  <si>
    <t>_</t>
  </si>
  <si>
    <t>Conventional Large forecast completions</t>
  </si>
  <si>
    <t>Non Conventional forecast completions</t>
  </si>
  <si>
    <t>Conventional Small Sites forecast completions</t>
  </si>
  <si>
    <t>Total forecast completions</t>
  </si>
  <si>
    <t>Unimplemented Units</t>
  </si>
  <si>
    <t>Unimplemented Capacity Substituted by Allocation</t>
  </si>
  <si>
    <t xml:space="preserve">Net Capacity to plug into Trajectory </t>
  </si>
  <si>
    <t>Affordable Low Cost Net</t>
  </si>
  <si>
    <t>Affordable Intermediate Net</t>
  </si>
  <si>
    <t>Affordable Total Net</t>
  </si>
  <si>
    <t>Scheme Progress</t>
  </si>
  <si>
    <t>Phasing Notes</t>
  </si>
  <si>
    <t>Scheme Total</t>
  </si>
  <si>
    <t>Affordable Scheme Total</t>
  </si>
  <si>
    <t>223203FUL</t>
  </si>
  <si>
    <t>Grant with S106 Obligations</t>
  </si>
  <si>
    <t>The Steyne Estate, Steyne Road, W3 9NF</t>
  </si>
  <si>
    <t>South Acton</t>
  </si>
  <si>
    <t>Acton</t>
  </si>
  <si>
    <t>No</t>
  </si>
  <si>
    <t>Allocation (AC02) not pursued</t>
  </si>
  <si>
    <t>0</t>
  </si>
  <si>
    <t>1.42</t>
  </si>
  <si>
    <t>Started</t>
  </si>
  <si>
    <t>Current plans are progressing infill only scheme.  Alterations to existing blocks (Moreton or Rufford Towers) only impact on ground floor space and do not alter numbers.  Gross and net figures (188) therefore the same.</t>
  </si>
  <si>
    <t>182579OUT</t>
  </si>
  <si>
    <t>Acton Gardens (Phases 7-11)</t>
  </si>
  <si>
    <t>?</t>
  </si>
  <si>
    <t>AC04</t>
  </si>
  <si>
    <t>Part Completed
Part Superseded</t>
  </si>
  <si>
    <t>215892REM</t>
  </si>
  <si>
    <t>Grant with Conditions</t>
  </si>
  <si>
    <t>Acton Gardens (Phases 9.3, 9.5 &amp; 9.6)</t>
  </si>
  <si>
    <t>215</t>
  </si>
  <si>
    <t>Approval</t>
  </si>
  <si>
    <t>195428REM</t>
  </si>
  <si>
    <t>2.03</t>
  </si>
  <si>
    <t>221747HYBRID</t>
  </si>
  <si>
    <t>Friary Park Estate, The Drive, Joseph Avenue, Sparks Close and Friary Road, Acton W3 6NL</t>
  </si>
  <si>
    <t>Allocation (AC11) not pursued</t>
  </si>
  <si>
    <t>2.83</t>
  </si>
  <si>
    <t>224371FUL</t>
  </si>
  <si>
    <t>North Acton</t>
  </si>
  <si>
    <t>OIS3</t>
  </si>
  <si>
    <t>0.82</t>
  </si>
  <si>
    <t>A total of 91 affordable units, comprising 45 affordable rent units and 46 shared ownership or London Living Rent</t>
  </si>
  <si>
    <t>Bespoke. CIL records confirm commencement December 2023.</t>
  </si>
  <si>
    <t>225069FUL</t>
  </si>
  <si>
    <t>239 Horn Lane, W3 9ED</t>
  </si>
  <si>
    <t>ACT6</t>
  </si>
  <si>
    <t>Allocation (Reg 18 AC12) not pursued</t>
  </si>
  <si>
    <t>0.64</t>
  </si>
  <si>
    <t xml:space="preserve">A total of 63 affordable units, comprising 35 London Affordable Rent units &amp; 28 Intermediate units </t>
  </si>
  <si>
    <t>201379OUT</t>
  </si>
  <si>
    <t>TfL Landholdings At Bollo Lane Acton Ealing Bounded By The Railway Lines To The West Acton Town Station To The North Bollo Lane To The East And The Bollo Lane Level Crossing To The South. London W3 8QU</t>
  </si>
  <si>
    <t>Hybrid Application - Phases 1 &amp; 2 in full (195 units), Phases 3 &amp; 4 in outline (657 units)</t>
  </si>
  <si>
    <t>South Acton LSIS Windfall</t>
  </si>
  <si>
    <t>3.64</t>
  </si>
  <si>
    <t>Bespoke - Phasing informed by hybrid status of permission. Hybrid Application - Phases 1 &amp; 2 in full (195 units), Phases 3 &amp; 4 in outline (657 units)</t>
  </si>
  <si>
    <t>223774FUL</t>
  </si>
  <si>
    <t xml:space="preserve">Grant with S106 Obligations </t>
  </si>
  <si>
    <t>9-42 The Broadway and 1-4 Haven Place, W5 2NP</t>
  </si>
  <si>
    <t>Ealing Broadway</t>
  </si>
  <si>
    <t>Ealing</t>
  </si>
  <si>
    <t>EAL3</t>
  </si>
  <si>
    <t>EA01</t>
  </si>
  <si>
    <t>Existing units (4no.) to be lost are all private</t>
  </si>
  <si>
    <t>Previously assigned to 'Pending' tab (note this scheme proposes no new residential units but results in loss of 5 existing units).
Arcadia Centre (capacity) assigned to allocation tab instead.</t>
  </si>
  <si>
    <t>193500FUL</t>
  </si>
  <si>
    <t>Hanwell Broadway</t>
  </si>
  <si>
    <t>EA15</t>
  </si>
  <si>
    <t>EA16</t>
  </si>
  <si>
    <t>56</t>
  </si>
  <si>
    <t>0.18</t>
  </si>
  <si>
    <t>P/2015/0072</t>
  </si>
  <si>
    <t>Allocation (Reg 18 EA23) not pursued</t>
  </si>
  <si>
    <t>P/2015/4089</t>
  </si>
  <si>
    <t>EAL13</t>
  </si>
  <si>
    <t>EA26</t>
  </si>
  <si>
    <t>Part Lapsed (Phase 2)</t>
  </si>
  <si>
    <t>Phase 1 (142 units) completed. Phase 2 (172 units) technically lapsed, but remains in PLD (under allocation tab) as unable to part lapse a hybrid scheme.  A revised scheme is expected for phase 2.</t>
  </si>
  <si>
    <t>222341FUL</t>
  </si>
  <si>
    <t>Hanger Hill</t>
  </si>
  <si>
    <t>EA30</t>
  </si>
  <si>
    <t>A total of 110 affordable units proposed, comprising 70 London Affordable Rent Units and 40 Shared Ownership units</t>
  </si>
  <si>
    <t xml:space="preserve">Capacity for this site assigned to pipeline rather than allocation. </t>
  </si>
  <si>
    <t>203719FUL</t>
  </si>
  <si>
    <t>Maitland Yard And Dean Gardens Car Parks, W13 9AN</t>
  </si>
  <si>
    <t>Walpole</t>
  </si>
  <si>
    <t>EAL14</t>
  </si>
  <si>
    <t>A total of 31 affordable units proposed, comprising 21 London Affordable Rent units and 10 Shared Ownership units.</t>
  </si>
  <si>
    <t>Bespoke - Phasing informed by scheme specific information. Completion could be possible within first 5 years, but note works have stalled recently.</t>
  </si>
  <si>
    <t>P/2014/6383</t>
  </si>
  <si>
    <t>Part superseded by 178303VAR and tenure mix subsequently adjusted by 201544NMA</t>
  </si>
  <si>
    <t>Further investigation needed. Note works are now completed.</t>
  </si>
  <si>
    <t>Blocks B7 and B8 completed. BC records indicate that works completed in August 2023.</t>
  </si>
  <si>
    <t>212893FUL</t>
  </si>
  <si>
    <t>Pitshanger</t>
  </si>
  <si>
    <t>38 existing C2 bedrooms equates to 38 C3 units (based on established 1:1 ratio)</t>
  </si>
  <si>
    <t>Scenario 8</t>
  </si>
  <si>
    <t>171721FUL</t>
  </si>
  <si>
    <t>Part superseded by 213744VAR</t>
  </si>
  <si>
    <t>Northfield</t>
  </si>
  <si>
    <t xml:space="preserve">A total of 24 affordable units proposed, comprising 12 LAR and 12 Shared Ownership.  213744VAR added a further 19 units bringing the total up to 95 and reverted all units to affordable.  Overall mix across both applications comprises 23 LAR and 72 SO.  </t>
  </si>
  <si>
    <t>Bespoke. CIL records confirm commencement in October 2020, but apart from site clearance progress is slow</t>
  </si>
  <si>
    <t>213744VAR</t>
  </si>
  <si>
    <t>Part supersedes 171721FUL adding a further 19 units</t>
  </si>
  <si>
    <t xml:space="preserve"> 213744VAR added a further 19 units bringing the total up to 95 and reverted all units to affordable.  Overall mix across both applications comprises 23 LAR and 72 SO.  </t>
  </si>
  <si>
    <t>Bespoke. CIL records confirm commencement in October 2020 of parent application, but apart from site clearance progress is slow</t>
  </si>
  <si>
    <t>182843FUL</t>
  </si>
  <si>
    <t>TBC</t>
  </si>
  <si>
    <t>North Greenford</t>
  </si>
  <si>
    <t>Greenford</t>
  </si>
  <si>
    <t>Further investigation needed to determine if works have actually started.  This scheme has either stalled or lapsed. Bespoke</t>
  </si>
  <si>
    <t>164694FUL</t>
  </si>
  <si>
    <t>Part superseded by 18488VAR</t>
  </si>
  <si>
    <t>OIS7</t>
  </si>
  <si>
    <t>This permission encapsulates the full site.  It proposed 1965 net units. Of these 877 units have been completed thus far (379 within block 5 in March 2020, 278 within block 3 in March 2022, and 220 in block 4 in Aug 2022). 1088 remaining under the original application to be implemented.</t>
  </si>
  <si>
    <t xml:space="preserve">Bespoke. Started July 2018. Blocks 3, 4 (part against this permission and part against 184888VAR) and 5 have been completed. Block 8 completed in May 2024 (but after 31st March 2024 cut off). Block 7 due to complete in 2025. Blocks 6 &amp; 9 due to complete in 2026. Block 2 is due to complete in 2027. Block 1 is due to complete in 2028.  </t>
  </si>
  <si>
    <t>184888VAR</t>
  </si>
  <si>
    <t>Amends blocks 4, 5, 6, 7 &amp; 8</t>
  </si>
  <si>
    <t xml:space="preserve">This Section 73 permission amends blocks 4, 5, 6, 7 &amp; 8, adding a further 153 units bringing the site total up to 2118. This permission adjusted (upwards) the net figure for block 4 by 31 units. As above block all units in block 4 (251 in total) completed Aug 2022. 122 units remaining to be implemented.   </t>
  </si>
  <si>
    <t>Block 4 completed August 2022.  Align with phasing for main original application.</t>
  </si>
  <si>
    <t>203713FUL</t>
  </si>
  <si>
    <t>Greenford Broadway</t>
  </si>
  <si>
    <t>All 25 units would be London Affordable Rent</t>
  </si>
  <si>
    <t>CIL records confirm works commenced November 2021. Scenario 3</t>
  </si>
  <si>
    <t>214662OUT</t>
  </si>
  <si>
    <t xml:space="preserve">Outline permission  </t>
  </si>
  <si>
    <t>A total of 48 affordable units comprising 26 LAR, 16 SO and 6 DMR</t>
  </si>
  <si>
    <t>Bespoke. Works have yet to commence on the site.  Note S.73 application received October 2024, which details phasing. Phase 1 access road, phase 2 24 units and phase 3 125 units.</t>
  </si>
  <si>
    <t>PP/2013/2127</t>
  </si>
  <si>
    <t>Copley Close, W7 1QG</t>
  </si>
  <si>
    <t>Part superseded by 172235FUL &amp; 184111NMA (phase 6)</t>
  </si>
  <si>
    <t>Hanwell</t>
  </si>
  <si>
    <t>OIS6</t>
  </si>
  <si>
    <t>HA12</t>
  </si>
  <si>
    <t>210009OUT</t>
  </si>
  <si>
    <t>Hybrid Application. Phase 1 in full. Phases 2 &amp; 3 in outline.</t>
  </si>
  <si>
    <t>North Hanwell</t>
  </si>
  <si>
    <t>HA13</t>
  </si>
  <si>
    <t xml:space="preserve">Note this is a hybrid application with full permission secured for phase 1 only at present.  Considering pushing density in phases 2 and 3 - but thinking around this is at early stages, and therefore not possible to account for this here at present.
 </t>
  </si>
  <si>
    <t>P/2012/5040</t>
  </si>
  <si>
    <t>Norwood Green</t>
  </si>
  <si>
    <t>Phase 1 and 2 completed.  Phase 3 (comprising 214 units as originally approved) not started.</t>
  </si>
  <si>
    <t>177284FUL</t>
  </si>
  <si>
    <t xml:space="preserve">Fully superseded by 191309FUL </t>
  </si>
  <si>
    <t>HAN3</t>
  </si>
  <si>
    <t>Record edited May 2024</t>
  </si>
  <si>
    <t xml:space="preserve">Edited May 2024 - This permission now recorded as superseded by 191309FUL. </t>
  </si>
  <si>
    <t>191309FUL</t>
  </si>
  <si>
    <t>Fully supersedes 1717284FUL. Part superseded itself by 210104VAR</t>
  </si>
  <si>
    <t>The 169 units making up phase 2 comprise 20 shared ownership and 39 affordable rent</t>
  </si>
  <si>
    <t>210104VAR</t>
  </si>
  <si>
    <t>Incorporated into 191309FUL</t>
  </si>
  <si>
    <t>NA - Incorporated into 191309FUL</t>
  </si>
  <si>
    <t>184014FUL</t>
  </si>
  <si>
    <t>Part superseded by 233548NMA (adjusts tenure mix only)</t>
  </si>
  <si>
    <t>Bespoke. CIL records confirm commencement June 2021, although not advanced beyond site clearance.  Recent NMA application.</t>
  </si>
  <si>
    <t>172913FUL</t>
  </si>
  <si>
    <t>Appeal allowed with conditions</t>
  </si>
  <si>
    <t>Yes</t>
  </si>
  <si>
    <t>HAN1</t>
  </si>
  <si>
    <t>05HA</t>
  </si>
  <si>
    <t>220545FULR3</t>
  </si>
  <si>
    <t>See also 213792HYBRID (no resi. Component)</t>
  </si>
  <si>
    <t>Northolt West End</t>
  </si>
  <si>
    <t>Northolt</t>
  </si>
  <si>
    <t>Allocation (Reg 18 NO14) not pursued</t>
  </si>
  <si>
    <t xml:space="preserve">All 92 units are affordable, comprising 84 London Affordable Rent and 8 London Shared Ownership units. </t>
  </si>
  <si>
    <t>Capacity for this site assigned to pipeline rather than allocation.</t>
  </si>
  <si>
    <t>Bespoke. Works commenced early Summer 2024. Due to be completed Spring 2026.</t>
  </si>
  <si>
    <t>194996FUL</t>
  </si>
  <si>
    <t>Part superseded by 221262NMA (adjusts tenure mix only)</t>
  </si>
  <si>
    <t>Northolt Mandeville</t>
  </si>
  <si>
    <t>The scheme mix recorded here accounts for adjustment arising from 221262NMA which altered the tenure mix reverting 5 of the SO units to LAR.  The overall unit total remained unchanged.  As amended the all 149 units are affordable, comprising 18 LAR and 131 SO units.</t>
  </si>
  <si>
    <t>200534FUL</t>
  </si>
  <si>
    <t>Perivale</t>
  </si>
  <si>
    <t>A revised affordable total and mix was negotiated as part of the S106. A total of 81 affordable units comprising 16 LLR and 65 DMR.</t>
  </si>
  <si>
    <t>216991FULR3</t>
  </si>
  <si>
    <t>Part superseded by 232654VAR (pending but doesn't alter unit totals)</t>
  </si>
  <si>
    <t>Southall Broadway</t>
  </si>
  <si>
    <t>Southall</t>
  </si>
  <si>
    <t>SOU4</t>
  </si>
  <si>
    <t>Allocation (Reg 18 SO02) not pursued</t>
  </si>
  <si>
    <t>201888FUL</t>
  </si>
  <si>
    <t>SO03</t>
  </si>
  <si>
    <t>Although an allocation is still being pursued for this site 100% of capacity is assigned to the pipeline. There are no existing residential units on the site.</t>
  </si>
  <si>
    <t>PP/2015/4921</t>
  </si>
  <si>
    <t>Part superseded by 222363VAR (amends PP/2015/4921 but doesn't alter unit totals)</t>
  </si>
  <si>
    <t>SOU3</t>
  </si>
  <si>
    <t>SO04</t>
  </si>
  <si>
    <t>CIL records confirm commencement January 2020</t>
  </si>
  <si>
    <t>203705FUL</t>
  </si>
  <si>
    <t>Part superseded by 220456VAR (adjusts tenure mix only)</t>
  </si>
  <si>
    <t>181380FUL</t>
  </si>
  <si>
    <t>SOU6</t>
  </si>
  <si>
    <t>Allocation (Reg 18 SO09) not pursued</t>
  </si>
  <si>
    <t>A total of 174 affordable units comprising 42 LAR and 132 Shared Ownership</t>
  </si>
  <si>
    <t>183673OUT</t>
  </si>
  <si>
    <t>See also reserved matter application 224785REM for plots A &amp; B</t>
  </si>
  <si>
    <t>SO11</t>
  </si>
  <si>
    <t>A total of 389 affordable units comprising 117 LAR, 100 DMR and 172 Shared Ownership</t>
  </si>
  <si>
    <t>224785REM</t>
  </si>
  <si>
    <t>Approved</t>
  </si>
  <si>
    <t>Part supersedes 183673OUT</t>
  </si>
  <si>
    <t>A total of 282 units comprising 84 LAR and 198 SO.</t>
  </si>
  <si>
    <t xml:space="preserve">Capacity relates to plots A &amp; B only. 
</t>
  </si>
  <si>
    <t>Bespoke. CPL application 243387CPL confirms intention to implement works (via demolition) before November 2025. 243386CND details indicative programme of phasing for plots A &amp; B</t>
  </si>
  <si>
    <t>191022FUL</t>
  </si>
  <si>
    <t>Bespoke. Whilst the site has been cleared, activity has paused. Indicative phasing plan indicates 3 phases (covering 8 blocks). Construction for all phases is expected to take 8 years.</t>
  </si>
  <si>
    <t>PP/2013/3241</t>
  </si>
  <si>
    <t>Outline permission for all phases</t>
  </si>
  <si>
    <t>SOU7</t>
  </si>
  <si>
    <t>The overall site as existing comprised 692 units, made up of 453 social rent units and 239 market units.  156 of these existing units were demolished as part of phase 1.  The make up of the 156 demolished units comprised 103 Social Rent units and 53 private rent units. 536 units remain to be demolished  in later phases, comprising 350 social rent units and 186 private units. Phases 2-4 as approved, pending implementation:
635 (gross gain) – comprising 241 SR, 91 Intermediate &amp; 303 private units
536 (gross losses) – comprising 350 SR &amp; 186 private units
99 (net) - comprising -109 SR, 91 Intermediate &amp; 117 private units</t>
  </si>
  <si>
    <t>215058FULR3</t>
  </si>
  <si>
    <t>Southall Green</t>
  </si>
  <si>
    <t>SOU8</t>
  </si>
  <si>
    <t>SO13</t>
  </si>
  <si>
    <t>A total of 269 affordable units comprising 157 London Affordable Rent units &amp; 112 London Shared Ownership units</t>
  </si>
  <si>
    <t>Bespoke. The site is subject to a CPO which was approved April 2023. The scheme is to be progressed over 3 phases. Block A 242 units. Block B 216 units. Block C 106 units.</t>
  </si>
  <si>
    <t>216215FUL</t>
  </si>
  <si>
    <t>SO10</t>
  </si>
  <si>
    <t>A total of 33 affordable units comprising 10 Social Rent units and 23 Shared Ownership units</t>
  </si>
  <si>
    <t>185158REM</t>
  </si>
  <si>
    <t>Phase 2</t>
  </si>
  <si>
    <t>Southall West</t>
  </si>
  <si>
    <t>SOU5</t>
  </si>
  <si>
    <t>SO14</t>
  </si>
  <si>
    <t>A total of 146 affordable units comprising 106 Affordable Rent units &amp; 40 Shared Ownership Units</t>
  </si>
  <si>
    <t xml:space="preserve">Of the 2404 net units permitted under phases 1-3, 1803 net units remain to be completed relating to phases 2 and 3, and these therefore are included in the pipeline. This permission is a reserved matter application for phase 2. Future capacity arising from phases 4-9 has been assigned to the allocation instead.    </t>
  </si>
  <si>
    <t>Bespoke. As of March 2023 phase 2 has yet to commence.</t>
  </si>
  <si>
    <t>201123NMA</t>
  </si>
  <si>
    <t>All 11 additional units secured through this amendment are private</t>
  </si>
  <si>
    <t>This application varied 185158REM adding a further 11 units to phase 2</t>
  </si>
  <si>
    <t>216077REM</t>
  </si>
  <si>
    <t>Grant subject to Unilateral Undertaking</t>
  </si>
  <si>
    <t>A total of 69 affordable units comprising 50 Shared Ownership and 19 Affordable Rent units</t>
  </si>
  <si>
    <t>This application varied 185158REM resulting in a revised phase 2 total of 1158 units.</t>
  </si>
  <si>
    <t>205101REM</t>
  </si>
  <si>
    <t>Phase 3</t>
  </si>
  <si>
    <t>A total of 195 affordable units, comprising 111 Affordable Rent and 84 Shared Ownership. 217192NMA effectively provides for an extra 54 units for use as SO, but for planning purposes they remain registered as private.</t>
  </si>
  <si>
    <t>190140FUL</t>
  </si>
  <si>
    <t>0 (50 from wider site)</t>
  </si>
  <si>
    <t>All 9 units are private</t>
  </si>
  <si>
    <t>Scheme commenced November 2022 based on CIL records. Note NMA application April 2024.</t>
  </si>
  <si>
    <t>221544FUL</t>
  </si>
  <si>
    <t>Resubmission</t>
  </si>
  <si>
    <t>Cash in-leu of Affordable Housing £129,416.00 contribution.</t>
  </si>
  <si>
    <t>The proposed development is split into three blocks knows as ‘North Block’ (11 units) and ‘South Block’ (27 units) and ‘End of Terrace’ (2 units). Scenario 8</t>
  </si>
  <si>
    <t>221501REM</t>
  </si>
  <si>
    <t>Dormers Wells</t>
  </si>
  <si>
    <t>No (18SO amended to exclude extent of this site)</t>
  </si>
  <si>
    <t>The earlier outline application 195348OUT confirms that all 84 existing units are Social Rent.  All 143 units are affordable comprising 45 Social Rent, 59 London Affordable Rent, 25 Shared Ownership and 14 Shared Equity.</t>
  </si>
  <si>
    <t xml:space="preserve">This application relates to phase 3 only, which sits outside of the allocation 18SO.
</t>
  </si>
  <si>
    <t>Working Notes</t>
  </si>
  <si>
    <t xml:space="preserve">Perivale </t>
  </si>
  <si>
    <t>224773FUL</t>
  </si>
  <si>
    <t>Brook House 100 Gunnersbury Lane Acton London W3 8HS</t>
  </si>
  <si>
    <t>221003FUL</t>
  </si>
  <si>
    <t>Northolt Park Social Centre 57 Sussex Crescent Northolt UB5 4DP</t>
  </si>
  <si>
    <t>214950FUL</t>
  </si>
  <si>
    <t>Railway Yard East Churchfield Road Acton London W3 7LL</t>
  </si>
  <si>
    <t>Not to be confused with Acton Central Station Yard</t>
  </si>
  <si>
    <t>214991FUL</t>
  </si>
  <si>
    <t>3-15 Stirling Road, Acton, London, W3 8DJ</t>
  </si>
  <si>
    <t>232967FUL</t>
  </si>
  <si>
    <t>Weaver Rose House High Street Southall UB1 3DN</t>
  </si>
  <si>
    <t>Superseded permission 215197FUL. Existing Use 5 x 1bed and 1 x 2bed flats</t>
  </si>
  <si>
    <t>232370FUL</t>
  </si>
  <si>
    <t>Unit (C3) lost</t>
  </si>
  <si>
    <t>Unit Gross (Converted)</t>
  </si>
  <si>
    <t>Net Capacity to plug into Trajectory</t>
  </si>
  <si>
    <t>174485FUL</t>
  </si>
  <si>
    <t>Grant with S106 obligations</t>
  </si>
  <si>
    <t>Hanger Lane Gyratory, Hanger Lane, W5 1DL</t>
  </si>
  <si>
    <t>Student (2.5:1)</t>
  </si>
  <si>
    <t>New build</t>
  </si>
  <si>
    <t>0.41</t>
  </si>
  <si>
    <t>224</t>
  </si>
  <si>
    <t>Commenced</t>
  </si>
  <si>
    <t>220091FUL</t>
  </si>
  <si>
    <t>Extension</t>
  </si>
  <si>
    <t>58</t>
  </si>
  <si>
    <t>Whilst the original scheme commenced in June 2020 CIL records indicate that this application commenced August 2023. Phasing aligned with original scheme.</t>
  </si>
  <si>
    <t>221687FUL</t>
  </si>
  <si>
    <t>Shared Living Scheme</t>
  </si>
  <si>
    <t>Other (1.8:1)</t>
  </si>
  <si>
    <t>EAL5</t>
  </si>
  <si>
    <t>0.39</t>
  </si>
  <si>
    <t>173</t>
  </si>
  <si>
    <t>225080FUL</t>
  </si>
  <si>
    <t>Co-living units</t>
  </si>
  <si>
    <t>Proposed Units</t>
  </si>
  <si>
    <t>2038-2039</t>
  </si>
  <si>
    <t>Site or Scheme ID</t>
  </si>
  <si>
    <t>Capacity Substituted by Allocation</t>
  </si>
  <si>
    <t>Application Progress</t>
  </si>
  <si>
    <t>lock</t>
  </si>
  <si>
    <t>Record edited - moved to Conventional Pipeline tab as decision issued 29 Dec 2023</t>
  </si>
  <si>
    <t>232800FUL</t>
  </si>
  <si>
    <t>1 Stirling Road/1-9 Colville Road And 67-81 Stirling Road Acton W3 8DJ</t>
  </si>
  <si>
    <t>South Action</t>
  </si>
  <si>
    <t>0.329</t>
  </si>
  <si>
    <t xml:space="preserve">A total of 95 affordable C3 units, comprising 49 LAR and 46 Shared Ownership. </t>
  </si>
  <si>
    <t>Resolution to grant pending legal agreement (as of 31/03/2024)</t>
  </si>
  <si>
    <t>223093HYBRID</t>
  </si>
  <si>
    <t>233076FUL</t>
  </si>
  <si>
    <t>Waitrose, W13 0NL</t>
  </si>
  <si>
    <t>1.68</t>
  </si>
  <si>
    <t>Decision not yet taken</t>
  </si>
  <si>
    <t>Pending application capacity substituted by allocation capacity instead. Application now subject to an appeal.</t>
  </si>
  <si>
    <t>NA
Note construction programme was expected to last for 54 months with completion originally anticipated for late 2027.</t>
  </si>
  <si>
    <t>223090FUL</t>
  </si>
  <si>
    <t>212468FUL</t>
  </si>
  <si>
    <t>Manhattan Business Park West Gate Ealing London W5 1UP</t>
  </si>
  <si>
    <t>0.78</t>
  </si>
  <si>
    <t>The 10 existing flats are all private. A total of 112 affordable units proposed, comprising 36 London Affordable Rent units and 76 Shared Ownership units.</t>
  </si>
  <si>
    <t>Resolution to grant pending legal agreement</t>
  </si>
  <si>
    <t>10 existing flats on site at present</t>
  </si>
  <si>
    <t>223478FUL</t>
  </si>
  <si>
    <t>Greenford Police Station, UB6 9LQ</t>
  </si>
  <si>
    <t>GR01</t>
  </si>
  <si>
    <t>231604FUL</t>
  </si>
  <si>
    <t>Smiths Farm, Kensington Road, UB5 6AH</t>
  </si>
  <si>
    <t xml:space="preserve">Pending input supersedes allocation capacity estimate. Existing farmhouse building retained but converted to café. Two existing flats demolished. </t>
  </si>
  <si>
    <t>Bespoke - Planning submission (243107CND) indicates that scheme to be built in 4 phases. Phase 1 (32 units) indicative completion is March 2027. Phase 2 (66 units) indicative completion is June 2027. Phase 3 (44 units) completion by May 2028. Phase 4 comprises 78 units with completion by July 2028. A decision has now been issued (31/05/2024).</t>
  </si>
  <si>
    <t>213378FUL</t>
  </si>
  <si>
    <t xml:space="preserve">	Park View Place Greenford Road Greenford UB6 0JA (Infill Blocks &amp; replacement for ‘Building 1’)</t>
  </si>
  <si>
    <t xml:space="preserve">A total of 95 affordable units are proposed, comprising 27 LAR units, 30 LLR units, 25 DMR units and 13 Shared Ownership units  </t>
  </si>
  <si>
    <t>This pending application part supersedes 182843FUL</t>
  </si>
  <si>
    <t>Scenario 15, although recognised that implementation may in part run concurrently with 182843FUL</t>
  </si>
  <si>
    <t>215983FUL</t>
  </si>
  <si>
    <t>Gold's Gym, 54-62 Uxbridge Road, W7 3SU</t>
  </si>
  <si>
    <t>43</t>
  </si>
  <si>
    <t>224817FUL</t>
  </si>
  <si>
    <t>Mandeville Parkway And Land To North Side Of Mandeville Road Northolt Middlesex UB5 4DS</t>
  </si>
  <si>
    <t>NO02</t>
  </si>
  <si>
    <t>All 106 units are proposed to be affordable comprising 23 Affordable Rent units and 83 Intermediate units</t>
  </si>
  <si>
    <t>Record edited May 24 - moved to Conventional Pipeline tab as decision issued 16 Feb 2024. Below Large Site threshold, but forming component part of allocation. Proposed capacity deriving from this part of the site is excluded from allocation estimate which has been derived from the tall building assessment.</t>
  </si>
  <si>
    <t>234110OUT</t>
  </si>
  <si>
    <t>The Green Quarter Southall UB1 1QX</t>
  </si>
  <si>
    <t>Phases 4 to 9</t>
  </si>
  <si>
    <t>11SO</t>
  </si>
  <si>
    <t>5566 (part)</t>
  </si>
  <si>
    <t>Decision not yet taken (as of 31/03/2024)</t>
  </si>
  <si>
    <t xml:space="preserve">Bespoke. The ES for phases 4 to 9 estimate that development will take approximately 27 years. Works are assumed to commence in May 2027 and conclude by March 2055. It is assumed that the delivery of the first units built under these phases would not complete before May 2029.  </t>
  </si>
  <si>
    <t>223246FUL</t>
  </si>
  <si>
    <t>Southall Community Centre 20 Merrick Road Southall Middlesex UB2 4AU</t>
  </si>
  <si>
    <t xml:space="preserve">Forming component part of allocation. Proposed capacity subsumed within the allocation capacity estimate.  </t>
  </si>
  <si>
    <t>Working notes</t>
  </si>
  <si>
    <t>195284FUL</t>
  </si>
  <si>
    <t>Land Opposite Ravenswood Court Stanley Road Acton W3 8GQ</t>
  </si>
  <si>
    <t>231285FUL</t>
  </si>
  <si>
    <t>8 -10 Greenock Road Acton W3 8DU</t>
  </si>
  <si>
    <t>224830FUL</t>
  </si>
  <si>
    <t>41-49 Stirling Road Acton W3 8DJ</t>
  </si>
  <si>
    <t>240012FUL</t>
  </si>
  <si>
    <t>99 - 113 Broadway West Ealing W13 9BP</t>
  </si>
  <si>
    <t>214710FUL</t>
  </si>
  <si>
    <t>93 Bollo Lane Chiswick London W4 5LU</t>
  </si>
  <si>
    <t>223545FUL</t>
  </si>
  <si>
    <t>The Hambrough Tavern The Broadway Southall UB1 1NG</t>
  </si>
  <si>
    <t>241706OUTR3</t>
  </si>
  <si>
    <t>Gurnell Leisure Centre Ruislip Road East West Ealing W13 0AL</t>
  </si>
  <si>
    <t>19EA</t>
  </si>
  <si>
    <t>197 Private, 63 Social and 35 Intermediate</t>
  </si>
  <si>
    <t>The Green Quarter Phases 4 to 9 estimated phasing</t>
  </si>
  <si>
    <t>27-28</t>
  </si>
  <si>
    <t>28-29</t>
  </si>
  <si>
    <t>38-39</t>
  </si>
  <si>
    <t>39-40</t>
  </si>
  <si>
    <t>40-41</t>
  </si>
  <si>
    <t>41-42</t>
  </si>
  <si>
    <t>42-43</t>
  </si>
  <si>
    <t>43-44</t>
  </si>
  <si>
    <t>44-45</t>
  </si>
  <si>
    <t>45-46</t>
  </si>
  <si>
    <t>46-47</t>
  </si>
  <si>
    <t>47-48</t>
  </si>
  <si>
    <t>48-49</t>
  </si>
  <si>
    <t>49-50</t>
  </si>
  <si>
    <t>50-51</t>
  </si>
  <si>
    <t>51-52</t>
  </si>
  <si>
    <t>52-53</t>
  </si>
  <si>
    <t>53-54</t>
  </si>
  <si>
    <t>54-55</t>
  </si>
  <si>
    <t xml:space="preserve">Bespoke - Decision now issued May 2024. A number of conditions are pending consideration. These include a construction management plan which indicate that demolition could start in Autumn 2024 with final fit out in Summer 2027.  This is adjusted by 6 months to account for pending status. The C3 and PBSA accommodation are located in separate blocks. </t>
  </si>
  <si>
    <t>233551FUL</t>
  </si>
  <si>
    <t>West Ealing Station Approach, 44 - 54 Drayton Green Road &amp; 41 Hastings Road, West Ealing W13 8RY</t>
  </si>
  <si>
    <t>Student Accommodation</t>
  </si>
  <si>
    <t>EAL11</t>
  </si>
  <si>
    <t>179</t>
  </si>
  <si>
    <t>0.16</t>
  </si>
  <si>
    <t>215858FUL</t>
  </si>
  <si>
    <t>235015FUL</t>
  </si>
  <si>
    <t>131 - 139 Broadway West Ealing W13 9BE</t>
  </si>
  <si>
    <t>Co-living units (Sui Generis)</t>
  </si>
  <si>
    <t>241397FUL</t>
  </si>
  <si>
    <t>Unimplemented Capacity</t>
  </si>
  <si>
    <t>Site Allocation Ref. (Reg 19)</t>
  </si>
  <si>
    <t>Site Allocation Ref. (Reg. 18)</t>
  </si>
  <si>
    <t>Proposed Use</t>
  </si>
  <si>
    <t>Estimated Capacity Gross</t>
  </si>
  <si>
    <t>Estimated Capacity Net</t>
  </si>
  <si>
    <t>Existing Units Lost</t>
  </si>
  <si>
    <t>Overlapping Planning Permission</t>
  </si>
  <si>
    <t>Net Capacity already assigned to pipeline or pending tabs</t>
  </si>
  <si>
    <t>Remaining Capacity (Net) not assigned to pipeline or pending tabs</t>
  </si>
  <si>
    <t>Covered by existing Adopted Allocation</t>
  </si>
  <si>
    <t>Site Area (ha)</t>
  </si>
  <si>
    <t>Affordable estimate at 35% (Net)</t>
  </si>
  <si>
    <t>Affordable estimate at 40% (Net)</t>
  </si>
  <si>
    <t>Affordable estimate at 50%(Net)</t>
  </si>
  <si>
    <t>Affordable Low Cost Net at 35% (70%)</t>
  </si>
  <si>
    <t>Affordable Intermediate at 35% (30%)</t>
  </si>
  <si>
    <t>01AC</t>
  </si>
  <si>
    <t>AC01</t>
  </si>
  <si>
    <t>Acton Gateway, King Street, Acton W3 9LA</t>
  </si>
  <si>
    <t>None</t>
  </si>
  <si>
    <t>ACT2</t>
  </si>
  <si>
    <t>No relevant planning applications. 
Capacity derived from Tall Buildings Strategy</t>
  </si>
  <si>
    <t>Scenario 30. Beyond 5 years</t>
  </si>
  <si>
    <t>AC02</t>
  </si>
  <si>
    <t>The Steyne Estate, Lexden Road, Acton W3 9NQ</t>
  </si>
  <si>
    <t>Residential infill</t>
  </si>
  <si>
    <t>No longer pursued as Allocation. 
Assigned to Conventional Pipeline (Large)</t>
  </si>
  <si>
    <t>AC03</t>
  </si>
  <si>
    <t xml:space="preserve">Residential </t>
  </si>
  <si>
    <t>ACT5</t>
  </si>
  <si>
    <t>No relevant planning applications. 
No longer pursued as Allocation.</t>
  </si>
  <si>
    <t>02AC</t>
  </si>
  <si>
    <t>Acton Gardens, South Acton Estate, Acton 
Gardens, Acton W3 8TQ</t>
  </si>
  <si>
    <t>Residential with some ground floor commercial uses</t>
  </si>
  <si>
    <t>AC05</t>
  </si>
  <si>
    <t>Acton Town Station Approach, 83 - 85 Gunnersbury Lane, 
Acton W3 8HH</t>
  </si>
  <si>
    <t>Residential-led, mixed-use scheme</t>
  </si>
  <si>
    <t>ACT1</t>
  </si>
  <si>
    <t>No longer pursued as Allocation. 
Below Large Site threshold.</t>
  </si>
  <si>
    <t>03AC</t>
  </si>
  <si>
    <t>AC06</t>
  </si>
  <si>
    <t>Ealing Common Depot, Gunnersbury Lane, 
Acton W3 9BQ</t>
  </si>
  <si>
    <t>No relevant planning applications. 
Capacity derived from Ealing R19 Capacity Assessment.</t>
  </si>
  <si>
    <t>04AC</t>
  </si>
  <si>
    <t>AC07</t>
  </si>
  <si>
    <t>Builders Merchants Bollo Bridge Road, 5 - 21 Bollo Bridge Road, Acton W3 8AT</t>
  </si>
  <si>
    <t>217146FUL</t>
  </si>
  <si>
    <t xml:space="preserve">217146FUL - Application is still pending.
Below Large Site threshold.
</t>
  </si>
  <si>
    <t>05AC</t>
  </si>
  <si>
    <t>AC08</t>
  </si>
  <si>
    <t>Salisbury Street Car Park &amp; Neville Close, Salisbury Street, 
Acton W3 8NZ</t>
  </si>
  <si>
    <t>0.72</t>
  </si>
  <si>
    <t>06AC</t>
  </si>
  <si>
    <t>AC09</t>
  </si>
  <si>
    <t>Mixed-use intensification</t>
  </si>
  <si>
    <t>Southfield</t>
  </si>
  <si>
    <t>0.63</t>
  </si>
  <si>
    <t>Scenario 28.</t>
  </si>
  <si>
    <t>AC10</t>
  </si>
  <si>
    <t>Haddon Court &amp; Burghley Tower, Haddon Court &amp; Burghley Tower, Trinity Way, Acton W3 7HS</t>
  </si>
  <si>
    <t>Residential</t>
  </si>
  <si>
    <t>0.88</t>
  </si>
  <si>
    <t>AC11</t>
  </si>
  <si>
    <t>Mixed-use including residential, commercial and community uses</t>
  </si>
  <si>
    <t xml:space="preserve">No longer pursued as Allocation. 
Assigned to Conventional Pipeline (Large).
</t>
  </si>
  <si>
    <t>AC12</t>
  </si>
  <si>
    <t>Acton Crossrail Station and Sidings, Acton Crossrail Station and 239-307 Horn Lane, W3 9ED</t>
  </si>
  <si>
    <t>No longer pursued as Allocation.
Note allocation boundary amended to exclude builders yard to south, which is the subject of a resolution to grant scheme (225069FUL) which has been assigned to the Conventional Pipeline (Large).</t>
  </si>
  <si>
    <t>AC13</t>
  </si>
  <si>
    <t>West Acton Community Centre, Churchill Gardens, Acton W3 0JN</t>
  </si>
  <si>
    <t>Residential and potential reprovision of existing sports clubs either on site or at another location.</t>
  </si>
  <si>
    <t>07AC</t>
  </si>
  <si>
    <t>NEW (CFS11)</t>
  </si>
  <si>
    <t xml:space="preserve">Capacity derived from Tall Building Feasibility Study. </t>
  </si>
  <si>
    <t>08AC</t>
  </si>
  <si>
    <t>NEW (CFS19)</t>
  </si>
  <si>
    <t>Oaktree Court, Pierrepoint Road, W3 9JL</t>
  </si>
  <si>
    <t>01EA</t>
  </si>
  <si>
    <t>02EA</t>
  </si>
  <si>
    <t>EA02</t>
  </si>
  <si>
    <t>Ealing Broadway Shopping Centre &amp; Crystal House, The Broadway, Ealing W5 5JY</t>
  </si>
  <si>
    <t>Residential-led, mixed-use scheme. with significant retail, employment and community space provision.</t>
  </si>
  <si>
    <t>EAL4</t>
  </si>
  <si>
    <t>03EA</t>
  </si>
  <si>
    <t>EA03</t>
  </si>
  <si>
    <t>Sandringham Mews, High Street and Broadway, Ealing W5 5DG</t>
  </si>
  <si>
    <t>EA04</t>
  </si>
  <si>
    <t>Ealing Broadway Station, The Broadway, Ealing W5 2NU</t>
  </si>
  <si>
    <t>Retail, commercial/office, education, leisure, residential.</t>
  </si>
  <si>
    <t>EAL2</t>
  </si>
  <si>
    <t xml:space="preserve">No longer pursued as Allocation.
</t>
  </si>
  <si>
    <t>EA05</t>
  </si>
  <si>
    <t>Central Chambers, 1 - 10 Central Buildings, The Broadway, Ealing W5 2NT</t>
  </si>
  <si>
    <t>Retail, Commercial, Residential.</t>
  </si>
  <si>
    <t>EA06</t>
  </si>
  <si>
    <t>Haven Green Car Park, Station Car Park, Spring Bridge Road, Ealing W5 2AA</t>
  </si>
  <si>
    <t>Residential, retail.</t>
  </si>
  <si>
    <t>EA07</t>
  </si>
  <si>
    <t>Carmelita House, 21 - 22 The Mall, Ealing W5 2PJ</t>
  </si>
  <si>
    <t>Community use retained (health centre) with residential above.</t>
  </si>
  <si>
    <t>04EA</t>
  </si>
  <si>
    <t>EA08</t>
  </si>
  <si>
    <t>Eastern Gateway, 51 - 53 The Mall, Ealing W5 3TA</t>
  </si>
  <si>
    <t>EAL1</t>
  </si>
  <si>
    <t>EA09</t>
  </si>
  <si>
    <t>Ealing Studios, Royal Mail Delivery Office &amp; Telephone Exchange, Ealing Green, Ealing, W5 5EP</t>
  </si>
  <si>
    <t>Retention of film use with addition of enabling residential.</t>
  </si>
  <si>
    <t>05EA</t>
  </si>
  <si>
    <t>EA10</t>
  </si>
  <si>
    <t>Perceval House, 14 - 16 Uxbridge Road, Ealing W5 2HL</t>
  </si>
  <si>
    <t>203275FULR3 (not being pursued)</t>
  </si>
  <si>
    <t>06EA</t>
  </si>
  <si>
    <t>EA11</t>
  </si>
  <si>
    <t>49 - 69 Uxbridge Road, Ealing, W5 5SA</t>
  </si>
  <si>
    <t>Commercial-led mixed-use scheme with some residential and cultural/leisure facilities</t>
  </si>
  <si>
    <t>EAL8</t>
  </si>
  <si>
    <t>Beyond 5 years. Figures not informed by extant or pending applications. Scenario 29</t>
  </si>
  <si>
    <t>07EA</t>
  </si>
  <si>
    <t>EA12</t>
  </si>
  <si>
    <t>CP House, 97 - 107 Uxbridge Road, Ealing W5 5TL</t>
  </si>
  <si>
    <t>210030FUL (No resi. component)</t>
  </si>
  <si>
    <t>EAL10</t>
  </si>
  <si>
    <t>Beyond 5 years. Figures not informed by extant or pending applications. Scenario 28</t>
  </si>
  <si>
    <t>08EA</t>
  </si>
  <si>
    <t>EA13</t>
  </si>
  <si>
    <t>Craven House, Land to rear of Cavalier House, 1 - 6 Craven Road &amp; Crowborough Court, 40 - 44 Craven House, Uxbridge Road, Ealing W5 2BS</t>
  </si>
  <si>
    <t>EAL9</t>
  </si>
  <si>
    <t>EA14</t>
  </si>
  <si>
    <t>Arden Road Car Park, Arden Road, West Ealing W13 8RA</t>
  </si>
  <si>
    <t>Mixed-use scheme of residential and commercial.</t>
  </si>
  <si>
    <t>203717FUL</t>
  </si>
  <si>
    <t>No longer pursued as Allocation. 
Below Large Site threshold.
Approved permission 203717FUL for 29 units noted but small site and therefore omitted from the pipeline.</t>
  </si>
  <si>
    <t>1 - 19 Broadway, Aviation &amp; Pioneer Courts, West Ealing W13 9AN</t>
  </si>
  <si>
    <t>P/2009/1325</t>
  </si>
  <si>
    <t xml:space="preserve">No longer pursued as Allocation. 
Below Large Site threshold.
</t>
  </si>
  <si>
    <t>09EA</t>
  </si>
  <si>
    <t>Residential-led, mixed-use scheme.</t>
  </si>
  <si>
    <t>EAL15</t>
  </si>
  <si>
    <t>10EA</t>
  </si>
  <si>
    <t>EA17</t>
  </si>
  <si>
    <t>Residential-led with retail provision</t>
  </si>
  <si>
    <t>EAL16</t>
  </si>
  <si>
    <t>11EA</t>
  </si>
  <si>
    <t>EA18</t>
  </si>
  <si>
    <t>Sainsbury’s &amp; Library, West Ealing, 77 - 83 Broadway &amp; 2 Leeland Terrace, West Ealing W13 9BA</t>
  </si>
  <si>
    <t>12EA</t>
  </si>
  <si>
    <t>EA19</t>
  </si>
  <si>
    <t>EAL17</t>
  </si>
  <si>
    <t>13EA</t>
  </si>
  <si>
    <t>EA20</t>
  </si>
  <si>
    <t>Residential-led mixed-use scheme with retail on ground floor.</t>
  </si>
  <si>
    <t xml:space="preserve">Below Large Site threshold.
</t>
  </si>
  <si>
    <t>EA21</t>
  </si>
  <si>
    <t>130 - 140 Broadway, West Ealing W13 0TL</t>
  </si>
  <si>
    <t>EAL18</t>
  </si>
  <si>
    <t>14EA</t>
  </si>
  <si>
    <t>EA22</t>
  </si>
  <si>
    <t>EAL19</t>
  </si>
  <si>
    <t>EA23</t>
  </si>
  <si>
    <t>Green Man Lane Estate, Singapore Road, West Ealing W13 0RJ</t>
  </si>
  <si>
    <t>Residential and community</t>
  </si>
  <si>
    <t>15EA</t>
  </si>
  <si>
    <t>EA24</t>
  </si>
  <si>
    <t>Waitrose, West Ealing, 2 Alexandria Road, West Ealing W13 0NL</t>
  </si>
  <si>
    <t>16EA</t>
  </si>
  <si>
    <t>EA25</t>
  </si>
  <si>
    <t>17EA</t>
  </si>
  <si>
    <t>Castle House, 119 Gordon Road, West Ealing W13 8QD</t>
  </si>
  <si>
    <t>0 (Phase 2  - 172 lapsed)</t>
  </si>
  <si>
    <t>Bespoke. Early CFS submission estimates delivery between years 6-10.</t>
  </si>
  <si>
    <t>18EA</t>
  </si>
  <si>
    <t>EA27</t>
  </si>
  <si>
    <t>Access House &amp; T Mohan, Manor Road, West Ealing W13 0AS</t>
  </si>
  <si>
    <t xml:space="preserve">No relevant planning applications. 
Capacity derived from Ealing R19 Capacity Assessment.
</t>
  </si>
  <si>
    <t xml:space="preserve">Beyond 5 years. Figures not informed by extant or pending applications.  Scenario 28 </t>
  </si>
  <si>
    <t>EAL28</t>
  </si>
  <si>
    <t>Gurnell Leisure Centre, Ruislip Road East, Ealing W13 0AL</t>
  </si>
  <si>
    <t>20EA</t>
  </si>
  <si>
    <t>EA29</t>
  </si>
  <si>
    <t>Downhurst Residential Care Home, 76 Castlebar Road, Ealing W5 2DD</t>
  </si>
  <si>
    <t>Care home and residential.</t>
  </si>
  <si>
    <t>Beyond 5 years. Scenario 28</t>
  </si>
  <si>
    <t>Twyford Abbey, Twyford Abbey Road, Acton NW10 7HH</t>
  </si>
  <si>
    <t>Residential and open green space.</t>
  </si>
  <si>
    <t>21EA</t>
  </si>
  <si>
    <t>EA31</t>
  </si>
  <si>
    <t>Former Barclays Sports Ground, Park View Road, Ealing W5 2JF</t>
  </si>
  <si>
    <t>No relevant planning applications. 
Capacity derived from Ealing R19 Capacity Assessment.
To qualify as enabling development, it would need to be proven that the quantum of development is no more than is necessary to fund the enabling works.  Ideally this would moderate or substitute for any character based capacity assessment.</t>
  </si>
  <si>
    <t>22EA</t>
  </si>
  <si>
    <t>EA32</t>
  </si>
  <si>
    <t>EA33</t>
  </si>
  <si>
    <t>Ealing Riding School, 17 - 19 Gunnersbury Lane, Ealing W5 3XD</t>
  </si>
  <si>
    <t>Residential (with retention of green space) with the Riding School either reaccommodated on site or reprovided elsewhere in the borough.</t>
  </si>
  <si>
    <t>Ealing Common</t>
  </si>
  <si>
    <t>23EA</t>
  </si>
  <si>
    <t>EA34</t>
  </si>
  <si>
    <t>Old Actonians Sports Ground, Pope’s Lane, Ealing W5 4LL</t>
  </si>
  <si>
    <t>EA35</t>
  </si>
  <si>
    <t>University of West London, St Mary’s Road, Ealing W5 5RF</t>
  </si>
  <si>
    <t>Retention of university use, additional provision of residential (infill only).</t>
  </si>
  <si>
    <t>24EA</t>
  </si>
  <si>
    <t>EA36</t>
  </si>
  <si>
    <t>Wickes, South Ealing Road, Ealing W5 4QS</t>
  </si>
  <si>
    <t>25EA</t>
  </si>
  <si>
    <t>EA37</t>
  </si>
  <si>
    <t>Travis Perkins, Popes Lane, Ealing W5 4PA</t>
  </si>
  <si>
    <t>01GR</t>
  </si>
  <si>
    <t>Greenford Hall, Methodist Church, Police Station &amp; Clinic, 19 - 25 Oldfield Lane South, Greenford UB6 9LG</t>
  </si>
  <si>
    <t>Beyond 5 years</t>
  </si>
  <si>
    <t>02GR</t>
  </si>
  <si>
    <t>GR02</t>
  </si>
  <si>
    <t>Greenford Broadway Car Park, Greenford Broadway, Greenford UB6 9QA</t>
  </si>
  <si>
    <t>Residential, retail and community.</t>
  </si>
  <si>
    <t>No relevant planning applications. 
Capacity derived from the Tall Building Feasibility Study</t>
  </si>
  <si>
    <t>GR03</t>
  </si>
  <si>
    <t>Stanhope Primary School &amp; Education Centre, Mansell Road, Greenford, UB6 9EG</t>
  </si>
  <si>
    <t>Residential and reprovision of school and education centre</t>
  </si>
  <si>
    <t>GR04</t>
  </si>
  <si>
    <t>Progress House &amp; Garage, 412 Greenford Road, Greenford UB6 9AH</t>
  </si>
  <si>
    <t>Mixed-use scheme of retail, office, community and residential</t>
  </si>
  <si>
    <t>193575FUL (small site and so excluded from pipeline)</t>
  </si>
  <si>
    <t>GRE2</t>
  </si>
  <si>
    <t>No longer pursued as Allocation.
Below Large Site threshold. 
193575FUL - Allied Sainif House, 412 Greenford Road, Greenford Construction of fourth storey (third floor) to office building to provide four self-contained residential units - Granted 12/05/2021.  Permitted scheme also below site size threshold and so also omitted from pipeline.</t>
  </si>
  <si>
    <t>GR05</t>
  </si>
  <si>
    <t>Ravenor Park Farm, Oldfield Lane South, Greenford UB6 9LB</t>
  </si>
  <si>
    <t>GRE1</t>
  </si>
  <si>
    <t xml:space="preserve">No longer pursued as Allocation.
Below Large Site threshold.
</t>
  </si>
  <si>
    <t>GR06</t>
  </si>
  <si>
    <t xml:space="preserve">Windmill Nursery Centre, 141 Windmill Lane, Greenford UB6 9DP. </t>
  </si>
  <si>
    <t>Residential-led, mixed-use scheme. with the current use to be reprovided on site or at a suitable alternative location.</t>
  </si>
  <si>
    <t>03GR</t>
  </si>
  <si>
    <t>GR07</t>
  </si>
  <si>
    <t>370 - 388 Oldfield Lane North, UB6 8PU</t>
  </si>
  <si>
    <t>Residential with retail on ground floor</t>
  </si>
  <si>
    <t>04GR</t>
  </si>
  <si>
    <t>GR08</t>
  </si>
  <si>
    <t>Westway Cross, Westway Cross Retail Park, 1000 Greenford Road, Greenford UB6 0UW</t>
  </si>
  <si>
    <t>05GR</t>
  </si>
  <si>
    <t>GR09</t>
  </si>
  <si>
    <t>Former Greenwich School of Management, 891 Greenford Road, Greenford UB6 0HE</t>
  </si>
  <si>
    <t>Beyond 5 years. Figures not informed by extant or pending applications. Scenario 30</t>
  </si>
  <si>
    <t>06GR</t>
  </si>
  <si>
    <t>GR10</t>
  </si>
  <si>
    <t>10NO</t>
  </si>
  <si>
    <t>NEW (CFS04)</t>
  </si>
  <si>
    <t>01HA</t>
  </si>
  <si>
    <t>HA01</t>
  </si>
  <si>
    <t>Residential and reprovide car parking for hospital.</t>
  </si>
  <si>
    <t xml:space="preserve">Norwood Green </t>
  </si>
  <si>
    <t>HA02</t>
  </si>
  <si>
    <t>Car Sales, Hanwell Bridge, 202 Uxbridge Road, Hanwell W7 2NB</t>
  </si>
  <si>
    <t>HA03</t>
  </si>
  <si>
    <t>Hanwell Children’s Centre, 25a Laurel Gardens, Hanwell W7 3JG</t>
  </si>
  <si>
    <t>Residential-led, mixed-use scheme. including community use</t>
  </si>
  <si>
    <t>02HA</t>
  </si>
  <si>
    <t>HA04</t>
  </si>
  <si>
    <t>Gray’s Garage, 158 - 164 Uxbridge Road, Hanwell W7 3TB</t>
  </si>
  <si>
    <t>HAN2</t>
  </si>
  <si>
    <t>Below Large Site threshold.</t>
  </si>
  <si>
    <t>03HA</t>
  </si>
  <si>
    <t>HA05</t>
  </si>
  <si>
    <t>George Street Car Park, George Street, Hanwell W7 3SY</t>
  </si>
  <si>
    <t>04HA</t>
  </si>
  <si>
    <t>HA06</t>
  </si>
  <si>
    <t>Site of Lidl and discount store, 90 - 94 Uxbridge Road, Hanwell W7 3SU</t>
  </si>
  <si>
    <t>HA07</t>
  </si>
  <si>
    <t>Marshall Site, Gold’s Gym &amp; Garages on Montague Avenue, 54 - 88 Uxbridge Road, Hanwell W7 3SU</t>
  </si>
  <si>
    <t>HA08</t>
  </si>
  <si>
    <t>St Mary’s Convent, 50 Uxbridge Road, Hanwell W7 3PP</t>
  </si>
  <si>
    <t>Residential-led, mixed-use scheme. including community use and amenity space.</t>
  </si>
  <si>
    <t>HA09</t>
  </si>
  <si>
    <t>Access Storage, 145 - 147 Boston Road, Hanwell W7 3SA</t>
  </si>
  <si>
    <t>Residential with employment uses.</t>
  </si>
  <si>
    <t>06HA</t>
  </si>
  <si>
    <t>HA10</t>
  </si>
  <si>
    <t>Beyond 5 years. Scenario 29 (reflecting gross figure).</t>
  </si>
  <si>
    <t>HA11</t>
  </si>
  <si>
    <t>Evershed Sports Ground, Evershed Sports Ground, Wyke Gardens, Hanwell W7 2BB</t>
  </si>
  <si>
    <t>Leisure</t>
  </si>
  <si>
    <t>07HA</t>
  </si>
  <si>
    <t>Bespoke to reflect feasibility stage.</t>
  </si>
  <si>
    <t>08HA</t>
  </si>
  <si>
    <t>High Lane Housing Estate, High Lane Estate, Hobbayne Road, Hanwell W7 3RJ</t>
  </si>
  <si>
    <t>01NO</t>
  </si>
  <si>
    <t>NO01</t>
  </si>
  <si>
    <t>Car Sales Site, Station Yard, Mandeville Road, Northolt UB5 5BH</t>
  </si>
  <si>
    <t>Capacity figure derived from draft feasibility study (July 2023).</t>
  </si>
  <si>
    <t>02NO</t>
  </si>
  <si>
    <t>Mandeville Parkway, Mandeville Road, Northolt UB5 4LY</t>
  </si>
  <si>
    <t>Residential and green space.</t>
  </si>
  <si>
    <t>NO03</t>
  </si>
  <si>
    <t>Northolt High School, Eastcote Lane, Northolt UB5 4HP</t>
  </si>
  <si>
    <t>Retention of school (education use) on 75% of site, residential on 25% of site.</t>
  </si>
  <si>
    <t>NO04</t>
  </si>
  <si>
    <t>Islip Manor Housing Estate, Arnold Road, Northolt UB5 5SS</t>
  </si>
  <si>
    <t>Residential.</t>
  </si>
  <si>
    <t>03NO</t>
  </si>
  <si>
    <t>NO05</t>
  </si>
  <si>
    <t>Northolt Sorting Office, 46 Mandeville Road, Northolt UB5 5AA</t>
  </si>
  <si>
    <t>Capacity derived from Ealing R19 Capacity Assessment. Recent pre-app schemes have no residential component and unclear if these will be pursued.</t>
  </si>
  <si>
    <t>Bespoke to reflect recent pre-app interest, albeit end use may differ.</t>
  </si>
  <si>
    <t>04NO</t>
  </si>
  <si>
    <t>NO06</t>
  </si>
  <si>
    <t>Northolt Driving Range, Rowdell Road, Northolt UB5 6AG</t>
  </si>
  <si>
    <t>No relevant planning applications.
Capacity derived from Ealing R19 Capacity Assessment.</t>
  </si>
  <si>
    <t>Beyond 5 years. Scenario 29.</t>
  </si>
  <si>
    <t>NO07</t>
  </si>
  <si>
    <t>White Hart Roundabout, Northolt UB5 6HQ</t>
  </si>
  <si>
    <t>Residential and retail/commercial.</t>
  </si>
  <si>
    <t xml:space="preserve">No longer pursued as Allocation. 
</t>
  </si>
  <si>
    <t>05NO</t>
  </si>
  <si>
    <t>NO08</t>
  </si>
  <si>
    <t>Medlar Farm Estate, Parkfield Drive, Northolt UB5 5NS</t>
  </si>
  <si>
    <t xml:space="preserve">Bespoke. Longer term prospect - delivery anticipated beyond 10 years. </t>
  </si>
  <si>
    <t>06NO</t>
  </si>
  <si>
    <t>NO09</t>
  </si>
  <si>
    <t>Yeading Lane I, Yeading Lane, Northolt UB5 6HT</t>
  </si>
  <si>
    <t xml:space="preserve">No relevant planning applications.
Capacity derived from Ealing R19 Capacity Assessment.
</t>
  </si>
  <si>
    <t>Bespoke. Delivery anticipated beyond 5 years. Some feasibility work has been undertaken.</t>
  </si>
  <si>
    <t>NO10</t>
  </si>
  <si>
    <t>Electricity Substation, Ruislip Road, Northolt UB5 6LW</t>
  </si>
  <si>
    <t>NO11</t>
  </si>
  <si>
    <t>Telephone Exchange, Ruislip Road, Northolt UB5 5AX</t>
  </si>
  <si>
    <t>Residential and retail.</t>
  </si>
  <si>
    <t>07NO</t>
  </si>
  <si>
    <t>NO12</t>
  </si>
  <si>
    <t>Yeading Lane II, Aspen Lane, Northolt UB5 6XB</t>
  </si>
  <si>
    <t>Beyond 5 years. Figures not informed by extant or pending applications. Scenario 29.</t>
  </si>
  <si>
    <t>08NO</t>
  </si>
  <si>
    <t>NO13</t>
  </si>
  <si>
    <t>Grange Court, Old Ruislip Road, Northolt UB5 6QJ</t>
  </si>
  <si>
    <t>No relevant planning applications.
Capacity derived from Ealing R19 Capacity Assessment (based on infill scenario).</t>
  </si>
  <si>
    <t>NO14</t>
  </si>
  <si>
    <t>Community Centre &amp; St Raphael’s Primary School, Rushdene Crescent, Northolt UB5 6AD</t>
  </si>
  <si>
    <t>Residential, new Public Open Space</t>
  </si>
  <si>
    <t>220545FULR3
213792HYBRID (no resi. Component)</t>
  </si>
  <si>
    <t>No longer pursued as Allocation.  
Capacity (92) assigned to Conventional Pipeline tab reflecting planning permission ref. 220545FULR3.</t>
  </si>
  <si>
    <t>09NO</t>
  </si>
  <si>
    <t>NO15</t>
  </si>
  <si>
    <t>01PE</t>
  </si>
  <si>
    <t>PE01</t>
  </si>
  <si>
    <t>02PE</t>
  </si>
  <si>
    <t>PE02</t>
  </si>
  <si>
    <t>Land on the South Side of Western Avenue, Perivale Lane, Perivale UB6 8TW</t>
  </si>
  <si>
    <t>03PE</t>
  </si>
  <si>
    <t>PE03</t>
  </si>
  <si>
    <t>Alperton Lane North, Alperton Lane, 
Perivale UB6 2XY</t>
  </si>
  <si>
    <t>Industrial-led mixed-use intensification</t>
  </si>
  <si>
    <t>Beyond 5 years.  Recent pre-app interest but for commercial only scheme. Scenario 28.</t>
  </si>
  <si>
    <t>04PE</t>
  </si>
  <si>
    <t>PE04</t>
  </si>
  <si>
    <t>Alperton Lane South and Metroline Depot, Alperton Lane, Perivale UB5 9RT</t>
  </si>
  <si>
    <t>Industrial-led mixed-use intensification.</t>
  </si>
  <si>
    <t xml:space="preserve">No relevant planning applications (P/2013/5028 lies beyond allocation and boundary and has no residential component).
Capacity derived from Ealing R19 Capacity Assessment.
</t>
  </si>
  <si>
    <t>01SO</t>
  </si>
  <si>
    <t>SO01</t>
  </si>
  <si>
    <t xml:space="preserve">Bespoke. Early pre-app discussions with landowner.  </t>
  </si>
  <si>
    <t>SO02</t>
  </si>
  <si>
    <t>Park Avenue, Southall UB1 3AD</t>
  </si>
  <si>
    <t>Residential and some commercial on ground floor</t>
  </si>
  <si>
    <t>216991FULR3
232654VAR (pending and doesn't alter unit totals)</t>
  </si>
  <si>
    <t xml:space="preserve">No longer pursued as Allocation.  
Capacity (493) assigned to Conventional Pipeline tab reflecting planning permission ref. 216991FULR3.
</t>
  </si>
  <si>
    <t>02SO</t>
  </si>
  <si>
    <t>Southall Sidings, Park Avenue, Southall UB1 3AD</t>
  </si>
  <si>
    <t xml:space="preserve">Capacity (460) assigned to Conventional Pipeline tab reflecting planning permission ref. 201888FUL.
</t>
  </si>
  <si>
    <t>03SO</t>
  </si>
  <si>
    <t>Former Sorting Office &amp; Kings Hall Methodist Church, South Road, Southall UB1 1RB</t>
  </si>
  <si>
    <t>PP/2015/4921
PAC/2014/5876
222363VAR (amends PP/2015/4921 but doesn't alter unit totals)</t>
  </si>
  <si>
    <t xml:space="preserve">Capacity derived from the Tall Building Feasibility Study. 
Tall building capacity estimate subsumes capacity from extant permissions (PP/2015/4921) relating to this site.  Pre-app discussions are also ongoing re. redevelopment of King Hall. Again it is assumed that Tall Building Feasibility Study Capacity  estimate subsumes any potential yield from this part of the site as well. </t>
  </si>
  <si>
    <t>04SO</t>
  </si>
  <si>
    <t>SO05</t>
  </si>
  <si>
    <t>Capacity derived from Ealing R19 Capacity Assessment.
Note R18 boundary amended to exclude that part of site covered by 203705FUL.</t>
  </si>
  <si>
    <t>Bespoke. Note neighbouring site underpinned by 203705FUL has commenced.</t>
  </si>
  <si>
    <t>05SO</t>
  </si>
  <si>
    <t>SO06</t>
  </si>
  <si>
    <t>SOU2</t>
  </si>
  <si>
    <t>SO07</t>
  </si>
  <si>
    <t>Herbert Road Car Park</t>
  </si>
  <si>
    <t>No longer pursued as Allocation.</t>
  </si>
  <si>
    <t>06SO</t>
  </si>
  <si>
    <t>SO08</t>
  </si>
  <si>
    <t>No relevant planning applications.
Capacity derived from Ealing R19 Capacity Assessment</t>
  </si>
  <si>
    <t>SO09</t>
  </si>
  <si>
    <t>The Arches Business Centre</t>
  </si>
  <si>
    <t>Residential, light industrial, offices and flexible commercial uses.</t>
  </si>
  <si>
    <t>No longer pursued as Allocation.  
Capacity (575) assigned to Conventional Pipeline tab reflecting planning permission ref. 181380FUL</t>
  </si>
  <si>
    <t>07SO</t>
  </si>
  <si>
    <t>Mixed-use scheme with residential, health facility, community use and a portion of commercial/retail</t>
  </si>
  <si>
    <t>08SO</t>
  </si>
  <si>
    <t>09SO</t>
  </si>
  <si>
    <t>SO12</t>
  </si>
  <si>
    <t>PP/2013/3241 (Phases 1-4 Outline)
PP/2013/3242 (Phase 1) (completed)
190163NMA (Part supersedes PP/2013/3242) (completed)</t>
  </si>
  <si>
    <t>10SO</t>
  </si>
  <si>
    <t>12SO</t>
  </si>
  <si>
    <t>SO15</t>
  </si>
  <si>
    <t>13SO</t>
  </si>
  <si>
    <t>SO16</t>
  </si>
  <si>
    <t>14SO</t>
  </si>
  <si>
    <t>SO17</t>
  </si>
  <si>
    <t>15SO</t>
  </si>
  <si>
    <t>SO18</t>
  </si>
  <si>
    <t xml:space="preserve">211779PAC </t>
  </si>
  <si>
    <t>16SO</t>
  </si>
  <si>
    <t>SO19</t>
  </si>
  <si>
    <t>17SO</t>
  </si>
  <si>
    <t>SO20</t>
  </si>
  <si>
    <t>Mixed industrial intensification</t>
  </si>
  <si>
    <t>No relevant planning applications (180253PAOR implemented).
Capacity derived from Ealing R19 Capacity Assessment (SIL)</t>
  </si>
  <si>
    <t xml:space="preserve">Bespoke. Beyond 5 years. Some early pre-app discussions have occurred.  </t>
  </si>
  <si>
    <t>SO21</t>
  </si>
  <si>
    <t>Hanson's Timber Yard &amp; MOTEC</t>
  </si>
  <si>
    <t>Residential, employment and community open space</t>
  </si>
  <si>
    <t>S022</t>
  </si>
  <si>
    <t>Car Sales, Queenstyle and MBS</t>
  </si>
  <si>
    <t>18SO</t>
  </si>
  <si>
    <t>SO23</t>
  </si>
  <si>
    <t>19SO</t>
  </si>
  <si>
    <t>SO24</t>
  </si>
  <si>
    <t>223913FUL Resolution to grant involving replacement Gurdwara but no residential component.  
Allocation boundary amended to exclude area of extant scheme at Lion House - 185960FUL</t>
  </si>
  <si>
    <t>Lady Margaret</t>
  </si>
  <si>
    <t>Beyond 5 years. Scenario 29</t>
  </si>
  <si>
    <t>SO25</t>
  </si>
  <si>
    <t>Southall TA Barracks</t>
  </si>
  <si>
    <t>Residential-led, mixed-use scheme (including some employment uses)</t>
  </si>
  <si>
    <t>20SO</t>
  </si>
  <si>
    <t>SO26</t>
  </si>
  <si>
    <t>21SO</t>
  </si>
  <si>
    <t>NEW (CFS24)</t>
  </si>
  <si>
    <t>Bespoke. CfS submission suggests delivery between years 5 to 10. Phasing also informed by gross figure.</t>
  </si>
  <si>
    <t>Site Allocation Ref.</t>
  </si>
  <si>
    <t>Net Capacity already assigned to pipeline or pending</t>
  </si>
  <si>
    <t>Remaining Capacity not assigned to pipeline or pending</t>
  </si>
  <si>
    <t>Ref.</t>
  </si>
  <si>
    <t>Existing Units</t>
  </si>
  <si>
    <t>South Acton LSIS</t>
  </si>
  <si>
    <t>Mixed Intensification</t>
  </si>
  <si>
    <t>Capacity figure derived from Feasibility Study/Masterplan (draft 2023). Capacity corrected post Reg. 19. Need to confirm that this doesn't overlap with 232800FUL to ensure no double counting.</t>
  </si>
  <si>
    <t>The Vale LSIS</t>
  </si>
  <si>
    <t>Capacity derived from Ealing R19 Capacity Assessment.</t>
  </si>
  <si>
    <t>Scenario 34</t>
  </si>
  <si>
    <t>Hanger Lane Gyratory LSIS</t>
  </si>
  <si>
    <t>Scenario 35</t>
  </si>
  <si>
    <t>Trumpers Way LSIS</t>
  </si>
  <si>
    <t>International Trading Estate</t>
  </si>
  <si>
    <t>Scenario 36</t>
  </si>
  <si>
    <t>Southbridge Way/Featherstone LSIS</t>
  </si>
  <si>
    <t>Scenario 33</t>
  </si>
  <si>
    <t>Bridge Road Industrial Estate</t>
  </si>
  <si>
    <t>Capacity derived from Ealing R19 Capacity Assessment.  Need to confirm that this doesn't overlap with 191022FUL (Quayside Quarter) to ensure no double counting.</t>
  </si>
  <si>
    <t>Small Site Input (net units)</t>
  </si>
  <si>
    <t>Scenario</t>
  </si>
  <si>
    <t>Status 1 - Planning</t>
  </si>
  <si>
    <t>Status 2 - Scale</t>
  </si>
  <si>
    <t>Completions</t>
  </si>
  <si>
    <t>C</t>
  </si>
  <si>
    <t>Under Construction and prior approvals (full detailed permissions only)</t>
  </si>
  <si>
    <t>Full/detailed Planning Permission – not commenced</t>
  </si>
  <si>
    <t>Outline Planning Permission or S106 pending (with resolution to grant)</t>
  </si>
  <si>
    <t xml:space="preserve">Pending consideration (i.e. without resolution to grant) </t>
  </si>
  <si>
    <t>Pre-application interest only</t>
  </si>
  <si>
    <t>No planning activity/interest of note</t>
  </si>
  <si>
    <t>Site Name</t>
  </si>
  <si>
    <t>Residential - Density key (GLA Design Guidance)</t>
  </si>
  <si>
    <t>Non-residential - Density key (GLA Design Guidance)</t>
  </si>
  <si>
    <t>Step 1 - Total GIA</t>
  </si>
  <si>
    <t xml:space="preserve">Type of development </t>
  </si>
  <si>
    <t>Total site size (sqm)</t>
  </si>
  <si>
    <t>Developable area (sqm)</t>
  </si>
  <si>
    <t>Building footprint/site coverage (sqm)</t>
  </si>
  <si>
    <t>Prevailing Height (storeys)</t>
  </si>
  <si>
    <t>Total GEA (sqm)</t>
  </si>
  <si>
    <t>Total GIA (sqm)</t>
  </si>
  <si>
    <t>Town centres</t>
  </si>
  <si>
    <t>&gt;200d/ha size)</t>
  </si>
  <si>
    <t>&gt;2.0</t>
  </si>
  <si>
    <t>Urban neighbourhoods</t>
  </si>
  <si>
    <t>60-120d/ha</t>
  </si>
  <si>
    <t>&gt;1.0</t>
  </si>
  <si>
    <t>Suburbs</t>
  </si>
  <si>
    <t>30-50 d/ha</t>
  </si>
  <si>
    <t>&gt;0.5</t>
  </si>
  <si>
    <t>Residential uses</t>
  </si>
  <si>
    <t>Non-residential uses</t>
  </si>
  <si>
    <t>Residential - Typologies</t>
  </si>
  <si>
    <t>Residential - Density checker</t>
  </si>
  <si>
    <t>Non-residential - Typologies</t>
  </si>
  <si>
    <t>Mixed-use - Density checker (as Plot Ratio/Floor-to-Area Ratio)</t>
  </si>
  <si>
    <t xml:space="preserve">Step 2A - Mix of Uses </t>
  </si>
  <si>
    <t>Flats</t>
  </si>
  <si>
    <t>Houses</t>
  </si>
  <si>
    <t>Total residential (% split)</t>
  </si>
  <si>
    <t>Office</t>
  </si>
  <si>
    <t>Retail</t>
  </si>
  <si>
    <t>Light industry</t>
  </si>
  <si>
    <t>Other use 1</t>
  </si>
  <si>
    <t>Other use 2</t>
  </si>
  <si>
    <t>Total non-residential uses (% split)</t>
  </si>
  <si>
    <t xml:space="preserve">Step 2B - Split of Uses </t>
  </si>
  <si>
    <t xml:space="preserve">Residential Total </t>
  </si>
  <si>
    <t>Residential Total</t>
  </si>
  <si>
    <t>Site area (hectares)</t>
  </si>
  <si>
    <t>Total no. of resi units</t>
  </si>
  <si>
    <t>PTAL rating</t>
  </si>
  <si>
    <t>Total density (unit/ha)</t>
  </si>
  <si>
    <t>Total amount of Non-residential floorspace</t>
  </si>
  <si>
    <t>Typology/setting (Allies &amp; Morrison)</t>
  </si>
  <si>
    <t>Associated Proposed Floor to Area Ratio for typology/setting</t>
  </si>
  <si>
    <t>Indicative new plot ratio</t>
  </si>
  <si>
    <t>%</t>
  </si>
  <si>
    <t>Indicative Gross GIA (sqm)</t>
  </si>
  <si>
    <t>Indicative Gross NIA (sqm)</t>
  </si>
  <si>
    <t>Indicative Gross GIA for flats (sqm)</t>
  </si>
  <si>
    <t>Indicative Gross NIA for flats (sqm)</t>
  </si>
  <si>
    <t>No. of 1-Bed Flats @ 50sqm</t>
  </si>
  <si>
    <t>No. of 2-Bed Flats @ 70sqm</t>
  </si>
  <si>
    <t xml:space="preserve">No. 3-Bed Flats @ 86sqm </t>
  </si>
  <si>
    <t>Air space modifier for &lt;4st. Flat blocks</t>
  </si>
  <si>
    <t>Total no. of  flats</t>
  </si>
  <si>
    <t>Indicative Gross GIA for houses (sqm)</t>
  </si>
  <si>
    <t>Indicative Gross NIA for houses (sqm)</t>
  </si>
  <si>
    <t>No. of 3-Bed Houses @ 96sqm</t>
  </si>
  <si>
    <t>No. of 4-Bed Houses @ 113.5sqm</t>
  </si>
  <si>
    <t>Total no. of houses</t>
  </si>
  <si>
    <t>Indicative Gross GIA m2</t>
  </si>
  <si>
    <t>Plot Ratio (Site area vs. Building coverage)</t>
  </si>
  <si>
    <t>Target accommo mix (%)</t>
  </si>
  <si>
    <t>Residential units</t>
  </si>
  <si>
    <t>Non-residential</t>
  </si>
  <si>
    <t>Step 3 - Gross to Net capacity</t>
  </si>
  <si>
    <t xml:space="preserve">No. of existing residential units </t>
  </si>
  <si>
    <t xml:space="preserve">No. of proposed residential units </t>
  </si>
  <si>
    <t>Total net gain of residential units</t>
  </si>
  <si>
    <t>Amount of existing non-resi floorspace (GEA as sqm)</t>
  </si>
  <si>
    <t>Amount of proposed non-resi floorspace (GIA as sqm)</t>
  </si>
  <si>
    <t>Total net gain of non-resi floorspace (GIA sqm)</t>
  </si>
  <si>
    <t>Acton Central Station Yard, Birkbeck Mews, Builders Yard, 2 - 4 Birkbeck Road, 
Acton W3 6BG</t>
  </si>
  <si>
    <t>5-21 Bollo Bridge Road Acton London W3 8AT</t>
  </si>
  <si>
    <t>336 gross gain across both phases (Phase 8.1 = 161 , Phase 8.2 = 149 + 26)
210 gross losses across both phases (Phase 8.1 = 49 , Phase 8.2 = 107 + 54)
Phase 8.2 commenced May 2020. Comprises existing units at Carisbrooke Court, Barwick House and Brouncker Road.
Phase 8.2 part completed Aug 2023 – blocks A1 &amp; B2 completed (149 gross gain / -107 gross loss / 42 net
Block C2 started, due to complete mid 2025 (26 gross gain / -54 gross loss / -28 net
Phase 8.1 not started (indicative start date late Spring 2024) but due to complete in 2026
Phase 8.1 comprises existing units at Ludlow Court (49). 
Remaining unimplemented 8.1 (112 net) and block C2 phase 8.2 (-28 net) = 84 net</t>
  </si>
  <si>
    <t>No longer pursued as Allocation. No relevant planning applications. 
Initial capacity estimate derived from Ealing R19 Capacity Assessment.</t>
  </si>
  <si>
    <t>Office and mixed-uses suitable to the town centre.</t>
  </si>
  <si>
    <t xml:space="preserve">Capacity for the Arcadia Centre only derived from Tall Building Feasibility Study. Only this capacity is carried forward here via the allocation input. 
The permitted scheme ref. 223774FUL relates to 9-42 only, and is assigned to pipeline (note this scheme proposes no new residential units but results in loss of 4 existing units).
</t>
  </si>
  <si>
    <t xml:space="preserve">Initial capacity figure (651) derived from Tall Building Feasibility Study, and then adjusted to account for commercial scheme (214524FUL) reflecting reduced developable area.
214524FUL is commercial only and therefore isn't assigned to the conventional pipeline.
  </t>
  </si>
  <si>
    <t>223616FUL (No resi. Component)</t>
  </si>
  <si>
    <t>No longer pursued as Allocation. 223616FUL is commercial only and therefore isn't assigned to the conventional pipeline either.</t>
  </si>
  <si>
    <t xml:space="preserve"> Beyond next 5 years. Scenario 24. </t>
  </si>
  <si>
    <t>Capacity derived from Tall Building Feasibility Study. Note 4 existing units at Oak House.</t>
  </si>
  <si>
    <t>Beyond next 5 years. Figures not informed by extant or pending applications. Scenario 29</t>
  </si>
  <si>
    <t>Arden Road Car Park Corner Of Arden Road And Uxbridge Road West Ealing London W13 8RP</t>
  </si>
  <si>
    <t xml:space="preserve">Capacity derived from Tall Building Feasibility Study
The estimated calculated capacity figure (76)  subsumes extant permission (193500FUL) relating to this site. 
 </t>
  </si>
  <si>
    <t>Bespoke.  Phasing to reflect extant permission status on part of site.</t>
  </si>
  <si>
    <t>162274FUL, 184490FUL (pending), 215125FUL, 224322FUL</t>
  </si>
  <si>
    <t>184490FUL</t>
  </si>
  <si>
    <t>1-10 Chignell Place West Ealing London W13 0TJ</t>
  </si>
  <si>
    <t>224322FUL</t>
  </si>
  <si>
    <t>114 Broadway West Ealing London W13 0SY</t>
  </si>
  <si>
    <t>164840FUL (completed), 214454FUL, 216082FUL</t>
  </si>
  <si>
    <t xml:space="preserve">No longer pursued as Allocation. 
Below Large Site threshold.
Much of site (134-140) has been developed (134-136 implemented recently). Note remaining area (130-132) is subject to an extant permission (214454FUL) also contains circa 7 units at present. </t>
  </si>
  <si>
    <t>This app principally covers phase 4 and a bit of the original phase 6b.   As existing the site comprises 129 units in Tintern Court which are to be demolished.  The proposal is for 396 units (gross) proposed.  The net figure is 267.
See also P/2015/0072 in 'Pipeline'.</t>
  </si>
  <si>
    <t>P/2015/4089 (lapsed)</t>
  </si>
  <si>
    <t>Sport-led scheme encompassing indoor and outdoor facilities, with enabling residential use.</t>
  </si>
  <si>
    <t xml:space="preserve">Relates only to Louisa Chilton Court. 232370FUL part replaces 174077FUL which had subsequently lapsed and encompassing wider site including the nursing home. </t>
  </si>
  <si>
    <t>NA (in so far as the permitted capacity has been isolated from the allocation input)</t>
  </si>
  <si>
    <t xml:space="preserve">Bespoke - Works started in March 2024. Site is to be developed in phases. Expected to be completed in 2026.   </t>
  </si>
  <si>
    <t>Allocation (Reg 18 EA30) not pursued</t>
  </si>
  <si>
    <t>Beyond 5 years. Figures not informed by extant or pending applications. Bespoke - whilst no recent pre-app interest the landowner is actively promoting site.</t>
  </si>
  <si>
    <t xml:space="preserve">No longer pursed as an allocation
</t>
  </si>
  <si>
    <t>Residential led, mixed use.</t>
  </si>
  <si>
    <t>High density employment-led mixed-use scheme with education, community, and residential elements.</t>
  </si>
  <si>
    <t>Residential-led, mixed-use scheme including employment component.</t>
  </si>
  <si>
    <t>No relevant planning applications. 
Capacity derived from the Tall Building Feasibility Study.</t>
  </si>
  <si>
    <t>Residential-led, mixed-use scheme (retail/food and beverage and community)</t>
  </si>
  <si>
    <t>Bespoke. Beyond 5 years. Figures and phasing not informed by extant or pending applications.</t>
  </si>
  <si>
    <t>Residential, retail</t>
  </si>
  <si>
    <t>No longer pursued as Allocation.
No residential component.</t>
  </si>
  <si>
    <t>Residential-led, mixed-use scheme, shop/café, community space, energy centre and substation.</t>
  </si>
  <si>
    <t>Capacity assigned to 'Conventional Pipeline' tab based on existing permission 210009OUT.</t>
  </si>
  <si>
    <t>Residential-led, mixed-use scheme, leisure, library, employment/retail, public open space.</t>
  </si>
  <si>
    <t xml:space="preserve">No longer pursued as Allocation.
Original capacity figure estimate derived from feasibility study (July 2012).  It is noted that this feasibility study related to a slightly smaller area excluding some of the existing housing to the south/east. A higher net figure might have been assumed to reflect larger allocation boundary. </t>
  </si>
  <si>
    <t>Kingdom Workshop, Sharvel Road, off West End Road, Northolt, UB5 6RB</t>
  </si>
  <si>
    <t>Gypsy and Traveller Site (residential)</t>
  </si>
  <si>
    <t>Residential-led, mixed-use scheme. with retail and community uses at ground floor and reproviding a new purpose built Gurdwara.</t>
  </si>
  <si>
    <t>Southall Crossrail Station &amp; Gurdwara, 2-10 Park Avenue, Southall UB1 3AG</t>
  </si>
  <si>
    <t>Residential led mixed use scheme.</t>
  </si>
  <si>
    <t>A total of 163 affordable units comprising 49 LLR and 114 DMR</t>
  </si>
  <si>
    <t>Residential led mixed use scheme, including retention of community facilities.</t>
  </si>
  <si>
    <t>Allocation (03SO) capacity estimate subsumes capacity figure from permitted scheme (PP/2015/4921)</t>
  </si>
  <si>
    <t>Southall West London College, Beaconsfield Road, Southall, UB1 1RB</t>
  </si>
  <si>
    <t>Revised plans increase unit total to 96 from original description of 95 units.</t>
  </si>
  <si>
    <t>Middlesex Business Centre, Bridge Road, Southall, UB2 4AB</t>
  </si>
  <si>
    <t>183673OUT
224785REM</t>
  </si>
  <si>
    <t>Mixed-use scheme with residential, flexible commercial, small-scale retail, and community/social infrastructure uses.</t>
  </si>
  <si>
    <t>Havelock Estate, Havelock Road, Southall, UB2 4NY</t>
  </si>
  <si>
    <t>Residential-led, mixed use scheme (Phases 2-4)</t>
  </si>
  <si>
    <t xml:space="preserve">Capacity (99) assigned to Conventional Pipeline tab reflecting existing planning permissions ref. PP/2013/3241 (Phases 1-4), PP/2013/3242 (Phase 1 &amp; updates mix), 190163NMA (Part supersedes PP/2013/3242). The capacity yield for this site is informed solely by planning history at present. Whilst it is anticipated that a revised scheme will be submitted for phases 2-4 further details are not available regarding this at present. The capacity figures given here exclude the phase 1 component which has already been completed. Note 190163NMA added 4 gains to overall total which have been subsequently completed under phase 1.   </t>
  </si>
  <si>
    <t xml:space="preserve">Bespoke. Phase 2-4 are subject to an outline permission only at this stage. Whilst it is anticipated that a revised scheme will be submitted for phases 2-4 the timing of this is unclear at present. Phasing distribution has regard to gross total in this instance. </t>
  </si>
  <si>
    <t xml:space="preserve">Capacity (99) assigned to Conventional Pipeline tab reflecting existing planning permissions ref. PP/2013/3241 (Phases 1-4), PP/2013/3242 (Phase 1) &amp; 190163NMA (Part supersedes PP/2013/3242). The capacity yield inputting here for this site is informed solely by existing planning permissions. Whilst it is anticipated that a revised scheme will be submitted for phases 2-4, replacing the original outline approval, further details are not available regarding this at present. The capacity figures given here excludes the phase 1 component which has been completed.   </t>
  </si>
  <si>
    <t>Residential, flexible commercial, employment and community floorspace, parking.</t>
  </si>
  <si>
    <t>The Green, Southall, UB2 4BZ</t>
  </si>
  <si>
    <t>Original capacity figure given here derived from the Tall Building Feasibility Study. It is noted that this estimated figure (448 net) falls below the permitted capacity (564) under extant permission (215058FULR3).  Moreover reps suggest that applicant may be seeking a further uplift. It has been determined therefore that the pipeline capacity figure is to supersede the allocation estimate in this instance.</t>
  </si>
  <si>
    <t>Application lodged and validated in October 2023. Pending input supersedes allocation capacity estimate. Resolution to grant given 6th November 2024. Given extended development programme only a proportion of the 5566 units will be completed during the trajectory period.</t>
  </si>
  <si>
    <t xml:space="preserve">The capacity for this site has now been assigned to the Conventional Pending tab reflecting pending application 234110OUT. 
The remaining capacity figure (3776) given here derived from the Tall Building Feasibility Study, and was not informed by pending application 234110OUT. This feasibility work assumed a revised masterplan for phases 4-9, and the allocation boundary reflects these phases only. These figures are disregarded however with the trajectory defaulting to using the pending scheme, and unimplemented pipeline inputs instead.   
Of the 2404 net units permitted under phases 1-3 and forming part of the wider original site, 1803 net units remain to be completed relating to phases 2 and 3.  The relevant permissions associated with phases 2 and 3 are assigned to the Conventional Pipeline tab, and therefore excluded from the allocation estimate here which deals only with phases 4-9. 
  </t>
  </si>
  <si>
    <t>Scotts Road Trading Estate, Scotts Road, Southall, UB2 5DD</t>
  </si>
  <si>
    <t>Residential-led, mixed-use scheme (including some industrial).</t>
  </si>
  <si>
    <t>Endsleigh Industrial Estate, Endsleigh Road, Southall, UB2 5QR</t>
  </si>
  <si>
    <t>Witley Works, Witley Gardens, Southall, UB2 4ES</t>
  </si>
  <si>
    <t>Monorep Site, Poplar Avenue, Southall, UB2 4PN</t>
  </si>
  <si>
    <t>Residential led mixed use development</t>
  </si>
  <si>
    <t>241738FUL</t>
  </si>
  <si>
    <t>Site of Monorep Car Dealers, Poplar Avenue, Southall, UB2 4PN</t>
  </si>
  <si>
    <t>Part-retrospective change of use from the existing car showroom and MOT garage into a place of worship (Class F1), community facilities and associated outdoor advertisement.</t>
  </si>
  <si>
    <t>Outdoor sport facility and nature reserve</t>
  </si>
  <si>
    <t>No residential component</t>
  </si>
  <si>
    <t>Warren Farm and Imperial College Land, Windmill Lane, Southall, UB2 4NE</t>
  </si>
  <si>
    <t>Great Western Triangle Centre, Uxbridge Road, Southall, UB1 3EJ</t>
  </si>
  <si>
    <t>No longer pursued as Allocation.
No relevant planning applications.</t>
  </si>
  <si>
    <t>Golf Links Estate, Fleming Road, Southall, UB1 3ND (Phases 4-14)</t>
  </si>
  <si>
    <t>None (phase 0, 1, 2 &amp; 3 areas excluded)</t>
  </si>
  <si>
    <t>Cranleigh Gardens Industrial Estate &amp; Kingsbridge Crescent, Cranleigh Gardens, Southall, UB1 2BZ</t>
  </si>
  <si>
    <t>Residential, community</t>
  </si>
  <si>
    <t>Hambrough Tavern, The Broadway, Southall, UB1 1NG</t>
  </si>
  <si>
    <t xml:space="preserve">Below Large Site threshold
Note pending application (223545FUL) for 116 units (now approved August 2024), but still small site application.
</t>
  </si>
  <si>
    <t>Toplocks Estate, Glade Lane, Southall, UB2 4PG</t>
  </si>
  <si>
    <t>Residential led mixed use scheme</t>
  </si>
  <si>
    <t>Kingdom Workshop, Sharvel Lane, off West End Road, Northolt, UB5 6RB</t>
  </si>
  <si>
    <t>Gypsy and Traveller Site</t>
  </si>
  <si>
    <t>0.48</t>
  </si>
  <si>
    <t xml:space="preserve">Unclear if G&amp;T site constitutes either conventional or non-conventional accommodation, and therefore whether or where such capacity should be input into the trajectory </t>
  </si>
  <si>
    <t>Residential Led, mixed use scheme (retail/food and beverage and community), public space.</t>
  </si>
  <si>
    <t>Bespoke - Phasing likely to be informed by scheme specific information. Build out 8-11 years.</t>
  </si>
  <si>
    <t>Residential-led, mixed-use scheme and  reprovision of TfL Museum on site or another suitable location, café/restaurant, music venue.</t>
  </si>
  <si>
    <t>Draft decision issued May 2024, but pending legal agreement</t>
  </si>
  <si>
    <t>Residential-led mixed-use scheme.</t>
  </si>
  <si>
    <t>Bespoke - Phasing likely to be informed by scheme specific information, which currently assumes delivery within 5 years, as this pace is necessary to access affordable housing funding.  Without an extant permission however this does seem optimistic.</t>
  </si>
  <si>
    <t>Dean Court, 1-21 Dean Court and 22-42 Dean Court, Friary Road, Acton, W3 6AF</t>
  </si>
  <si>
    <t>Residential with improved private amenity space</t>
  </si>
  <si>
    <t>Broadway Connection &amp; Arcadia Shopping Centre, 1 - 42 The Broadway, Ealing W5 2NP</t>
  </si>
  <si>
    <t>Bespoke - Beyond next 5 years (new residential component). Scenario 30</t>
  </si>
  <si>
    <t>Office with supporting uses suitable to the town centre</t>
  </si>
  <si>
    <t>Exchange Plaza, 58 Uxbridge Road, Ealing, W5 2ST</t>
  </si>
  <si>
    <t xml:space="preserve">Bespoke. Phasing is informed by pending scheme.  Note this is a hybrid application, with outline consent only been sought for the residential component at present. A resolution to grant given on the 15/01/2025.  Planning application info suggests that works are expected to commence in early 2026 and complete early 2028.  </t>
  </si>
  <si>
    <t>59 - 65 Broadway, West Ealing, W13 9BP</t>
  </si>
  <si>
    <t>66 - 86 Broadway, West Ealing, W13 0SY</t>
  </si>
  <si>
    <t>Residential led mixed use scheme with reprovision of a supermarket, library, community facilities and sheltered accommodation.</t>
  </si>
  <si>
    <t>1-10 Chignell Place &amp; 112-126 Broadway, West Ealing, W13 0TJ</t>
  </si>
  <si>
    <t>Residential-led mixed-use development including retail, commercial, community and leisure.</t>
  </si>
  <si>
    <t>99 - 113 Broadway, West Ealing</t>
  </si>
  <si>
    <t xml:space="preserve">Below Large Site threshold. 
Note pending scheme 240012FUL for 144 units now approved in November 2024.
</t>
  </si>
  <si>
    <t>Western Gateway, 131-141 Broadway, West Ealing</t>
  </si>
  <si>
    <t>No longer pursued as Allocation.
223093HYBRID approved November 2024.  This app principally covers phase 4 and a bit of the original phase 6b.   As existing the site comprises 129 units in Tintern Court which are to be demolished.  The proposal is for 396 units (gross) proposed.  The net figure is 267.  
Phases 1, 2, 3, 5 &amp; 6a completed.  Phase 6b (part) under construction. Phases 6a and 6b (part) accounted for under P/2015/0072) under Pipeline tab.</t>
  </si>
  <si>
    <t>Residential-led and mixed-uses appropriate to the Town Centre (with reprovision of supermarket on ground floor).</t>
  </si>
  <si>
    <t>Residential-led and mixed-uses appropriate to the Town Centre.</t>
  </si>
  <si>
    <t>243547FUL</t>
  </si>
  <si>
    <t>13-19 The Green, Southall, UB2 4AH</t>
  </si>
  <si>
    <t xml:space="preserve">No longer pursued as an allocation.
Extant permission (222341FUL) pending completion.
Capacity (326) assigned to pipeline. </t>
  </si>
  <si>
    <t>96 Queens Drive &amp; Telephone Service Centre, 96 Queens Drive &amp; &amp; 33 Hanger Lane, Ealing W5 3BN</t>
  </si>
  <si>
    <t>Residential-led mixed use and/or retained employment use.</t>
  </si>
  <si>
    <t>Bespoke. Phasing is not informed by extant or pending applications. Note however the site is presently vacant and a developer has indicated delivery during years 1-5, although the absence of any planning progress thus far indicates that delivery may not occur this swiftly.</t>
  </si>
  <si>
    <t>Enabling residential development with retention of green space to support improved sports facilities (primary use).</t>
  </si>
  <si>
    <t>Smiths Farm, Kensington Road, Northolt UB5 6AH</t>
  </si>
  <si>
    <t>Airways Estate, Hotspur Road, Northolt, UB5 6TN</t>
  </si>
  <si>
    <t>Beyond 5 years. CfS submission suggests delivery within first 5 years, but in the absence of further evidence assign beyond 5 years.</t>
  </si>
  <si>
    <t>Land to the front of Ealing Hospital, Uxbridge Road, Southall UB1 3HW</t>
  </si>
  <si>
    <t>Tile Depot &amp; Lambourn Close, 128 Boston Road &amp; Lambourn Close, Hanwell W7 2LN</t>
  </si>
  <si>
    <t>Residential with health and retail facilities</t>
  </si>
  <si>
    <r>
      <t>Copley Close Estate, Copley Close, Hanwell W7 1AZ</t>
    </r>
    <r>
      <rPr>
        <i/>
        <sz val="11"/>
        <color theme="1"/>
        <rFont val="Calibri"/>
        <family val="2"/>
        <scheme val="minor"/>
      </rPr>
      <t xml:space="preserve"> (Phase 7 only)</t>
    </r>
  </si>
  <si>
    <t>It is assumed that a G&amp;T site does not constitutes either conventional or non-conventional accommodation for the purpose of this trajectory.</t>
  </si>
  <si>
    <t>BP Garage, Western Avenue, 
Perivale UB6 8TW</t>
  </si>
  <si>
    <t>31-45 South Road &amp; Telephone Exchange, Quality Foods &amp; Iceland, Southall, UB1 1SW</t>
  </si>
  <si>
    <t xml:space="preserve">Bespoke. CPL application 243387CPL confirms intention to implement works (via demolition) before November 2025. 243386CND details indicative programme of phasing over 7 phases. </t>
  </si>
  <si>
    <t>The Green Quarter (Southall Gasworks), The Straight, Southall, UB1 1QX (Phases 4-9)</t>
  </si>
  <si>
    <t>A new neighbourhood comprising residential, employment and commercial uses, school and health centre.</t>
  </si>
  <si>
    <t>Bespoke. Noting pre-app activity and modest expectations of the club, delivery could occur at pace, although contingent on club finances.</t>
  </si>
  <si>
    <t>Trajectory Requirement Balance (starting at 43140)</t>
  </si>
  <si>
    <t xml:space="preserve">Capacity derived from Tall Building Feasibility Study.
</t>
  </si>
  <si>
    <t>No residential component
Appraised as part of Tall Building Feasibility Study.  
210030FUL relates to the entire allocation site and is commercial only and therefore isn't assigned to the conventional pipeline.</t>
  </si>
  <si>
    <t>Beyond next 5 years.</t>
  </si>
  <si>
    <t>Bespoke - Pending application now approved November 2024. The submitted construction logistic plan indicates that construction work (from demolition works through to practical completion) is expected to take approximately 27 months, from the first quarter of 2025.  This is likely to be pushed back noting that pre-commencement conditions have yet to be discharged.</t>
  </si>
  <si>
    <t>No relevant planning applications. 
Capacity informed by earlier pre-application work.</t>
  </si>
  <si>
    <t xml:space="preserve">No relevant planning applications. 
Capacity derived from the Tall Building Feasibility Study based off the 'alternative option' incorporating Tesco and bank.
</t>
  </si>
  <si>
    <t>Residential-led mixed use development providing new homes, retail/commercial space, office space and public green space, retained and improved access to Paradise Fields.</t>
  </si>
  <si>
    <t>Capacity derived from the Tall Building Feasibility Study.</t>
  </si>
  <si>
    <t>14EA (part)</t>
  </si>
  <si>
    <t>0.07</t>
  </si>
  <si>
    <t>Scheme forms part of large Site Allocation.
Pending scheme input takes precedent substituting for 'Allocation' input.</t>
  </si>
  <si>
    <t xml:space="preserve">This application comprises both C3 and PBSA accommodation.  Only PBSA 'units' recorded here under 'NSC pending' tab, with C3 assigned to 'Conventional Pending' tab. 
The scheme comprises two physically separate sites, with a combined site area of 0.329 ha. 429 student bed spaces equates to 172 units.  When combined with 95 C3 units the overall unit provision equates to 267 units. </t>
  </si>
  <si>
    <t>Scenario 18. Scheme approved at Committee in January 2024 subject to legal agreement being signed.</t>
  </si>
  <si>
    <t>Superseded (subject to legal agreement)</t>
  </si>
  <si>
    <t>The site is still operational as a garage. Pre-commencement conditions have yet to be discharged. Scenario 8.</t>
  </si>
  <si>
    <t>The capacity input from this permission is substituted by a latter pending application (235015FUL) for a larger co-living scheme also including 139 Broadway.
Note also both scheme part overlaps 14EA ,a small site allocation.  94 co-living units approved, which equates to 52 conventional units. No existing units are recorded on this part of the allocation site (131-137).</t>
  </si>
  <si>
    <t>Scenario 18. Scheme approved at Committee in August 2024 subject to legal agreement being signed.</t>
  </si>
  <si>
    <t>This pending scheme effectively supersedes an earlier approval (225080FUL) for a co-living scheme on a smaller part of this site.  This pending scheme extends the site to now also include 139 Broadway.
Note also both schemes part overlaps 14EA, a small site allocation.</t>
  </si>
  <si>
    <t>Library For Iranian Studies The Woodlands Hall Crown Street Acton W3 8SA</t>
  </si>
  <si>
    <t>0.12</t>
  </si>
  <si>
    <t>73</t>
  </si>
  <si>
    <t>Scenario 25. If a more comprehensive scenario is advanced then delivery may extend beyond the plan period.</t>
  </si>
  <si>
    <t xml:space="preserve">The site is subject to a pending application (224817FUL). 
Capacity (106) assigned to 'Conventional Pending' tab. </t>
  </si>
  <si>
    <t xml:space="preserve">No relevant planning applications.
Capacity derived from Ealing R19 Capacity Assessment.
</t>
  </si>
  <si>
    <t xml:space="preserve">No relevant planning applications. 
Capacity derived from the Tall Building Feasibility Study
</t>
  </si>
  <si>
    <t>S-HAN1</t>
  </si>
  <si>
    <t xml:space="preserve">Note completions breakdown unavailable at present.  Only aggregated totals are given below.   </t>
  </si>
  <si>
    <t>13.61</t>
  </si>
  <si>
    <t>Hybrid application for continued regeneration of South Acton Estate</t>
  </si>
  <si>
    <t>1.8</t>
  </si>
  <si>
    <t>0.62</t>
  </si>
  <si>
    <t>Blocks B7 &amp; B8  completed 8 Aug 2023.</t>
  </si>
  <si>
    <t xml:space="preserve">The original masterplan permission (PP/2013/2127) encompassed all 7 phases (delivering a net uplift of 122 which was subsequently revised up to 196).  Phases 1, 2, 3, 4 &amp; 6 have been implemented. Phase 5 has yet to commence but involves refurbishment only (i.e. no gain or loss of unit numbers). Phase 7 (contributing a net uplift of 2 units) remains unimplemented and the figures given here pertain to that phase only. These (approved) capacity figures are substituted by the allocation figures. </t>
  </si>
  <si>
    <t>Completed (with exception of phases 5 &amp; 7)</t>
  </si>
  <si>
    <t>Small site application which forms part of a bigger allocation (05HA). Note also pending scheme on adjacent site - 215983FUL. Allocation capacity input subsumes capacity from pipeline.</t>
  </si>
  <si>
    <t>Record edited - moved to Conventional Pipeline tab (note this scheme proposes no new residential units but results in loss of 4 existing units).
Arcadia Centre (capacity) assigned to allocation tab instead.</t>
  </si>
  <si>
    <t>NA
Likely beyond 5 years</t>
  </si>
  <si>
    <t>NA
Bespoke - spread over 3 years</t>
  </si>
  <si>
    <t xml:space="preserve">Below Large Site threshold, but forming component part of large site allocation. This capacity input is substituted by the allocation capacity estimate, which assumes a lower estimate based on the Tall Building Study which assumes the conversion of the police station rather than comprehensive redevelopment. </t>
  </si>
  <si>
    <t>Beyond 5 years. Bespoke reflecting feasibility/masterplan stage. Capacity distributed over 10 years.</t>
  </si>
  <si>
    <t xml:space="preserve">Phase 8.2 commenced May 2020. Comprises existing units at Carisbrooke Court, Barwick House and Brouncker Road.
Phase 8.2 part completed Aug 2023 – blocks A1 &amp; B2 completed (149 gross gain / -107 gross loss / 42 net
Block C2 started, due to complete mid 2025 (26 gross gain / -54 gross loss / -28 net
Phase 8.1 not started (indicative start date late Spring 2024) but due to complete in 2026
</t>
  </si>
  <si>
    <t>Land Between Park View And Cloister Road Western Avenue, Acton, W3 6XZ</t>
  </si>
  <si>
    <t>Reserved matters application for Phases 8.1 and 8.2. 
336 new residential units</t>
  </si>
  <si>
    <t>Work commenced December 2023.</t>
  </si>
  <si>
    <t>Bespoke. The site is currently occupied for HS2 purposes, and implementation isn't expected for sometime.  Note permission has an extended time limit of 5 years.</t>
  </si>
  <si>
    <t>This scheme was previously assigned to Pending tab in earlier iteration of the trajectory.</t>
  </si>
  <si>
    <t xml:space="preserve">This permission encompassing 3 new blocks (270) on car park and and a 4th block (76) (building 1) to front of original Kellogg Tower. The original permission proposed a total of 346 units, however that part of the site accommodating building 1 as proposed has now been superseded by pending application 213378FUL. Note the completion of the original office block (now known as Atrium Point) which created 263 units is already completed. </t>
  </si>
  <si>
    <t>Of the existing 264 units 213 are social rent units.
In respect of the proposed scheme the legal agreement omits shared equity (SO?) from the affordable category.   Treating SE as SO (intermediate) the proposed affordable totals equals 227, comprising 75 LAR, 142 Social rent and 10 Shared equity.</t>
  </si>
  <si>
    <t>All 23 existing units are affordable, at social rent values. As proposed a total of 233 affordable units (gross), comprising 23 Social Rent, 100 London Affordable Rent and 110 Intermediate</t>
  </si>
  <si>
    <t>The scheme mix recorded here accounts for adjustment arising from 220456VAR which altered the tenure reverting 2 private units to LAR.  The overall unit total remained unchanged.  As amended a total of 44 affordable units proposed comprising 29 LAR and 15 SO.</t>
  </si>
  <si>
    <t>Bespoke. Phase 3 is under construction commencing in March 2023. The demolition of the original 84 existing units completed in May 2023. Topping out stage completed November 2024.  Completion anticipated Autumn 2026.</t>
  </si>
  <si>
    <t>0 (excluding conventional uplift)</t>
  </si>
  <si>
    <t>NA (Windfall 001)</t>
  </si>
  <si>
    <t xml:space="preserve">This permission comprises both C3 and PBSA accommodation.  Only C3 units are recorded here, with PBSA assigned to NSC Pending tab. 
The scheme comprises two physically separate sites, with a combined site area of 0.329 ha. 429 student bed spaces equates to 172 units.  When combined with 95 C3 units the overall unit provision equates to 267 units. </t>
  </si>
  <si>
    <t>Residential-led, mixed-use development with significant provision for community space and possibly ground floor retail. Waste and aggregates capacity will need to either be reproved on site or relocated to a suitable alternative site.</t>
  </si>
  <si>
    <t>Bespoke - Although no formal planning activity it is noted that the site was promoted as part of call for sites exercise which may be indicative of readiness.</t>
  </si>
  <si>
    <t xml:space="preserve">Bespoke - Although no formal planning activity it is noted that the site was promoted as part of call for sites exercise which may be indicative of readiness. CFS feedback estimates delivery between years 7-11.  </t>
  </si>
  <si>
    <t xml:space="preserve">Below Large Site threshold.
Extant permissions below large site threshold and therefore also omitted from pipeline.
Circa 15 existing residential addresses registered at site at present. 224322FUL permission for 13 units. Tall Building Feasibility study estimated that site could yield a further 8 units (21 gross unit). Permission 224322FUL permits 13 units at 114 Broadway only. Pending application 184490FUL proposes 40 units on part of the site alone.  </t>
  </si>
  <si>
    <t xml:space="preserve">No longer pursued as Allocation. 
The intention is to pursue education only scheme going forward.
</t>
  </si>
  <si>
    <t>Capacity derived from Ealing R19 Capacity Assessment. 
R18 boundary amended to exclude (Aug 2023) completed development (194353FUL &amp; 204095VAR)  for 58 units at Starvin Marvin's to the east.</t>
  </si>
  <si>
    <t>Bespoke.  Phasing to reflect existence of pending schemes on part of site.</t>
  </si>
  <si>
    <t>Bespoke. Phasing is not informed by extant or pending applications. Delivery is assumed to extend beyond the plan period.</t>
  </si>
  <si>
    <t>1139 (part)</t>
  </si>
  <si>
    <t xml:space="preserve">Town </t>
  </si>
  <si>
    <t>Pipeline Conv Large</t>
  </si>
  <si>
    <t>Pipeline NSC</t>
  </si>
  <si>
    <t>Pending Conv Large</t>
  </si>
  <si>
    <t>Pending NSC</t>
  </si>
  <si>
    <t>Alloc Conv Large</t>
  </si>
  <si>
    <t>Alloc NSC</t>
  </si>
  <si>
    <t>Windfall Conv Large</t>
  </si>
  <si>
    <t>Small Sites</t>
  </si>
  <si>
    <t>Total Net Units</t>
  </si>
  <si>
    <t>Town/Spatial Area</t>
  </si>
  <si>
    <t>Spatial Extent (ha)</t>
  </si>
  <si>
    <t>Spatial Extent of LPA (%)</t>
  </si>
  <si>
    <t>Disaggregated Small Site Total (Annualised)</t>
  </si>
  <si>
    <t>Ealing LPA</t>
  </si>
  <si>
    <t>Green Man Lane, W13 0NY</t>
  </si>
  <si>
    <t>Sherwood Close Estate, Sherwood Close, W13 9YJ (Phase 2 Blocks B7 &amp; B8)</t>
  </si>
  <si>
    <t>72-76 Broadway, West Ealing, London, W13 0SY</t>
  </si>
  <si>
    <t>Castle House &amp; Rome House, 119 - 127 Gordon Road, West Ealing, W13 8QD</t>
  </si>
  <si>
    <t>1 Pitshanger Lane, Ealing, London, W5 1RH</t>
  </si>
  <si>
    <t>Orion Park, Northfield Avenue, West Ealing W13 9SJ</t>
  </si>
  <si>
    <t>Orion Park, Northfield Avenue, West Ealing, W13 9SJ</t>
  </si>
  <si>
    <t>Louisa Chilton Court, Montpelier Avenue, Ealing, W5 2XP</t>
  </si>
  <si>
    <t>Kellogg Tower, Greenford Road, Greenford, Middlesex, UB6 0JA (Car Park and Building 1)</t>
  </si>
  <si>
    <t>Former GlaxoSmithKline Site And Former Sunblest Bakery Site, Greenford Road, Greenford, UB6 0HE</t>
  </si>
  <si>
    <t>Land Adjacent To 5 - 17 Chesterton Close And 5 - 17 Evesham Close, Greenford, UB6 9TE</t>
  </si>
  <si>
    <t>The Transport Yard, Wood End Gardens, Northolt, Middlesex, UB5 4QH</t>
  </si>
  <si>
    <t>High Lane Estate, Hobbayne Road, Hanwell, W7 3RJ</t>
  </si>
  <si>
    <t>St Bernard's Hospital, Uxbridge Road, Southall, Middlesex, UB1 3HW</t>
  </si>
  <si>
    <t>Wickes &amp; Nissan, 75-117 Boston Road, Hanwell, London, W7 3SA</t>
  </si>
  <si>
    <t>4 Trumpers Way, Hanwell, London, W7 2QA (Elthorne Works)</t>
  </si>
  <si>
    <t>64-66 And 70-88 Uxbridge Road, Hanwell, London, W7 3SU</t>
  </si>
  <si>
    <t>Site Of Former Northolt Grange Community Centre And Part Of St Raphael's Catholic School, Northolt, Middlesex, UB5 6NF</t>
  </si>
  <si>
    <t>Land At Dabb's Hill (West Of Perth And Huntingdon Close), Northolt, Middlesex, UB5 4AX</t>
  </si>
  <si>
    <t>Land Rear Of Tesco Superstore Hoover Building, Western Avenue, Perivale, UB6 8DW</t>
  </si>
  <si>
    <t>Land South Of Park Avenue, Park Avenue, Southall, Middlesex, UB1 3AD</t>
  </si>
  <si>
    <t>Southall Sidings, Park Avenue, Southall, Middlesex, UB1 3AD</t>
  </si>
  <si>
    <t>96 South Road, Southall, Middlesex, UB1 1RB</t>
  </si>
  <si>
    <t>Former Southall College Site, Beaconsfield Road, Southall, UB1 1DP</t>
  </si>
  <si>
    <t>The Arches Business Centre, Merrick Road, Southall, UB2 4AU</t>
  </si>
  <si>
    <t>Middlesex Business Centre, Bridge Road, Southall, Middlesex, UB2 4AB</t>
  </si>
  <si>
    <t>Quayside Quarter, Former H M Foods, Bridge Road, Southall, Middlesex, UB2 4AB</t>
  </si>
  <si>
    <t xml:space="preserve">Havelock Estate, Havelock Road, Southall, Middlesex UB2 (phases 1-4) </t>
  </si>
  <si>
    <t>Land Comprising Public Car Park, Business Premises, Roads And Adjacent Land Lying To The North West And Rear Of The Green And Adjoining Featherstone Terrace, Dominion Road And Dilloway Yard, Southall, UB2 (The Green)</t>
  </si>
  <si>
    <t>13-15 The Green, Southall, Middlesex, UB2 4AH</t>
  </si>
  <si>
    <t>Southall Gas Works Site, The Straight, Southall, Middlesex, UB1 1QX (The Green Quarter)</t>
  </si>
  <si>
    <t>Endsleigh Industrial Estate, Endsleigh Road, Southall, Middlesex, UB2 5QR</t>
  </si>
  <si>
    <t>The Printworks, Rear Of 57-61 Lea Road, Southall, Middlesex, UB2 5QA</t>
  </si>
  <si>
    <t>Alnmouth &amp; Portrush Court, Whitecote Road, Golf Links Estate, Southall, Middlesex, UB1 3NR</t>
  </si>
  <si>
    <t>Sandringham Mews, Ealing, W5 5DG</t>
  </si>
  <si>
    <t>131-137 Broadway, West Ealing, London, W13 9BE</t>
  </si>
  <si>
    <t>Bespoke - A revised masterplan application has yet to be submitted. Timing of build out should have regard to the gross figures</t>
  </si>
  <si>
    <t>425</t>
  </si>
  <si>
    <t>Note suggested modifications post Reg 19 which propose omitting phases 9.3, 9.5 and 9.6 from the allocation boundary.  Phases 9.3, 9.5 and 9.6 are now to be delivered under the approved reserved matters application (215892REM), and the capacity associated with these phases has been assigned here to the pipeline tab.</t>
  </si>
  <si>
    <t xml:space="preserve">The capacity associated with this permission is now fully accounted for. In part this capacity has been completed. A proportion has been superseded by reserved matter applications for select phases which are detailed below.  The outstanding capacity (approved in outline only currently) is superseded by the allocation input.     
Based on the original phasing plan the allocation now encapsulates phases 7.2, 7.3, 7.4, 7.5, 8.3, 10.1, 10.2, 11.1 &amp; 11.2.
Beyond the allocation boundary the remaining phases to be delivered include Phases 8.1 &amp; 8.2 (part - block C2), 9.3, 9.5 and 9.6.  The capacity associated with these permitted phases has been assigned seperately under their respective reserve matters applications below. </t>
  </si>
  <si>
    <t xml:space="preserve">Note suggested modifications post Reg 19 which propose omitting phases 9.3, 9.5 and 9.6 from the allocation boundary.  Phases 9.3, 9.5 and 9.6 are to be delivered under the approved reserved matters application (215892REM), and the capacity associated with these phases has been assigned to the pipeline tab. Based on the original phasing plan the allocation now encapsulates phases 7.2, 7.3, 7.4, 7.5, 8.3, 10.1, 10.2, 11.1 &amp; 11.2. These outstanding phases are approved in outline (182579OUT) only at this stage, but plans for further optimisation are currently being considered, which may trigger a revised application. The developer has indicated that based on a further optimisation and redesign of the site that the remaining phases covered by the allocation could yield a minimum of 1,200 units (gross), which has formed the basis of the input given here.  Note this figure supersedes the unimplemented capacity associated with the outline approval.
Beyond the allocation boundary the remaining phases to be delivered include Phases 8.1 &amp; 8.2 (part - block C2), 9.3, 9.5 and 9.6.  The capacity associated with these permitted phases has been assigned to the pipeline tab. </t>
  </si>
  <si>
    <t>Town</t>
  </si>
  <si>
    <t>Units (Net)</t>
  </si>
  <si>
    <t>Recently implemented development removes scope to accommodate residential on this site. 
The original capacity estimate (42) derived from Ealing R19 Capacity Assessment.
Note however that this site is now subject to a part-retrospective application (241738FUL) involving a change of use of the existing car showroom and MOT garage into a place of worship.  This application was submitted in May 2024 and a draft decision (pending legal agreement) was issued in November 2024.  As this application was submitted after 31/03/2024 it is omitted from the pending tab in this iteration of the trajectory, and the absence of a residential component would mean that it is zero'd out.  The convention ordinarily would be to leave in the allocation tab as we can't account for applications submitted or decided after the 31/03/2024 in the pending or pipeline tabs respectively, but given that this is a retrospective application the loss of potential residential capacity has already occurred.</t>
  </si>
  <si>
    <t>Small site permission forming part of an original large site allocation (20EA). 232370FUL essentially part replaces the earlier lapsed scheme 174077FUL (although this earlier scheme related to the allocation site in its entirety. This latter application (232370FUL) relates to Louisa Chilton Court only forming the eastern part of the allocation site and doesn't impinge on the nursing accommodation at 76. This latter permission replaces 6 original flats with 4 large homes. Various pre-commencement conditions discharged Oct 2024. Details relating to land contamination indicate that ground works have commenced. The net loss of 2 units arising from 232370FUL is excluded the Conventional Pipeline (Large) tab, as this scheme no longer forms part of a large site allocation and as an independent entry constitutes a small site permission.</t>
  </si>
  <si>
    <t xml:space="preserve">No residential component proposed.
Note existing units (6) at Crowborough Court.
Appraised as part of Tall Building Feasibility Study. 
Part of the site (Exchange Plaza) is subject to extant and pending permissions. The commenced permission 164805FUL (at Exchange Plaza) is for commercial only and therefore isn't assigned to the conventional pipeline. This permission appears to have stalled. A new application (241397FUL) for Exchange Plaza was submitted in April 2024, and proposes 504 rooms of student accommodation. This scheme is currently omitted from the NSC Pending Tab as it was submitted after 31/03/2024.   
</t>
  </si>
  <si>
    <t xml:space="preserve">Approved permission 203275FULR3 no longer being pursued (possibly lapsed) as building to be retained - and therefore is omitted from the pipeline.  The redevelopment of the car park area is still to be pursued.  For this area the capacity estimate (188) is derived from Tall Building Feasibility Study. Revised figures not informed by extant or pending applications.
</t>
  </si>
  <si>
    <t>Below Large Site threshold.
Note 213658FUL now sits beyond the allocation boundary.Again as a small site application this is not assigned to pipeline either.</t>
  </si>
  <si>
    <t xml:space="preserve">Below Large Site threshold.
Note the Tall Building study examined and estimated capacity from a wider site known as Ealing Cluster B encompassing allocations 11EA, 10EA, 12EA, 14EA, 13EA, 09EA and unallocated areas including, 85-97 Broadway, 117-129 Broadway and the Holiday Inn (67-75). Whilst separate figures are given for 09EA and 12EA, the other allocations and areas have been clustered for the purpose of estimated capacity, generating a single capacity figure of 526.
</t>
  </si>
  <si>
    <t>Capacity derived from Tall Building Feasibility Study. This study examined and estimated capacity from a wider site known as Ealing Cluster B encompassing allocations 11EA, 10EA, 12EA, 14EA, 13EA, 09EA and unallocated areas including, 85-97 Broadway, 117-129 Broadway and the Holiday Inn (67-75). Whilst separate figures are given for 09EA and 12EA, the other allocations and areas have been clustered for the purpose of estimated capacity, generating a single capacity figure of 526.
The capacity entry here is intended to relate to 11EA only.  The figure of 526 has been adjusted down to account for the removal of 10EA, 13EA, 14EA, 85-97 Broadway, 117-129 Broadway and the Holiday Inn (67-75). This adjustment equates to around 40% of the combined total.
Existing sheltered accommodation (O'Grady Court - 58 residential postal addresses recorded in Gazetteer, although numbering goes up to 62) has been accounted for to determine net figure.</t>
  </si>
  <si>
    <t>Scenario 29 (reflecting gross figure).</t>
  </si>
  <si>
    <t>Works commenced Jan 2023, although now stalled as appointed construction firm has gone bankrupt.</t>
  </si>
  <si>
    <t>Bespoke. Phasing informed by scheme specific information. Phase 2 completed Autumn 2024</t>
  </si>
  <si>
    <t>Note pending application 232010FUL for wholly employment scheme (no residential component now proposed). If alternative employment scheme is approved 191022FUL may ultimately not be progressed further and accordingly any residential capacity will need to be removed from the trajectory.  This will need to be monitored.  Consider also if this site overlaps in anyway with Windfall 003.</t>
  </si>
  <si>
    <t>02AC (AC04)</t>
  </si>
  <si>
    <t>01EA (EA01)</t>
  </si>
  <si>
    <t>09EA (EA16)</t>
  </si>
  <si>
    <t>07HA (HA12)</t>
  </si>
  <si>
    <t>No (04SO amended to exclude this site)</t>
  </si>
  <si>
    <t>08SO (SO11)</t>
  </si>
  <si>
    <t>09SO (S012)</t>
  </si>
  <si>
    <t>10SO (SO13)</t>
  </si>
  <si>
    <t>13SO (SO16)</t>
  </si>
  <si>
    <t>03EA (EA03)</t>
  </si>
  <si>
    <t>15EA (EA24)</t>
  </si>
  <si>
    <t>06GR (GR10)</t>
  </si>
  <si>
    <t>05HA (HA07)</t>
  </si>
  <si>
    <t>Allocation capacity estimate (04HA &amp; 05HA) subsumes capacity from permitted (172913FUL) and pending schemes (215983FUL). Note also below Large Site threshold, but forming component part of allocation.</t>
  </si>
  <si>
    <t>02NO (NO02)</t>
  </si>
  <si>
    <t>07SO (SO10)</t>
  </si>
  <si>
    <t>16EA (EA25)</t>
  </si>
  <si>
    <t>MP001</t>
  </si>
  <si>
    <t>MP002</t>
  </si>
  <si>
    <t>MP003</t>
  </si>
  <si>
    <t>MP004</t>
  </si>
  <si>
    <t>MP005</t>
  </si>
  <si>
    <t>MP006</t>
  </si>
  <si>
    <t>MP007</t>
  </si>
  <si>
    <t>Windfall Masterplan Large</t>
  </si>
  <si>
    <t>Acton Gardens, Bollo Lane, W3 8TQ (Phases 8.1 &amp; 8.2 part)</t>
  </si>
  <si>
    <t>Likely beyond 5 years, although loss of existing units will likely happen at outset of development programme.</t>
  </si>
  <si>
    <t>Scenario 3. Note phase 6a now completed in November 2024.</t>
  </si>
  <si>
    <t>Phases 1, 2, 3 &amp; 5 completed. Phase 6a - Felix Road Terrace comprises 23 units, Phase 6b -Block D1 16 units.  Phase 6b - Blocks D2, D3 &amp; D4 (53 units) superseded by 223093HYBRID (see 'Pending' tab). Phase 6a and part of 6b were under construction (6a commenced July 2022) as of 31/03/2024.</t>
  </si>
  <si>
    <t>Bespoke - Phasing informed by scheme specific information. Work has started on block K (shop) in May 2023.Have to deliver in a linear fashion - limited space for decanting.  Phase 1 must be completed .  Hope to reach practical completion on phase 1 within 2.5 years.  Only then can phase 2 start - build out over next 2.5 years . Then phase 3 within next 2.5 years.  7.5 years - 10 years total build out - but timing ultimately subject to funding and so may be some slippage. Note original development partner went into administration in late 2023.</t>
  </si>
  <si>
    <t>Bespoke. Phase S3, comprising the remaining 214 residential units would commence later due to the Trust’s need to maintain services during the construction of the new Medium Secure Unit, and subject to funding.</t>
  </si>
  <si>
    <t>Superseded</t>
  </si>
  <si>
    <t>Development completed, all units completed 13/02/2024.</t>
  </si>
  <si>
    <t>Bespoke. Phasing informed by scheme specific information. Works commenced May 2021. Now well advanced. Site visited Dec 2024 - due to complete early 2025.</t>
  </si>
  <si>
    <t>Bespoke. CIL records confirm commencement May 2023 for phase 1. 5 phases (over 5 blocks) proposed in total. Phase 1 comprising 94 units due to complete July 2025.</t>
  </si>
  <si>
    <t xml:space="preserve">Capacity for this site assigned to pipeline and allocation no longer pursued.
</t>
  </si>
  <si>
    <t xml:space="preserve">Bespoke. Phasing informed by scheme specific information. CIL records confirm commencement May 2023. Enabling works completed July 2023. Work paused after enabling works to allow re-design to account for changes to fire safety regs, with amendments (243164NMA) with no change to unit numbers approved in September 2024. Scheme comprises three buildings.  Building A comprises 169 units, building B comprises 210 units, and building C comprises 81 units.  Although this scheme is progressing revisions are anticipated for phase B. </t>
  </si>
  <si>
    <t>Bespoke. CIL records confirm commencement October 2022. Work is set to be completed in March 2025.</t>
  </si>
  <si>
    <t>Bespoke. CIL records confirm commencement 07/10/2022. Comprises four main buildings/blocks. Construction is expected to take 49 months.</t>
  </si>
  <si>
    <t xml:space="preserve">Capacity for this site assigned to pipeline in this instance rather than allocation. Note the initial allocation estimate derived from the Tall Building Study is significantly below  the approved total under this scheme, hence the decision to default to using the pipeline figures for this site. Note the boundary of this permission is slightly smaller than the allocation as this permission excludes Unit K. The outline total (2083) input adjusted down to account for reserved matter application 224785REM for plots A &amp; B which are recorded in a separate line below. 
</t>
  </si>
  <si>
    <t>Capacity for this site assigned to pipeline in this instance rather than allocation. Note the initial allocation estimate (453 gross) derived from the Tall Building Study is below  the approved total under this scheme, hence the decision to default to using the pipeline figures for this site. Note this application registers no existing residential units at the site.</t>
  </si>
  <si>
    <t>Bespoke. Applicant has indicated a 2 year build out period, but pre-commencement conditions have yet to be discharged.</t>
  </si>
  <si>
    <t>Below Large Site threshold, but forming component part of allocation. Proposed capacity deriving from this part of the site is excluded from allocation estimate which has been derived from the tall building assessment. This input therefore supplements the separate capacity estimate for the allocation. The original bedsits at this site have long been vacant and are not habitable and therefore are excluded from any exiting unit count. Note this extant scheme may be potentially superseded at a future date by 243547FUL for student accommodation at 13-19 The Green. Note this application was received and validated in September 2024, after the 31st March 2024 cut off.</t>
  </si>
  <si>
    <t>Phase 3 is under construction and due to complete in 2024. Comprises 8 buildings. Scenario 6.</t>
  </si>
  <si>
    <t>Small site which forms part of a bigger allocation (13SO). Capacity is assigned both to the pipeline (9) and allocation (50) tabs.</t>
  </si>
  <si>
    <t>Bespoke phasing - spread over 2 years, although as single block the scheme will likely complete in a single year. CIL records suggest that works started June 2020, but applicant indicates that work commenced in November 2019. Completion anticipated in 2025.</t>
  </si>
  <si>
    <t>The permission allows for up to 650 bedrooms, although the original design comprised 565 units.  Later revisions (195106NMA)  reduce this number down to 561 bedrooms. Assume completion within first 5 years.</t>
  </si>
  <si>
    <t>Adds additional floors to 174485FUL, creating 144 additional rooms. Note this scheme references 562 as part of original scheme.</t>
  </si>
  <si>
    <t>Bespoke phasing - spread over 2 years. The construction management plan indicates a construction programme of 24 months. No pre-commencement conditions have been discharged as yet.</t>
  </si>
  <si>
    <t>This scheme was previously assigned to Pending tab in earlier iteration of the trajectory. Bed figures converted to units and existing units (4) deducted. Note also that this capacity here (173) is supplemented with additional capacity (43) for the wider site via the allocation tab.</t>
  </si>
  <si>
    <t xml:space="preserve">Bespoke - Decision issued May 2024. A number of conditions are pending consideration. These include a construction management plan which indicate that demolition could start in Autumn 2024 with final fit out in Summer 2027.  This is adjusted by 6 months to account for pending status. The C3 and PBSA accommodation are located in separate blocks. </t>
  </si>
  <si>
    <t>Bespoke - Decision issued Nov 2024. Phasing informed by scheme specific information. Supporting documents indicate that Phase 4 &amp; 6b estimated to be completed by March 2027</t>
  </si>
  <si>
    <t>Bespoke - Phasing informed by scheme specific information.  A decision has now been issued (06/09/2024) Phase 3 site formerly Target House demolition commenced July 2024, and the construction of the new homes is estimated to begin in February 2025 and complete in 2027.</t>
  </si>
  <si>
    <t>This application relates to phase 3 only. Note block C4 has transferred from phase 2. Phases 1 complete.  Phase 2 (P/2014/6383) previously assigned to pipeline but now completed. Phase 2 was part completed March 2023. Remaining Blocks B7 &amp; B8 completed Aug 2023.</t>
  </si>
  <si>
    <t>Scenario 15. The construction method statement indicates an overall construction programme of 3.5 - 4 years.</t>
  </si>
  <si>
    <t>Bespoke - Phasing informed by scheme specific information. Application is still pending. Indicative programme suggests works could start in mid 2024, although this is now delayed pending determination of the application, with pre-commencement conditions then to follow.  Construction Logistic Plan indicates build out expected over 28 months.</t>
  </si>
  <si>
    <t>01GR (GR01)</t>
  </si>
  <si>
    <t>Record edited May 24 - moved to NSC Pipeline tab as decision issued 22 March 2024</t>
  </si>
  <si>
    <t>No relevant planning applications. 
Capacity derived from Ealing R19 Capacity Assessment.
Note TTLP/Places for London have examined 3 scenarios for this site.  Scenario A allocation parameters could deliver 317 units.  The other two scenarios identify the sites potential capacity as 700 or 800 units.</t>
  </si>
  <si>
    <t>Acton Vale Industrial Park &amp; Westgate House, 43-55 The Vale, Acton W3 7RR</t>
  </si>
  <si>
    <t>223774FUL (part)</t>
  </si>
  <si>
    <t>Retail led, mixed-use scheme. with significant retail, employment and community space provision.</t>
  </si>
  <si>
    <t>Phasing broadly aligned with permitted scheme - Scenario 14</t>
  </si>
  <si>
    <t>The capacity for this site is split between the NSC pipeline and allocation tabs.  The equivalent of 173 units is therefore also assigned under 221687FUL to NSC Pipeline tab.  
An additional capacity uplift for the wider site is derived from the Tall Building feasibility Study, and then adjusted to account for co-living scheme (221687FUL) reflecting reduced developable area.</t>
  </si>
  <si>
    <t>Residential-led, mixed-use scheme. with significant retail, employment, leisure and community space provision</t>
  </si>
  <si>
    <t xml:space="preserve">
193500FUL (which itself supersedes 163829FUL and 180248FUL)
184095FUL (withdrawn).</t>
  </si>
  <si>
    <t xml:space="preserve">Below Large Site threshold.
Recently permitted application 225080FUL on eastern half of the allocation has site area of 0.08ha. Whilst this constitutes a small site application, as it comprises NSC accommodation it is included in the NSC Pipeline. 94 co-living units proposed, which equates to 52 conventional units. Minus existing 3 units leaves 49 net units.
</t>
  </si>
  <si>
    <t xml:space="preserve">Capacity derived from Tall Building Feasibility Study. TB study estimate takes precedent over pending application 233076FUL (which is now also subject to an appeal).
</t>
  </si>
  <si>
    <t xml:space="preserve">172 units remained unimplemented from P/2015/4089 however this app has now lapsed.  The early CfS submission indicates that a fresh scheme for phase 2 will be progressed at some point based on an indicative estimate of 200+ units.  Until such an alternative scheme is progressed the capacity estimate for this allocation will continue to be based off the earlier unimplemented component (i.e. 172 units).  </t>
  </si>
  <si>
    <t xml:space="preserve">Capacity is assigned to allocation, but informed by recent application.  Note the most recent application (241706OUT) was submitted after 31/03/2024 and accordingly is omitted from the Conventional Pending tab. This is a hybrid application with outline consent only been sought for the residential component at present.  The description provides for up to 300 units, but plans indicate 295 units at present.
</t>
  </si>
  <si>
    <t xml:space="preserve">Boundary amended to exclude extant scheme on part of the site bringing this allocation into the small site category. 
Original capacity estimate derived from Ealing R19 Capacity Assessment. 174077FUL (involving the creation of 9 additional nursing home rooms and 2 additional C3 flats) believed to have lapsed. This lapsed scheme is now also essentially part replaced by 232370FUL.  This latter application relates to Louisa Chilton Court only to the east of the now amended allocation site and doesn't impinge on the nursing accommodation at 76. This latter proposal replaces 6 flats with 4 large homes. The allocation assumes retention of existing nursing accommodation (comprising 24 bed spaces), with scope for rationalisation of some buildings and intensification (presumably as extensions). The net loss of 2 units arising from 232370FUL was originally accounted for under the Conventional Pipeline (Large) tab. If combined with the allocation input this would give an overall net capacity of 13 (15 from this allocation and -2 from 232370FUL). 
</t>
  </si>
  <si>
    <t>Sports-led scheme with enabling residential use facilitating access to sports and play pitches.</t>
  </si>
  <si>
    <t>No relevant planning applications. 
Capacity derived from Ealing R19 Capacity Assessment.
Note modifications amend 'proposed use' to include and /or employment use. Capacity is halved to reflect probability of one of two scenarios being delivered.</t>
  </si>
  <si>
    <t xml:space="preserve">A pending application (223478FUL) involving the redevelopment of the police station for 36 units - is listed in the 'Conventional Pending' tab, although its contribution is substituted by this allocation input instead.  The allocation capacity input has been informed by the Tall Building Feasibility Study, which assumes residential on the police station part of the site (block A GR01), achieved via the conversion of the police station with some infill to the rear.  It is noteworthy that the capacity estimate for GR01 is 6 units only and falls significantly below the pending scheme for the police station, although the pending scheme involves the comprehensive redevelopment of the police station site.  </t>
  </si>
  <si>
    <t>Residential, leisure, community, health and place of worship</t>
  </si>
  <si>
    <t xml:space="preserve">Site capacity assigned to 'Conventional Pending' instead reflecting planning application ref  231604FUL
</t>
  </si>
  <si>
    <t xml:space="preserve">No relevant planning applications. 
Capacity derived from Tall Buildings Strategy. Note figures given here also encompass neighbouring site 05HA.
</t>
  </si>
  <si>
    <t>Capacity derived from Tall Buildings Strategy. Estimated capacity yield for this site included as part of 04HA figures. Tall building strategy capacity assessment subsumes capacity calculated from previous permissions (172913FUL (commenced but stalled) &amp; 215983FUL (pending with resolution to grant for 43 units).</t>
  </si>
  <si>
    <t>Residential-led, mixed-use scheme including leisure/sport and community use.</t>
  </si>
  <si>
    <t xml:space="preserve">The original masterplan permission (PP/2013/2127) encompassed all 7 phases (delivering a net uplift of 122 which was subsequently revised up to 196).  Phases 1, 2, 3, 4 &amp; 6 have been implemented. Works on phase 5 have yet to commence, although this phase as currently permitted involves refurbishment only (i.e. no uplift).  Phase 7 (contributing a net uplift of 2 units) remains unimplemented. As per the permitted scheme phase 7 'Greater Copley' comprises 6 new-build homes, plus the refurbishment of 333 flats at Monmouth, Oxford, Paddington, Pembroke, Radnor, Shropshire, Somerset and Stafford Courts. The existing plans for both phases 7 &amp; 5 are however now subject to an ongoing viability review, which may result in a revised planning application. An initial high level feasibility study undertaken for phase 7 only indicated that an alternative scheme could yield circa 700 units (gross).  With the inclusion phase 5 this figure may be refined further.  Pending the completion of the viability review,  the capacity figure given here is drawn from the earlier feasibility study for phase 7 only. </t>
  </si>
  <si>
    <t>Employment-led, mixed scheme, including leisure/sport use.</t>
  </si>
  <si>
    <t>Residential and commercial</t>
  </si>
  <si>
    <t>Bespoke. Phasing to reflect permission at sorting office (PP/2015/4921 commenced Jan 2020) and pre-app activity for Kings Hall.</t>
  </si>
  <si>
    <t>Residential, education, community and leisure/sport use</t>
  </si>
  <si>
    <t>Beyond 5 years. Complex land assembly my impact timing of delivery. Scenario 29</t>
  </si>
  <si>
    <t>Residential above retail ground floor and community facilities</t>
  </si>
  <si>
    <t>Fairlawn Hall and Science of the Soul Centre, 30 Shrubbery Road &amp; 39-47 High Street, Southall, UB1 3HB</t>
  </si>
  <si>
    <t xml:space="preserve">Capacity derived from the Tall Building Feasibility Study.
Tall building strategy capacity assessment (362 gross or 326 net) supersedes capacity figures derived from live application 223246FUL which relates to the banqueting hall only on the the eastern side of the site.  The Feasibility Study excludes part of site covered by 216215FUL (pipeline) at the western end of the allocation  (13-15 The Green), but encompasses the banqueting hall, Maypole Court and The Limes. In terms of existing units on the site Maypole Court comprises 16 self contained units, and the Limes comprises a 20-bed special care unit. Combined this equates to 36 existing units. </t>
  </si>
  <si>
    <t>The Limes, Maypole Court, Banqueting Centre, 13 - 19 The Green and 10 Merrick Road, Southall, UB2 4AU.</t>
  </si>
  <si>
    <t>Original capacity figure (1274) given was derived from the Tall Building Feasibility Study. It is noted that this estimated figure falls below the permitted capacity under extant permission (183673OUT). It has been determined therefore that the pipeline capacity figure is to supersede the allocation estimate in this instance. Note also the allocation boundary encompasses Unit K which is excluded from the boundary of the outline permission.</t>
  </si>
  <si>
    <t>No relevant planning applications.
Capacity derived from Ealing R19 Capacity Assessment. 12 existing residential units identified at this site (9 at Witley Court and 3 at Heller House).</t>
  </si>
  <si>
    <t>The boundary of the allocation excludes areas covered by phases 0, 1, 2 &amp; 3, and encompasses phases 4-14 only.  
Phase 0 (Suningdale Court) 44 units P/2006/0275 completed.
Phase 0 (Suningdale Court) 22 units PP/2010/3879 completed.
Phase 1 (David's Court and Lytham Court) -17 units PP/2012/3052 &amp; PP/2013/4843 completed
Phase 2 (Peterhead Court) 48 units PP/2015/3086 completed.
Phase 3 (Alnmouth &amp; Portrush Court) 59 units 221501REM commenced March 2023.
Phases 4-14 at pre-planning stage.  An initial high-level feasibility study examined different development scenarios for the site, from partial to comprehensive redevelopment.  This has generated a range of figures from 294 (net) / 430 (gross) for partial development to 945 (net) / 1,463 (gross) for comprehensive development of these phases.  It is anticipated that these figures will be refined further in light of emerging masterplanning work for this site.  In the interim, and taking a cautious approach the lower range are inputted here in the trajectory.</t>
  </si>
  <si>
    <t>Residential (infill)</t>
  </si>
  <si>
    <t>Affordable Low Cost Net (Nov 23)</t>
  </si>
  <si>
    <t>Affordable Intermediate Net (Nov 23)</t>
  </si>
  <si>
    <t>Affordable Total Net (Nov 23)</t>
  </si>
  <si>
    <t>Net Percentage % (Nov 23)</t>
  </si>
  <si>
    <t>Affordable Notes (Nov 23)</t>
  </si>
  <si>
    <t>Affordable Breakdown (Nov 2023) To be updated</t>
  </si>
  <si>
    <t>Affordable Component (Nov 2023) To be updated</t>
  </si>
  <si>
    <t>Affordable Component (November 2023) To be updated</t>
  </si>
  <si>
    <t>Affordable Component - To be updated</t>
  </si>
  <si>
    <t>Site / Area or Scheme ID</t>
  </si>
  <si>
    <t>Tab Name</t>
  </si>
  <si>
    <t>Description</t>
  </si>
  <si>
    <t>Notes &amp; Guidance</t>
  </si>
  <si>
    <t>Guidance on how to read the trajectory – to be added</t>
  </si>
  <si>
    <t>Trajectory</t>
  </si>
  <si>
    <t xml:space="preserve">Headline outputs.  Requirement and Completion figure are recorded as both discrete annual outputs and as cumulative figures.  The variance between completions and requirement is recorded. A rolling requirement balance adjusted to account for completions (actual and predicted) is also presented. Charts show the distribution of any variance over the plan period. </t>
  </si>
  <si>
    <t>Conventional Completions (NSC)</t>
  </si>
  <si>
    <t>Completion Totals</t>
  </si>
  <si>
    <t>Projections Summary Tab</t>
  </si>
  <si>
    <t>Projected completions by year broken down by source type.</t>
  </si>
  <si>
    <t>Conventional Pipeline (Large)</t>
  </si>
  <si>
    <t>NSC Pipeline</t>
  </si>
  <si>
    <t>Conventional Pending (Large)</t>
  </si>
  <si>
    <t>NSC Pending</t>
  </si>
  <si>
    <t>Conventional Allocations (Large)</t>
  </si>
  <si>
    <t>Allocations meeting the large sites threshold with a residential component proposed. Capacity estimates adjusted to account for units previously completed within the site or where benefitting from a relevant extant or pending permission which has fed separately into the pipeline/pending tabs.</t>
  </si>
  <si>
    <t>NSC Allocations</t>
  </si>
  <si>
    <t>Allocations proposing a non-conventional component.</t>
  </si>
  <si>
    <t>Conventional Windfall</t>
  </si>
  <si>
    <t>Projected capacity anticipated to be delivered from large windfall sites/areas</t>
  </si>
  <si>
    <t>Fixed small sites input.</t>
  </si>
  <si>
    <t>Phasing Assumptions</t>
  </si>
  <si>
    <t>Indicative phasing assumptions guiding distribution of capacity over the plan period.</t>
  </si>
  <si>
    <t>Capacity Tool Template</t>
  </si>
  <si>
    <t xml:space="preserve">Capacity assessment tool used to calculate potential capacity for select allocation sites </t>
  </si>
  <si>
    <t>Town Breakdown</t>
  </si>
  <si>
    <t>Projected completions split by seven towns</t>
  </si>
  <si>
    <t xml:space="preserve">Small site which forms part of a bigger allocation (09EA). Allocation capacity input subsumes capacity from pipeline. </t>
  </si>
  <si>
    <t>Capacity derived from Ealing R19 Capacity Assessment.  Existing permission (190140FUL) for 9 units on small part of allocation site assigned to Pipeline.</t>
  </si>
  <si>
    <t>Implemented Capacity</t>
  </si>
  <si>
    <t>Conventional Pipeline (Large) Schemes</t>
  </si>
  <si>
    <t>Conventional Pipeline (Large) Capacity</t>
  </si>
  <si>
    <t>NSC Pipeline Schemes</t>
  </si>
  <si>
    <t>NSC Pipeline Capacity</t>
  </si>
  <si>
    <t>Conventional Pending (Large) Schemes</t>
  </si>
  <si>
    <t>Conventional Pending (Large) Capacity</t>
  </si>
  <si>
    <t>NSC Pending Schemes</t>
  </si>
  <si>
    <t>NSC Pending Capacity</t>
  </si>
  <si>
    <t>Conventional Allocations (Large) Capacity</t>
  </si>
  <si>
    <t>Conventional (Small Site) Capacity</t>
  </si>
  <si>
    <t>Conventional Allocations (Large) Source</t>
  </si>
  <si>
    <t>Developer Input</t>
  </si>
  <si>
    <t>215892REM &amp; 195428REM relate to land outside of allocation boundary</t>
  </si>
  <si>
    <t>Ealing R19 Capacity Assessment</t>
  </si>
  <si>
    <t>S</t>
  </si>
  <si>
    <t>Tall Building Study</t>
  </si>
  <si>
    <t xml:space="preserve">None </t>
  </si>
  <si>
    <t>223774 permits no new residential units but results in the loss of 4 existing units</t>
  </si>
  <si>
    <t>Initial capacity figure (651) derived from Tall Building Feasibility Study, and then adjusted to account for commercial scheme (214524FUL) reflecting reduced developable area.
214524FUL is commercial only and therefore isn't assigned to the conventional pipeline.</t>
  </si>
  <si>
    <t>203275FULR3 no longer being pursued (possibly lapsed) as building to be retained</t>
  </si>
  <si>
    <t>No residential component proposed.
Note existing units (6) at Crowborough Court.
Appraised as part of Tall Building Feasibility Study. 
Part of the site (Exchange Plaza) is subject to extant and pending permissions. The commenced permission 164805FUL (at Exchange Plaza) is for commercial only and therefore isn't assigned to the conventional pipeline. This permission appears to have stalled. A new application (241397FUL) for Exchange Plaza was submitted in April 2024, and proposes 504 rooms of student accommodation. This scheme is currently omitted from the NSC Pending input as it was submitted after 31/03/2024.</t>
  </si>
  <si>
    <t xml:space="preserve">The estimated calculated capacity figure (76)  subsumes extant permission (193500FUL) relating to this site. </t>
  </si>
  <si>
    <t>Adjusted total from Tall Building Study</t>
  </si>
  <si>
    <t>Capacity derived from Tall Building Feasibility Study. TB study estimate takes precedent over pending application 233076FUL (which is now also subject to an appeal).</t>
  </si>
  <si>
    <t xml:space="preserve">NSC Pending scheme input takes precedent substituting for 'Allocation' input. 448 student bed spaces equates to 179 C3 units. </t>
  </si>
  <si>
    <t>Lapsed permission</t>
  </si>
  <si>
    <t xml:space="preserve">172 units remained unimplemented from P/2015/4089 however this app has now lapsed.  The early CfS submission indicates that a fresh scheme for phase 2 will be progressed at some point based on an indicative estimate of 200+ units.  Until such an alternative scheme is progressed the capacity estimate for this allocation will continue to be based off the earlier unimplemented component (i.e. 172 units). </t>
  </si>
  <si>
    <t>Based off pending application</t>
  </si>
  <si>
    <t>Capacity is assigned to allocation, but informed by recent application.  Note the most recent application (241706OUT) was submitted after 31/03/2024 and accordingly is omitted from the Conventional Pending tab. This is a hybrid application with outline consent only been sought for the residential component at present.  The description provides for up to 300 units, but plans indicate 295 units at present.</t>
  </si>
  <si>
    <t>Capacity derived from Ealing R19 Capacity Assessment.
Note modifications amend 'proposed use' to include and /or employment use. Capacity is halved to reflect probability of one of two scenarios being delivered.</t>
  </si>
  <si>
    <t>Pre-app input</t>
  </si>
  <si>
    <t>Capacity informed by earlier pre-application work.</t>
  </si>
  <si>
    <t>Capacity derived from the Tall Building Feasibility Study based off the 'alternative option' incorporating Tesco and bank.</t>
  </si>
  <si>
    <t xml:space="preserve">Note Tall Building Study estimate of 1139. Delivery is assumed to extend beyond the plan period, and therefore only a portion (759) is expected to be delivered over trajectory period.   </t>
  </si>
  <si>
    <t>Note figures given here also encompass neighbouring site 05HA.</t>
  </si>
  <si>
    <t>Estimated capacity yield for this site included as part of 04HA figures. Tall building strategy capacity assessment subsumes capacity calculated from previous permissions (172913FUL (commenced but stalled) &amp; 215983FUL (pending with resolution to grant for 43 units).</t>
  </si>
  <si>
    <t>Feasibility Study</t>
  </si>
  <si>
    <t>Note allocation boundary relates to original phase 7 only.</t>
  </si>
  <si>
    <t>Note recent pre-app 231072PAC (with no residential component)</t>
  </si>
  <si>
    <t>Based on infill scenario</t>
  </si>
  <si>
    <t>No conventional or non-conventional residential component proposed</t>
  </si>
  <si>
    <t>No relevant planning applications (P/2013/5028 lies beyond allocation and boundary and has no residential component).</t>
  </si>
  <si>
    <t>Note R18 boundary amended to exclude that part of site covered by 203705FUL.</t>
  </si>
  <si>
    <t xml:space="preserve">Tall building strategy capacity assessment (362 gross or 326 net) supersedes capacity figures derived from pending application 223246FUL which relates to the banqueting hall only on the the eastern side of the site.  The Feasibility Study excludes part of site covered by 216215FUL (pipeline) at the western end of the allocation  (13-15 The Green), but encompasses the banqueting hall, Maypole Court and The Limes. Note recent alternative pending application (student accommodation) for 13-19 The Green (243547FUL) lodged after 31/03/2024. In terms of existing units on the site Maypole Court comprises 16 self contained units, and the Limes comprises a 20-bed special care unit. Combined this equates to 36 existing units. </t>
  </si>
  <si>
    <t>Original capacity figure (1274)  derived from the Tall Building Feasibility Study. It is noted that this estimated figure falls below the permitted capacity under extant permission (183673OUT). It has been determined therefore that the pipeline capacity figure is to supersede the allocation estimate in this instance. Note also the allocation boundary encompasses Unit K which is excluded from the boundary of the outline permission. 1216 units approved in outline. 867 units approved in full.</t>
  </si>
  <si>
    <t xml:space="preserve">Capacity (99) assigned to Conventional Pipeline tab reflecting existing planning permissions ref. PP/2013/3241 (Phases 1-4), PP/2013/3242 (Phase 1) &amp; 190163NMA (Part supersedes PP/2013/3242). The capacity yield inputting here for this site is informed solely by existing planning permissions. Whilst it is anticipated that a revised scheme will be submitted for phases 2-4, replacing the original outline approval, further details are not available regarding this at present. The capacity figures given here excludes the phase 1 component which has been completed.  </t>
  </si>
  <si>
    <t>PP/2013/3241 (Phases 1-4 Outline)</t>
  </si>
  <si>
    <t>234110OUT (phase 4 to 9 - pending decision)</t>
  </si>
  <si>
    <t xml:space="preserve">Of the 2404 net units permitted under phases 1-3 and forming part of the wider original site, 1803 net units remain to be completed relating to phases 2 and 3. These phases now sit beyond the allocation boundary, but feature separately in the trajectory.  A revised outline scheme for phases 4-9 is pending (a resolution to grant given in November 2024) for 5566 units. Given the extended development programme until 2055 only a proportion (2140) of the total proposed units will be completed during the trajectory period.
</t>
  </si>
  <si>
    <t>12 existing residential units identified at this site (9 at Witley Court and 3 at Heller House).</t>
  </si>
  <si>
    <t xml:space="preserve">The boundary of the allocation excludes areas covered by phases 0, 1, 2 &amp; 3, and encompasses phases 4-14 only. Phases 4-14 at pre-planning stage.  An initial high-level feasibility study examined different development scenarios for the site, from partial to comprehensive redevelopment.  This has generated a range of figures from 294 (net) / 430 (gross) for partial development to 945 (net) / 1,463 (gross) for comprehensive development of these phases.  It is anticipated that these figures will be refined further in light of emerging masterplanning work for this site.  In the interim, and taking a cautious approach the lower range are inputted here in the trajectory. Note phase 3 (221501REM) is under construction and due to complete in Autumn 2026. </t>
  </si>
  <si>
    <t>Gross Gain</t>
  </si>
  <si>
    <t>Gross Loss (Existing)</t>
  </si>
  <si>
    <t>Pending input supersedes allocation capacity estimate. A decision has now been issued (31/05/2024).</t>
  </si>
  <si>
    <r>
      <t xml:space="preserve">PP/2015/4682 (Phases 1-9 Outline)
</t>
    </r>
    <r>
      <rPr>
        <i/>
        <sz val="11"/>
        <color theme="6"/>
        <rFont val="Calibri"/>
        <family val="2"/>
        <scheme val="minor"/>
      </rPr>
      <t>160115REM, 181964NMA (Phase 1 Completed)</t>
    </r>
    <r>
      <rPr>
        <sz val="11"/>
        <color theme="6"/>
        <rFont val="Calibri"/>
        <family val="2"/>
        <scheme val="minor"/>
      </rPr>
      <t xml:space="preserve">
</t>
    </r>
    <r>
      <rPr>
        <i/>
        <sz val="11"/>
        <color theme="6"/>
        <rFont val="Calibri"/>
        <family val="2"/>
        <scheme val="minor"/>
      </rPr>
      <t xml:space="preserve">185158REM, 201123NMA, 216077REM (Phase 2 not started),
205101REM (Phase 3 commenced)
</t>
    </r>
  </si>
  <si>
    <t>Total Trajectory Input (net)</t>
  </si>
  <si>
    <t>Other than capacity figures associated with live permitted schemes, all other capacity figures published in the trajectory are indicative, represent a snapshot in time, and have no application beyond establishing Ealing’s supply position.  The site estimates whilst informed, have been generated to support a high-level exercise, and so the utility of these outputs is most useful when interpreted at an aggregated level. The site-specific capacities contained in this document are not intended to inform decision-making in respect of specific schemes, as future planning permissions will need to be underpinned by more detailed and current design and capacity work, which may ultimately support capacities above or below those originally estimated for this exercise.</t>
  </si>
  <si>
    <t>Local plan ref</t>
  </si>
  <si>
    <t xml:space="preserve">Site name  </t>
  </si>
  <si>
    <t>Plan period completion</t>
  </si>
  <si>
    <t>M NSC Unit Gross (Converted)</t>
  </si>
  <si>
    <t>L NSC Unit (C3) lost</t>
  </si>
  <si>
    <t>N NSC Unit Net (Converted)</t>
  </si>
  <si>
    <t>Site name</t>
  </si>
  <si>
    <t>Plan period completions</t>
  </si>
  <si>
    <t>Site area</t>
  </si>
  <si>
    <t>NSC Unit Gross (Converted)</t>
  </si>
  <si>
    <t>NSC Unit (C3) lost</t>
  </si>
  <si>
    <t>NSC Unit Net (Converted)</t>
  </si>
  <si>
    <t>Small Site (Conventional) Windfall</t>
  </si>
  <si>
    <t>Remaining Capacity (Net) not assigned to pipeline or pending tab</t>
  </si>
  <si>
    <t>Allocation only</t>
  </si>
  <si>
    <t>Planning status</t>
  </si>
  <si>
    <t>Size Ha</t>
  </si>
  <si>
    <t>Pipeline only</t>
  </si>
  <si>
    <t>Name</t>
  </si>
  <si>
    <t>Coventional Windfall Large Mplan</t>
  </si>
  <si>
    <t>Small Site Conventional Windfall</t>
  </si>
  <si>
    <t>Fixed annual input</t>
  </si>
  <si>
    <t>5-year completions</t>
  </si>
  <si>
    <t>YR 1
2024-2025</t>
  </si>
  <si>
    <t>YR 2
2025-2026</t>
  </si>
  <si>
    <t>YR 3
2026-2027</t>
  </si>
  <si>
    <t>YR 4
2027-2028</t>
  </si>
  <si>
    <t>YR 5
2028-2029</t>
  </si>
  <si>
    <t>YR 6
2029-2030</t>
  </si>
  <si>
    <t>YR 7
2030-2031</t>
  </si>
  <si>
    <t>YR 8
2031-2032</t>
  </si>
  <si>
    <t>YR 9
2032-2033</t>
  </si>
  <si>
    <t>YR 10
2033-2034</t>
  </si>
  <si>
    <t>YR 11
2034-2035</t>
  </si>
  <si>
    <t>YR 12
2035-2036</t>
  </si>
  <si>
    <t>YR 13
2036-2037</t>
  </si>
  <si>
    <t>YR 14
2037-2038</t>
  </si>
  <si>
    <t>YR 15
2038-2039</t>
  </si>
  <si>
    <t>under development</t>
  </si>
  <si>
    <t>detailed planning permission</t>
  </si>
  <si>
    <t>part outline part detailed</t>
  </si>
  <si>
    <t>outline planning permission</t>
  </si>
  <si>
    <t>Allocation</t>
  </si>
  <si>
    <t>Windfall</t>
  </si>
  <si>
    <t>Scheme Total 
(Plan Period)</t>
  </si>
  <si>
    <t>Scheme Total 
(Years 6-15)</t>
  </si>
  <si>
    <t>Pipeline Conventional Large</t>
  </si>
  <si>
    <t>Pending Conventional Large</t>
  </si>
  <si>
    <t>Capacity falls exclusively into years 1-5</t>
  </si>
  <si>
    <t>All figures given are net</t>
  </si>
  <si>
    <t>Total capacity</t>
  </si>
  <si>
    <t>Small site. Capacity subsumed as part of fixed small sites windfall input.</t>
  </si>
  <si>
    <t>Small site.  Capacity subsumed as part of fixed small sites windfall input. 
Note pending scheme 240012FUL for 144 units now approved in November 2024</t>
  </si>
  <si>
    <t>Small site. Capacity subsumed as part of fixed small sites windfall input. 
Pending scheme (235015FUL) effectively supersedes an earlier approval (225080FUL) for a co-living scheme on a smaller part of this site. The pending scheme equates to 73 net conventional units</t>
  </si>
  <si>
    <t xml:space="preserve">Small site. Capacity subsumed as part of fixed small sites windfall input.
174077FUL (involving the creation of 9 additional nursing home rooms and 2 additional C3 flats) believed to have lapsed. This lapsed scheme is now also essentially part replaced by 232370FUL. Allocation boundary is proposed to be amended to exclude part of site covered by 232370FUL </t>
  </si>
  <si>
    <t>Small site scheme. Capacity subsumed as part of fixed small sites windfall input.
Note pending scheme (now approved Aug 2024) for 115 units net.</t>
  </si>
  <si>
    <t>The table above captures the contribution of each site allocation geography to the trajectory</t>
  </si>
  <si>
    <t>All figures are net unless otherwise stated</t>
  </si>
  <si>
    <t>NSC figures have been converted to a unit measure.</t>
  </si>
  <si>
    <t>All figures relate to unimplemented components.</t>
  </si>
  <si>
    <t>Allocations without a residential component are highlighted in green.</t>
  </si>
  <si>
    <t xml:space="preserve">Capacity assigned to 'NSC Pending' Tab reflecting pending application 233551FUL for PBSA accommodation which equates to 179 units.
Note this 'NSC Pending' input supersedes initial capacity estimate (225 units) derived from Tall Building Feasibility Study.
</t>
  </si>
  <si>
    <t>Bespoke - Beyond next 5 years</t>
  </si>
  <si>
    <t>Bespoke - Whilst the capacity estimate here is not taken from an extant or pending permission, the site is subject to a live application (233076FUL) at present. Note the indicative construction programme for that application was expected to last for 54 months with completion originally anticipated for late 2027. This scheme is now subject to an appeal and so any programme is likely to be delayed.</t>
  </si>
  <si>
    <t>This site was part completed under earlier scheme (193424HYBRID): 100 existing units (phase 1a) were demolished in March 2021. 113 new units were completed in Feb 2023. The latter application 221747HYBRID supersedes the unimplemented parts of 193424HYBRID.  221747HYBRID is also part implemented: 182 new units were completed in January 2024.
221747HYBRID records 1115 gains (of which 182 were completed 10/01/2024) and 130 losses
193424HYBRID records 990 gains (of which 113 were completed 01/02/2023 &amp; 877 superseded) and 230 losses (of which 100 were completed/lost 01/03/2021 &amp; 130 superseded)
Combined Permitted
1115 + 113 = 1228 gross gain
130 + 100 = 230 gross loss
998 net
Combined unimplemented
933 gross gain
130 gross loss
803 net</t>
  </si>
  <si>
    <t>The development is being built in 2 phases due to delayed vacant possession of part of the site. Phase 1 comprising 191 units completed in January 2023. Phase 2 (169) started Nov 2021, and due to early autumn 2024 (confirmed completed late Sept 2024)</t>
  </si>
  <si>
    <t>CIL records confirm commencement late March 2023. 
Bespoke - Phasing informed by scheme specific information - Anticipate delivery within years 6 - 8.</t>
  </si>
  <si>
    <t xml:space="preserve">Bespoke - Recent approval of piling works in April 2024. Demolition of original blocks commenced in June 2024. The first homes are expected to be delivered in Autumn 2026. </t>
  </si>
  <si>
    <t xml:space="preserve">Bespoke - Phasing informed by scheme specific information - Although works have started on site, given the scale of scheme it is not considered likely that all units will be completed within 5 years.  Phasing plan indicates site to be constructed in 3 phases over a period of 7 years - phase 3 earliest completion date is anticipated to be Q3 2028.
Phase 1: Commence Q1 2021 - Complete Q4 2025.
Phase 2: Commence Q1 2023 - Complete Q1 2025.
Phase 3: Commence Q3 2025 - Complete Q3 2028. </t>
  </si>
  <si>
    <t>Pipeline Conventional Large Outline</t>
  </si>
  <si>
    <t>Pipeline Conventional Large Full</t>
  </si>
  <si>
    <t xml:space="preserve">Total capacity </t>
  </si>
  <si>
    <t>No capacity estimates are given for small site allocations as this capacity is substituted with a fixed small sites windfall input.</t>
  </si>
  <si>
    <t>Affordable Breakdown</t>
  </si>
  <si>
    <t>Trajectory Requirement Balance (starting at 27740)</t>
  </si>
  <si>
    <r>
      <t xml:space="preserve">29 Shared Ownership and 99 London Affordable Rent. </t>
    </r>
    <r>
      <rPr>
        <sz val="11"/>
        <color theme="9"/>
        <rFont val="Calibri"/>
        <family val="2"/>
        <scheme val="minor"/>
      </rPr>
      <t>Some of the supporting documents refer to 98 LAR units.</t>
    </r>
    <r>
      <rPr>
        <sz val="11"/>
        <color theme="8"/>
        <rFont val="Calibri"/>
        <family val="2"/>
        <scheme val="minor"/>
      </rPr>
      <t xml:space="preserve">  </t>
    </r>
    <r>
      <rPr>
        <sz val="11"/>
        <color theme="9"/>
        <rFont val="Calibri"/>
        <family val="2"/>
        <scheme val="minor"/>
      </rPr>
      <t>103 existing units to be replaced, but tenure unclear.</t>
    </r>
    <r>
      <rPr>
        <sz val="11"/>
        <color theme="8"/>
        <rFont val="Calibri"/>
        <family val="2"/>
        <scheme val="minor"/>
      </rPr>
      <t xml:space="preserve">
Block A1 -21 apartments and maisonettes for shared ownership. 
Block A2 - 16 apartments for private sale. 
Block B1 - 32 apartments and maisonettes for affordable rent. 
Block C1 - 31 maisonettes and apartments for private sale.
Block C2 - Four private sale 3-bed mews houses sit at the centre of Phase 8.2.  Accessed from the north-south street between Blocks B2 and C1.
2 x 3bed private sale houses west of Block C.
Block D1 - 41 maisonettes and apartments for private sale.
Block D2 - 16 maisonettes for affordable rent 
Block D2 sits along the eastern edge of the Phase 8.1 courtyard block between the Blocks of D3 and D1.
Block D3 - Block D3 forms the south-eastern corner of the Phase 8.1 courtyard building. It provides 8 maisonettes and apartments for affordable rent.
Block D4 - Block D4 forms the south western corner of the Phase 8.1 courtyard building.  24 maisonettes and apartments for private sale and shared ownership.
Block D5 - Block D5 forms the north-western corner of the Phase 8.1 courtyard building. It offers 53 maisonettes and apartments for private sale and shared ownership.
Block E - Block E marks the most north eastern element of the Phase 8.1 development, it provides 19 maisonettes and apartments for affordable rent.</t>
    </r>
  </si>
  <si>
    <r>
      <t xml:space="preserve">71 LAR for older adults
90 LSO
</t>
    </r>
    <r>
      <rPr>
        <sz val="11"/>
        <color theme="9"/>
        <rFont val="Calibri"/>
        <family val="2"/>
        <scheme val="minor"/>
      </rPr>
      <t>No existing units lost.</t>
    </r>
  </si>
  <si>
    <r>
      <t xml:space="preserve">Gains comprise 116 OMS; 75 LAR; 21 SO and 3 x shared equity for transferring leaseholders.  </t>
    </r>
    <r>
      <rPr>
        <sz val="11"/>
        <color theme="9"/>
        <rFont val="Calibri"/>
        <family val="2"/>
        <scheme val="minor"/>
      </rPr>
      <t>120 exiting units on site as original, but tenure unclear.  Unable to determine net affordable position.</t>
    </r>
    <r>
      <rPr>
        <sz val="11"/>
        <color theme="8"/>
        <rFont val="Calibri"/>
        <family val="2"/>
        <scheme val="minor"/>
      </rPr>
      <t xml:space="preserve">
</t>
    </r>
    <r>
      <rPr>
        <sz val="11"/>
        <color theme="9"/>
        <rFont val="Calibri"/>
        <family val="2"/>
        <scheme val="minor"/>
      </rPr>
      <t>Query overall gross total - is it 207 or 215?</t>
    </r>
  </si>
  <si>
    <r>
      <t xml:space="preserve">Further investigation needed. </t>
    </r>
    <r>
      <rPr>
        <sz val="11"/>
        <color theme="9"/>
        <rFont val="Calibri"/>
        <family val="2"/>
        <scheme val="minor"/>
      </rPr>
      <t>Note no existing residential units occupy the site - as previously accommodated the school.</t>
    </r>
  </si>
  <si>
    <r>
      <t xml:space="preserve">No existing affordable units given care home use. </t>
    </r>
    <r>
      <rPr>
        <sz val="11"/>
        <color theme="9"/>
        <rFont val="Calibri"/>
        <family val="2"/>
        <scheme val="minor"/>
      </rPr>
      <t>This skews affordable provision as a percentage as calculated from net overall total.</t>
    </r>
  </si>
  <si>
    <r>
      <t xml:space="preserve">Further investigation needed. </t>
    </r>
    <r>
      <rPr>
        <sz val="11"/>
        <color theme="9"/>
        <rFont val="Calibri"/>
        <family val="2"/>
        <scheme val="minor"/>
      </rPr>
      <t xml:space="preserve">A total of 110 affordable units proposed, of which 76 are contained in building 1 (Block 4). Building 1 comprises 100% affordable units made up of 32 LAR, 30 LLR and 14 SO.  Building 1 will be superseded by 213378FUL, and therefore is excluded from this count here. The remaining 34 affordable units are assigned to building 2, as DMR only.  Buildings 3 and 4 comprise private for sale units only. </t>
    </r>
  </si>
  <si>
    <r>
      <t xml:space="preserve">Further investigation needed. 
</t>
    </r>
    <r>
      <rPr>
        <sz val="11"/>
        <color theme="9"/>
        <rFont val="Calibri"/>
        <family val="2"/>
        <scheme val="minor"/>
      </rPr>
      <t xml:space="preserve">Block 1 - all office. 
Block 2 comprises 248 units overall (a proportion of which is SO but can't determine exact numbers.
Block 6 comprises 223 units overall as amended by 18VAR (all 223 DMR)
Block 7 comprises 385 units overall as amended by 18VAR (103 DMR)
Block 8 comprises 354 units overall as amended by 18VAR (80 DMR)
The above figures need to be verified as the affordable totals are not clearly broken down.  Affordable totals for blocks 2 &amp; 3 are combined. Similarly affordable totals for blocks 4, 5, 7 &amp; 8 are also combined. </t>
    </r>
  </si>
  <si>
    <r>
      <t xml:space="preserve">Further investigation needed
</t>
    </r>
    <r>
      <rPr>
        <sz val="11"/>
        <color theme="9"/>
        <rFont val="Calibri"/>
        <family val="2"/>
        <scheme val="minor"/>
      </rPr>
      <t>See above which relate to the combined position.</t>
    </r>
  </si>
  <si>
    <r>
      <t xml:space="preserve">Further investigation needed
</t>
    </r>
    <r>
      <rPr>
        <sz val="11"/>
        <color theme="9"/>
        <rFont val="Calibri"/>
        <family val="2"/>
        <scheme val="minor"/>
      </rPr>
      <t>Affordable total/breakdown not given for phase 3 as yet.</t>
    </r>
  </si>
  <si>
    <r>
      <t xml:space="preserve">The scheme mix recorded here has accounted for 233548NMA which alters the size mix but overall unit total </t>
    </r>
    <r>
      <rPr>
        <sz val="11"/>
        <color theme="9"/>
        <rFont val="Calibri"/>
        <family val="2"/>
        <scheme val="minor"/>
      </rPr>
      <t>and unit tenure mix</t>
    </r>
    <r>
      <rPr>
        <sz val="11"/>
        <color theme="4"/>
        <rFont val="Calibri"/>
        <family val="2"/>
        <scheme val="minor"/>
      </rPr>
      <t xml:space="preserve"> remained unchanged </t>
    </r>
    <r>
      <rPr>
        <sz val="11"/>
        <color theme="9"/>
        <rFont val="Calibri"/>
        <family val="2"/>
        <scheme val="minor"/>
      </rPr>
      <t>(HR tenure mix has been adjusted)</t>
    </r>
    <r>
      <rPr>
        <sz val="11"/>
        <color theme="4"/>
        <rFont val="Calibri"/>
        <family val="2"/>
        <scheme val="minor"/>
      </rPr>
      <t>.  A total of 71 affordable units, comprising 54 Shared Ownership units and 17 Social  Rent units.</t>
    </r>
  </si>
  <si>
    <t>243527VAR</t>
  </si>
  <si>
    <t>TfL Landholdings at Bollo Lane</t>
  </si>
  <si>
    <r>
      <t xml:space="preserve">The 3 existing units are all private.  A total of 111 affordable units are proposed comprising 71 London Affordable Rent units and 40 Shared Ownership units. 242375NMA </t>
    </r>
    <r>
      <rPr>
        <sz val="11"/>
        <color theme="9"/>
        <rFont val="Calibri"/>
        <family val="2"/>
        <scheme val="minor"/>
      </rPr>
      <t>(submitted and approved after 1st April 2024)</t>
    </r>
    <r>
      <rPr>
        <sz val="11"/>
        <color theme="4"/>
        <rFont val="Calibri"/>
        <family val="2"/>
        <scheme val="minor"/>
      </rPr>
      <t xml:space="preserve"> seeks to amend tenure to provide all units as affordable. </t>
    </r>
    <r>
      <rPr>
        <sz val="11"/>
        <color theme="9"/>
        <rFont val="Calibri"/>
        <family val="2"/>
        <scheme val="minor"/>
      </rPr>
      <t xml:space="preserve">As revised 110 units qualify as social rent and 110 units as shared ownership. This revised mix will be incorporated into the next iteration of the trajectory. </t>
    </r>
  </si>
  <si>
    <t>As proposed a total 15 units are affordable comprising 9 LAR and 6 LLR.</t>
  </si>
  <si>
    <t>1169 (part)</t>
  </si>
  <si>
    <t>779 (part)</t>
  </si>
  <si>
    <t>11 affordable units proposed, comprising 6 social rent units and 5 intermediate units.</t>
  </si>
  <si>
    <t>243424FUL</t>
  </si>
  <si>
    <t>Large Site Schemes permitted between 1st April 2024 and 31st March 2025</t>
  </si>
  <si>
    <t>On live part of spreadsheet only capture large site schemes granted permission up to the 31st March 2025</t>
  </si>
  <si>
    <t>NSC schemes permitted between 1st April 2024 and 31st March 2025</t>
  </si>
  <si>
    <t>NSC schemes permitted since 1st April 2025</t>
  </si>
  <si>
    <t>Scheme level completion details covering years 2019/20, 2020/21, 2021/22, 2022/23, 2023/24 &amp; 2024/25. Scheme level details not yet added. Revert to aggregated ‘Completion Totals’</t>
  </si>
  <si>
    <t>Scheme level completion details covering years 2019/20, 2020/21, 2021/22, 2022/23, 2023/24 &amp; 2024/25. Scheme level detail not yet added. Revert to aggregated ‘Completion Totals’</t>
  </si>
  <si>
    <t>Aggregated completion totals covering 2019/20, 2020/21, 2021/22, 2022/23, 2023/24 &amp; 2024/25.</t>
  </si>
  <si>
    <t>Permitted conventional capacity yet to be completed. Only capacity permitted up to the 31st March 2025 is included. Application sites are 0.25ha or larger. Sites smaller than 0.25ha are only included where these overlap large allocations and an appropriate adjustment is made to the allocation capacity estimate to avoid double counting the potential yield of the site. ‘To be completed capacity’ assigned to future years.</t>
  </si>
  <si>
    <t>Permitted non-conventional capacity yet to be completed. Only capacity permitted up to the 31st March 2025 is included.</t>
  </si>
  <si>
    <t xml:space="preserve">Large site applications with residential component pending consideration or awaiting legal agreement. The pending tab only includes schemes lodged and validated up to the 31st March 2025. This tab may also include schemes where a decision was issued after 1st April 2025, and for which it was considered premature to move these schemes to the Pipeline in this iteration of the trajectory.  </t>
  </si>
  <si>
    <t xml:space="preserve">Schemes with a non-conventional component pending consideration or awaiting legal agreement. The pending tab only includes schemes lodged and validated up to the 31st March 2025. This tab may also include schemes where a decision was issued after 1st April 2024.  </t>
  </si>
  <si>
    <t>Financial Year 2024-25</t>
  </si>
  <si>
    <t>Large pending schemes lodged and between the 1st April 2024 and 31st March 2025</t>
  </si>
  <si>
    <t xml:space="preserve">NSC schemes lodged and validated between 1st April 2024 and 31st March 2025 </t>
  </si>
  <si>
    <t>NSC schemes lodged and validated since 1st April 2025</t>
  </si>
  <si>
    <t>TO BE UPDATED</t>
  </si>
  <si>
    <t>185960FUL</t>
  </si>
  <si>
    <t>Lady Margaret Road</t>
  </si>
  <si>
    <t>Lion House, 56 Kingsbridge Crescent Southall UB1 2DL</t>
  </si>
  <si>
    <t>181990FUL</t>
  </si>
  <si>
    <t>Acton and West London College Mill Hill Road Acton Ealing W3 8UX</t>
  </si>
  <si>
    <t>1.28</t>
  </si>
  <si>
    <t>116 units completed 04/12/2024, as per 24/25 HFR submission.</t>
  </si>
  <si>
    <t>For Phase 3, a total of 215 units, comprising 49 LAR and 166 London Shared Ownership + LLR Intermediate Units.</t>
  </si>
  <si>
    <t>250006FUL</t>
  </si>
  <si>
    <t>Decision not taken (as of 31/03/2025)</t>
  </si>
  <si>
    <t>Draft Legal Agreement - Redacted issued 18/11/2025.</t>
  </si>
  <si>
    <t>N/A</t>
  </si>
  <si>
    <t xml:space="preserve">Phase 3 is for 693 homes, including 148 affordable homes comprising of 37 Social Rent (SR); 31 London Affordable Rent (LAR) and 80 Shared Ownership (SO). </t>
  </si>
  <si>
    <t>A total of 46 affordable units proposed, comprising of 12 Social Rent and 34 Shared Ownership intermediate units.</t>
  </si>
  <si>
    <t>Expected completion Q2- 2027</t>
  </si>
  <si>
    <t>35 units set at discount market rent (DMR).</t>
  </si>
  <si>
    <t>Appeal Allowed with Conditions</t>
  </si>
  <si>
    <r>
      <t xml:space="preserve">Of the 129 existing units, 108 are Social Rent units and 21 are private. As proposed a total of 183 affordable units (gross) are approved comprising 129 Social Rent and 54 Shared Ownership. </t>
    </r>
    <r>
      <rPr>
        <b/>
        <sz val="11"/>
        <color rgb="FF7030A0"/>
        <rFont val="Calibri"/>
        <family val="2"/>
        <scheme val="minor"/>
      </rPr>
      <t>Affordable 183 Units (75-Social Rent units, 54 - LAR units and 54 London Shared Ownership units)</t>
    </r>
  </si>
  <si>
    <t>0.13</t>
  </si>
  <si>
    <t>252540FUL</t>
  </si>
  <si>
    <t>Mount Close Ealing W5 2RQ</t>
  </si>
  <si>
    <t>Phased redevelopment of an existing residential estate to provide new homes</t>
  </si>
  <si>
    <t xml:space="preserve">From application form 
When are the building works expected to commence?:
06/2027
When are the building works expected to be complete?:
09/2029 </t>
  </si>
  <si>
    <t>65 Affordable units ( 4xStudios, 30x1bed, 28x2bed and 3x3bed)</t>
  </si>
  <si>
    <t>Existing estate of 40 homes (16x2bed and 24x3bed), 
(Demolition of 11no. existing residential units, which can be identified as Blocks ‘22 to 27’ and ‘28 to 32. Retention and refurbishment of 29no. existing residential units, which can be 
identified as Blocks 01 (i.e. 1-3’), 02 (i.e. ‘4-9’), 03 (i.e. ‘10-21’), and 04 (i.e. ’33-40’). 
Demolition and reprovision of 11 existing homes, upgrading and refurbishment of 29 existing homes and 138 net additional new residential units into a mixed-tenure Build to Rent scheme comprising of 178 homes. 
65 Affordable units ( 4xStudios, 30x1bed, 28x2bed and 3x3bed) plus 73 Market units (10xStudios, 45x1bed and 18x2bed)</t>
  </si>
  <si>
    <t>240296FUL</t>
  </si>
  <si>
    <t>Land To The Rear Of No. 8-12 South Road Southall UB1 1RT</t>
  </si>
  <si>
    <t>Construction of a two storey building to use as a hostel (Sui Generis), for short term basis.</t>
  </si>
  <si>
    <t>14x hostel rooms equipped with WCs, a reception and two shared kitchens.</t>
  </si>
  <si>
    <t>241736FUL</t>
  </si>
  <si>
    <t>23 Greengate Greenford UB6 0QJ</t>
  </si>
  <si>
    <t>Change of use of a single dwellinghouse (Use Class C3) into a large House in Multiple Occupation (HMO) comprising 8-bedrooms (Use Class Sui Generis)</t>
  </si>
  <si>
    <t xml:space="preserve">This permission was previously approved under application 231019FUL. 
This application differs from 231019FUL in that it seeks permission to change the external materials of the host building. </t>
  </si>
  <si>
    <t>Sherwood Close Estate, Sherwood Close, W13 9YJ 
(Phase 3)</t>
  </si>
  <si>
    <t>Development comprising circa 951sqm commercial floorspace at ground and first floor and 51no. residential units</t>
  </si>
  <si>
    <t>Below site threshold. Granted 14/01/2025</t>
  </si>
  <si>
    <t>Mixed use scheme comprising a building up to eleven storeys with basement for self contained residential units and light industrial floorspace (Use Class E(g)(ii)(iii)/B2/B8</t>
  </si>
  <si>
    <t>Below site threshold. Granted 12/02/2025</t>
  </si>
  <si>
    <t>211987FUL</t>
  </si>
  <si>
    <t>2 Cowgate Road Greenford UB6 8HQ</t>
  </si>
  <si>
    <t>Construction of a part two, part three and part four storey buildings to accommodate 28 residential units</t>
  </si>
  <si>
    <t>Greenford Green</t>
  </si>
  <si>
    <t>3x1bed DMR units</t>
  </si>
  <si>
    <t>0.25</t>
  </si>
  <si>
    <t>241197FUL</t>
  </si>
  <si>
    <t>Below Site threshold. Granted 24/04/2024. (May exclude later)</t>
  </si>
  <si>
    <t>214466FUL</t>
  </si>
  <si>
    <t>34 Kenton Avenue, Southall UB1 3QG</t>
  </si>
  <si>
    <t>Change of use of single family dwellinghouse (Use Class C3) to House in Multiple Occupation (Large HMO) (Use Class Sui Generis) for 10 occupants (Retrospective)</t>
  </si>
  <si>
    <t>241564FUL</t>
  </si>
  <si>
    <t>163 The Vale Acton W3 7RD</t>
  </si>
  <si>
    <t>Change of use from self-contained flat (Use Class C3) to Large House in Multiple Occupation (7 bedrooms; 7 occupants) (Use Class sui generis)</t>
  </si>
  <si>
    <t>244156FUL</t>
  </si>
  <si>
    <t>Land To The Rear Of, Overdale Road, Ealing, W5 4TT</t>
  </si>
  <si>
    <t>Phase Detail: Entire Development When are the building works expected to commence?: 11/2025 When are the building works expected to be complete?: 05/2027</t>
  </si>
  <si>
    <t>Permission Granted 09/06/2025</t>
  </si>
  <si>
    <t>(a) 9 units of the Affordable Housing Units to be provided as London Affordable Rented Housing or Social Rented Housing; and 
(b) 5 Units of the Affordable Housing Units to be provided as London Shared Ownership Units or London Living Rent;</t>
  </si>
  <si>
    <t>Demolition of existing buildings and construction of 27no. two storey terraced dwellinghouses and 14no. flats</t>
  </si>
  <si>
    <t>250762FUL</t>
  </si>
  <si>
    <t>16 Ferrymead Avenue Greenford UB6 9TH</t>
  </si>
  <si>
    <t>Conversion of an existing single family dwelling (C3) into 7 units 7 person HMO (Sui generis)</t>
  </si>
  <si>
    <t>251339PACBSD</t>
  </si>
  <si>
    <t>International House 7 High Street Ealing W5 5DB</t>
  </si>
  <si>
    <t>Change of use of second, third and fourth floors from offices (Use Class E(g)(i)) to 148 residential units</t>
  </si>
  <si>
    <t>Change of use of second, third and fourth floors from offices (Use Class E(g)(i)) to 148 residential units (25xStudios, 58x1bed and 65x2bed). Granted permission 29/05/2025.</t>
  </si>
  <si>
    <t>Sites completed by 31 March 2025</t>
  </si>
  <si>
    <t>Sites &lt;10 new residential units under construction at 31 March 2025</t>
  </si>
  <si>
    <t>Sites of 10-100 new residential units under construction at 31 March 2025</t>
  </si>
  <si>
    <t>Sites of 100-250 new residential units under construction at 31 March 2025</t>
  </si>
  <si>
    <t>Sites of 250-500 new residential units under construction at 31 March 2025</t>
  </si>
  <si>
    <t>Sites of 500+ new residential units under construction at 31 March 2025</t>
  </si>
  <si>
    <t>Sites &lt;10 new residential units not started at 31 March 2025</t>
  </si>
  <si>
    <t>Sites of 10-100 new residential units not started at 31 March 2025</t>
  </si>
  <si>
    <t>Sites of 100-250 new residential units not started at 31 March 2025</t>
  </si>
  <si>
    <t>Sites of 250-500 new residential units not started at 31 March 2025</t>
  </si>
  <si>
    <t>Sites of 500+ new residential units not started at 31 March 2025</t>
  </si>
  <si>
    <t>Sites &lt;10 new residential units not started or permitted at 31 March 2025</t>
  </si>
  <si>
    <t>Sites of 10-100 new residential units not started or permitted at 31 March 2025</t>
  </si>
  <si>
    <t>Sites of 100-250 new residential units not started or permitted at 31 March 2025</t>
  </si>
  <si>
    <t>Sites of 250-500 new residential units not started or permitted at 31 March 2025</t>
  </si>
  <si>
    <t>Sites of 500+ new residential units not started or permitted at 31 March 2025</t>
  </si>
  <si>
    <t>Sites &lt;10 new residential units not started, permitted or submitted at 31 March 2025</t>
  </si>
  <si>
    <t>Sites of 10-100 new residential units not started, permitted or submitted at 31 March 2025</t>
  </si>
  <si>
    <t>Sites of 100-250 new residential units not started, permitted or submitted at 31 March 2025</t>
  </si>
  <si>
    <t>Sites of 250-500 new residential units not started, permitted or submitted at 31 March 2025</t>
  </si>
  <si>
    <t>Sites of 500+ new residential units not started, permitted or submitted at 31 March 2025</t>
  </si>
  <si>
    <t>Sites/Areas yielding &lt;10 new residential units not started at 31 March 2025</t>
  </si>
  <si>
    <t>Sites/Areas yielding 10-100 new residential units not started at 31 March 2025</t>
  </si>
  <si>
    <t>Sites/Areas yielding 100-250 new residential units not started at 31 March 2025</t>
  </si>
  <si>
    <t>Sites/Areas yielding 250-500 new residential units not started at 31 March 2025</t>
  </si>
  <si>
    <t>Sites/Areas yielding 500+ new residential units not started at 31 March 2025</t>
  </si>
  <si>
    <t>1564 (part)</t>
  </si>
  <si>
    <t>Fully completed within 2024/25 reporting year</t>
  </si>
  <si>
    <t>Bespoke. The site is currently occupied for HS2 purposes accommodating a temporary construction compound, and implementation isn't expected for sometime.  Note permission has an extended time limit of 5 years.</t>
  </si>
  <si>
    <r>
      <t xml:space="preserve">A total of 399 affordable units, comprising 91 London Affordable Rent units, 59 London Living Rent units, 66 DMR units, 183 shared ownership units. Summary position: 399 total affordable. 91 Low Cost Rent. 308 Intermediate. Note application documentation wrongly assigns LLR to Low Cost Rent category.
</t>
    </r>
    <r>
      <rPr>
        <sz val="11"/>
        <color theme="9"/>
        <rFont val="Calibri"/>
        <family val="2"/>
        <scheme val="minor"/>
      </rPr>
      <t xml:space="preserve">Note </t>
    </r>
    <r>
      <rPr>
        <b/>
        <sz val="11"/>
        <color rgb="FF7030A0"/>
        <rFont val="Calibri"/>
        <family val="2"/>
        <scheme val="minor"/>
      </rPr>
      <t>Granted 26/06/2025 -</t>
    </r>
    <r>
      <rPr>
        <sz val="11"/>
        <color theme="9"/>
        <rFont val="Calibri"/>
        <family val="2"/>
        <scheme val="minor"/>
      </rPr>
      <t xml:space="preserve"> S73 application (243527VAR) - validated Sept 2024. This revises unit total for phase 3 from 424 to 455.  This uplift of 31 units arises from -9 LAR, +30 intermediate &amp; +10 private. Phase 4 remains unchanged comprising 233 units.</t>
    </r>
    <r>
      <rPr>
        <sz val="11"/>
        <color theme="4"/>
        <rFont val="Calibri"/>
        <family val="2"/>
        <scheme val="minor"/>
      </rPr>
      <t xml:space="preserve">  </t>
    </r>
    <r>
      <rPr>
        <sz val="11"/>
        <color theme="9"/>
        <rFont val="Calibri"/>
        <family val="2"/>
        <scheme val="minor"/>
      </rPr>
      <t>Changes arising from this pending scheme have not been accounted for as part of this iteration of the trajectory.</t>
    </r>
    <r>
      <rPr>
        <sz val="11"/>
        <color theme="4"/>
        <rFont val="Calibri"/>
        <family val="2"/>
        <scheme val="minor"/>
      </rPr>
      <t xml:space="preserve">
Note S73 application (243527VAR) - validated Sept 2024 and Granted  permission 26/06/2025.
Permission 243796REM Granted 27/06/2025 for the approval of Reserved Matters for Phase 3 (Plots 2D-2F only) increasing the amount of dwellings within this phase 424 to 455. 
For Phase 3, a total of 215 units, comprising 49 LAR and 166 London Shared Ownership + LLR Intermediate Units. Market / Private 240 units.</t>
    </r>
  </si>
  <si>
    <t>Material Amendment (s73) of the approved hybrid application 201379OUT involving an amendment to condition 8 to increase the quantum of development within Phase 3 (Plots 2D-2F) from 424 dwellings to 455 dwellings.</t>
  </si>
  <si>
    <t>Just exceeds the 0.25ha site area threshold to qualify as a large site. Permission Granted 04/12/2024 for 6 x 4bed terraced dwellings and 1 x 5bed detached dwellings</t>
  </si>
  <si>
    <t>Scenario 7</t>
  </si>
  <si>
    <t xml:space="preserve">Bespoke - Phase 6b Block D1 to be progressed now in parallel with phases 4 and 6b Block D2. </t>
  </si>
  <si>
    <t xml:space="preserve">Bespoke - Decision issued Nov 2024. Phasing informed by scheme specific information. </t>
  </si>
  <si>
    <t>Below Site Area threshold of 0.25ha but part of allocation site (but note site allocation itself also a small site)</t>
  </si>
  <si>
    <t xml:space="preserve">This application relates to phase 3 only. Scheme was previously (version 2) assigned to the pending tab, but now moved to the pipeline having been approved in September 2024.
See also 244029VAR approved March 2025 which increases number of units from 185 to 188.
Note block C4 has transferred from phase 2. Phases 1 complete.  Phase 2 (P/2014/6383) previously assigned to pipeline but now completed (March 2023). Blocks B7 &amp; B8 completed Aug 2023. </t>
  </si>
  <si>
    <t>244029VAR</t>
  </si>
  <si>
    <t>Sherwood Close Phase 3 (Former Dean Gardens Estate) West Ealing London W13 9YP</t>
  </si>
  <si>
    <t>Bespoke - phasing mirrors that for 223090FUL</t>
  </si>
  <si>
    <t>Redevelopment of the site including the demolition of the existing building and construction of 2 buildings ranging in height from 6 to 14 storeys to provide 185 self-contained residential units (Class C3) together with hard and soft landscaping, car parking, cycle storage and other associated works.</t>
  </si>
  <si>
    <t xml:space="preserve">Minor Material Amendment (S.73) to vary condition 2 (approved documents for 223090FUL) involving increasing the number of homes from 185 to 188 </t>
  </si>
  <si>
    <t xml:space="preserve">Phase 3 replaces Target House which comprised 47 1 bed units, but tenure of 47 units remains unclear.  Based on information supplied with original parent application, the breakdown is estimated to be 15 private units and 32 Social Rent units.  A total of 37 Social Rent units proposed, with the remaining 148 units being private.
244029VAR approved 18 March 2025 increased overall unit total by 3 units from 185 to 188.  The 3 additional units are all private.  Whilst there is no change to the affordable mix measured at a unit level, some adjustment has been made in respect of hab rooms. </t>
  </si>
  <si>
    <t>Demolition of existing building and the erection of a ground to 8 storey building comprising 60 new residential dwellings</t>
  </si>
  <si>
    <t>Bespoke. CIL records confirm commencement in October 2020, but apart from site clearance progress is slow. Original building contractor withdrew from development.</t>
  </si>
  <si>
    <t>231604FUL
221440FUL (refused)</t>
  </si>
  <si>
    <t xml:space="preserve">Note this is a hybrid application with full permission secured for phase 1 only at present.  The quantums approved for phases 2 and 3 may be revisited  - but thinking around this is at early stages, and therefore not possible to account for this here at present.
 </t>
  </si>
  <si>
    <t>Bespoke - Phase S3, comprising the remaining 214 residential units will commence later due to the Trust’s need to maintain services during the construction of the new Medium Secure Unit, and subject to funding.</t>
  </si>
  <si>
    <t xml:space="preserve">This permission now recorded as superseded by 191309FUL. </t>
  </si>
  <si>
    <t>75-117 Boston Road Hanwell London W7 3SA</t>
  </si>
  <si>
    <t>Minor Material Amendment (S73) to vary conditions 2, 15, 16, 22, 25, 26, 27 and 32, seeking to increase the number of residential units, in pursuant to planning permission ref: 191309FUL</t>
  </si>
  <si>
    <t>Increased unit total by 27 units. Incorporated into 191309FUL</t>
  </si>
  <si>
    <t xml:space="preserve">Whilst this extant permission remains part of the pipeline currently, an alternative scheme has now been submitted (Jan 2026) outside of the 24/25 reporting period, and a decision on this is pending currently. It is premature to add this to the pending tab in this iteration (version 3) of the trajectory. Whilst the extant permission is now unlikely to be built out, it is too early to supersede this scheme at present.  </t>
  </si>
  <si>
    <t>260215FUL</t>
  </si>
  <si>
    <t>Elthorne Works 4 Trumpers Way Hanwell W7 2QA</t>
  </si>
  <si>
    <t>Allocation boundary (19SO) amended to exclude area covered by this permission. Scheme completed 20/03/2025.</t>
  </si>
  <si>
    <t>Part superseded by 240859NMA (note doesn't adjust unit total or mix).
Part superseded by app 244532NMA (note this app also doesn't alter unit total or mix)</t>
  </si>
  <si>
    <t>Also known as Merrick Place.</t>
  </si>
  <si>
    <t xml:space="preserve">NA
</t>
  </si>
  <si>
    <t xml:space="preserve">Scenario 29  </t>
  </si>
  <si>
    <t>Below Large Site threshold, but forming component part of allocation. Proposed capacity deriving from this part of the site is excluded from allocation estimate which has been derived from the tall building assessment. This input therefore supplements the separate capacity estimate for the allocation. The capacity input from this permission effectively supersedes 216215FUL captured in the pipeline tab, as it is understood that this alternative scheme will now be pursued.</t>
  </si>
  <si>
    <t>170</t>
  </si>
  <si>
    <t>Bespoke - Site setup and demolition completed in 2025. Various pre-commencement conditions are pending consideration. The pending construction logistics plan  indicates that works will take approximately 27 months (19 months post demolition). Final completion expected in August 2027.</t>
  </si>
  <si>
    <t>Bespoke. As of February 2026 phase 2 has yet to commence. Phase 2 (Quarter Yards) anticipated to complete Q1 2028.</t>
  </si>
  <si>
    <t>Remaining units in phase 3 (The Birch - The Parkside Collection) are under construction and due to complete in November 2026.</t>
  </si>
  <si>
    <t>Bespoke. As of February 2026 phase 2 has yet to commence. First units (Brickfields) in phase 2 (Quarter Yards) anticipated to complete Q1 2028.</t>
  </si>
  <si>
    <t xml:space="preserve">Granted 21/08/2024 below 0.25ha threshold but part of small allocation site. 116 homes proposed, 81 homes would be set at market build to rent BTR, with the remaining 35 units set at discount market rent (DMR). </t>
  </si>
  <si>
    <t>200471FUL</t>
  </si>
  <si>
    <t>Land South Of 80-92 High Street (Former Cattle Market Site), Southall UB1 3DG</t>
  </si>
  <si>
    <t>Redevelopment of the site to provide 125 residential units. Part superseded by 213715VAR which adjusted site boundary and altered tenure, but no change to unit total.</t>
  </si>
  <si>
    <t>213715VAR- Minor material amendment (s73)- amends the red-line site boundary for the development approved under ref. 200471FUL (dated 16th December 2020). It also proposes to change the tenure of the approved market housing to affordable homes. This would mean that all 125 homes would be affordable (100%) comprised of 101 London Affordable Rented homes and 24 Shared Ownership homes.</t>
  </si>
  <si>
    <t>Bespoke - Works commenced September 2021. The original development partner went into administration in February 2025. The Council have now taken back possession of the site. The Council intend to prepare site for a new contractor to complete the development.</t>
  </si>
  <si>
    <t>Bespoke - Note this is a hybrid application, with outline consent only been sought for the residential component at present. Demolition of the original leisure centre commenced in March 2025. Application info suggests that works could commence early 2026 with leisure centre completing in early 2028.  Approval given in January 2026 to enter into a development agreement with a residential development partner.</t>
  </si>
  <si>
    <t>SOU1</t>
  </si>
  <si>
    <t>Phase 3, Friary Park Estate The Drive, Joseph Avenue, Sparks Close &amp; Friary Road Acton W3 6NL</t>
  </si>
  <si>
    <t>Full planning permission for demolition of all existing structures and the construction of 693 homes, 450sq.m community centre (Use Class E(f)/F1/F2), 98sq.m of non-residential floorspace for Commercial, Business &amp; Service Floorspace (Use Class E).
Part supersedes 221747HYBRID.</t>
  </si>
  <si>
    <t>Allocation (Reg 18 AC11) not pursued</t>
  </si>
  <si>
    <t>95 C3 units proposed. Part supersedes 214611FUL. PBSA 200 studios and 229 clusters also proposed (equates to 429 bedrooms).
252720NMA amends unit size, accessible unit provision, external changes and increases commercial floor area (no change in unit totals of tenure mix).</t>
  </si>
  <si>
    <t xml:space="preserve">Previously (in version 2) captured in the pending tab. 
This permission comprises both C3 and PBSA accommodation.  Only C3 units are recorded here, with PBSA assigned to NSC Pipeline tab. 
The scheme comprises two physically separate sites (Bollo Yard C3 and Bollo Place PBSA), with a combined site area of 0.329 ha. 429 student bed spaces equates to 172 units.  When combined with 95 C3 units the overall unit provision equates to 267 units. </t>
  </si>
  <si>
    <t>Student Accommodation
PBSA 200 studios and 229 clusters (equates to 429 rooms). 95 C3 units also proposed. Part supersedes 214611FUL. 252720NMA amends unit size, accessible unit provision, external changes and increases commercial floor area (no change in unit totals of tenure mix).</t>
  </si>
  <si>
    <t xml:space="preserve">Previously (in version 2) captured in the pending tab. 
This permission comprises both C3 and PBSA accommodation.  Only PBSA units are recorded here, with C3 units assigned to Conventional Pipeline tab. 
The scheme comprises two physically separate sites (Bollo Yard C3 and Bollo Place PBSA), with a combined site area of 0.329 ha. 429 student bed spaces equates to 172 units.  When combined with 95 C3 units the overall unit provision equates to 267 units. 
</t>
  </si>
  <si>
    <t>Bespoke - The proposed development is split into three blocks knows as ‘North Block’ (11 units) and ‘South Block’ (27 units) and ‘End of Terrace’ (2 units). Scenario 8</t>
  </si>
  <si>
    <t>240053FUL</t>
  </si>
  <si>
    <t>Student Accommodation Hanger Lane Gyratory Ealing W5 1DL</t>
  </si>
  <si>
    <t>Single storey ground floor extension and extension of mezzanine floor to the existing student accommodation/commercial building (Mixed Use Class Sui Generis/E)</t>
  </si>
  <si>
    <t>0.40</t>
  </si>
  <si>
    <t>4</t>
  </si>
  <si>
    <t>This scheme adds an additional 10 student rooms (including 3 additional disabled rooms) and approx. 248 sqm additional Class E floorspace and communal space, to the existing scheme approved under 174485FUL and 220091FUL.</t>
  </si>
  <si>
    <t>Bespoke - Whilst the original scheme commenced in June 2020 CIL records indicate that this application commenced August 2023. Phasing aligned with original scheme.</t>
  </si>
  <si>
    <t>Bespoke - Phasing aligned with original schemes.</t>
  </si>
  <si>
    <t>The capacity input from this permission is substituted by a pending scheme (235015FUL - approved April 2025) for a larger co-living development encompassing 139 Broadway.
Note also both scheme part overlaps 14EA ,a small site allocation.  94 co-living units were approved, which equates to 52 conventional units. No existing units are recorded on this part of the allocation site (131-137).</t>
  </si>
  <si>
    <t>Bespoke - The submitted construction logistic plan indicates that construction work (from demolition works through to practical completion) is expected to take approximately 27 months, from the first quarter of 2025.  This is likely to be pushed back noting that the majority of pre-commencement conditions have yet to be discharged.</t>
  </si>
  <si>
    <t>Both the s73 and reserve matters applications (243796REM) pertaining to phase 3 now also approved (June 2025). 
The REM application for phase 3 indicates that these works are expected to complete in 2029.</t>
  </si>
  <si>
    <t>See also 201379OUT in pipeline. Material Amendment (s73) of the approved hybrid application 201379OUT involving an amendment to condition 8 to increase the quantum of development within Phase 3 (Plots 2D-2F) from 424 dwellings to 455 dwellings. This uplift is also reflected via the Reserve Matter application 243796REM for phase 3 (approved June 2025). 
Decision issued 26/06/2025, but after 31/03/2025 and so remains in pending tab for now.</t>
  </si>
  <si>
    <t xml:space="preserve">Bespoke - Decision issued May 2024. A number of conditions have been discharged or are pending consideration. These include a construction management plan which indicate that demolition could start in Autumn 2024 with final fit out in Summer 2027 (approx 33 months).  This is adjusted by 12 months to account for delay in securing permission and commencement (confirmed via CIL as Sept 2025). The C3 and PBSA accommodation are located in separate blocks. </t>
  </si>
  <si>
    <t>Building 1 was to be subsumed under 213378FUL, but pending application 213378FUL disposed of.</t>
  </si>
  <si>
    <t>This pending application if approved will part supersede 182843FUL.</t>
  </si>
  <si>
    <t xml:space="preserve">Resolution to grant pending legal agreement (as of 31/03/2025)
Application Disposed of (after 31/03/2025)
</t>
  </si>
  <si>
    <t>Non Determination (as of 31/03/2025)
Appeal Allowed with Conditions (after 31/03/2025)</t>
  </si>
  <si>
    <t>Affordable Units 8xStudios, 31x1bed,36x2bed and 8x3bed = 83 of which 23 would be Discount Market Rent (DMR) at LAR and 60 DMR at blended average of 70% Open Market Rent. 
BTR - Market Rent 345 units (33xStudios,126x1bed,153x2bed and 33x3bed) + 83 Affordable units, Totalling 428 units</t>
  </si>
  <si>
    <t>Bespoke - Note the construction programme was expected to last for 54 months with completion originally anticipated for late 2027. The site/scheme is subject to various variation/amendment applications which are pending currently.  A revised completion date of the 27/11/2029 is noted.</t>
  </si>
  <si>
    <t>254810VAR</t>
  </si>
  <si>
    <t>Waitrose 2 Alexandria Road West Ealing W13 0NL</t>
  </si>
  <si>
    <t>Refused</t>
  </si>
  <si>
    <t>Phase 3 is part completed. 291 units completed March 2025 from a total of 645. 354 units remaining to be implemented.</t>
  </si>
  <si>
    <t xml:space="preserve"> Decision not yet taken (as of 31/03/2025)
</t>
  </si>
  <si>
    <t xml:space="preserve">Application lodged and validated in October 2023. Pending input supersedes allocation capacity estimate. Resolution to grant given 6th November 2024. Decision now issued in November 2025, but after 31/03/2025 and so remains in pending tab for now. Given extended development programme only a proportion of the 5566 units will be completed during the trajectory period. </t>
  </si>
  <si>
    <t xml:space="preserve">Of the 2404 net units permitted under phases 1-3, 1803 net units remain to be completed relating to phases 2 and 3, and these therefore are included in the pipeline. This permission is a reserved matter application for phase 2. Future capacity arising from phases 4-9 has been assigned to the pending inputs instead.    </t>
  </si>
  <si>
    <t>Decision not taken</t>
  </si>
  <si>
    <t>This site is now subject to a part-retrospective application (241738FUL) involving a change of use of the existing car showroom and MOT garage into a place of worship.  This application was submitted in May 2024 and a draft decision (pending legal agreement) was issued in November 2024. Decision now issued April 2025.  This proposal comprises no residential component.  Currently a residential component is assumed as part of the allocation (15SO) input.</t>
  </si>
  <si>
    <t xml:space="preserve">Decision not yet taken (as of 31/03/2025)
</t>
  </si>
  <si>
    <t>Permission Granted 09/06/2025. S73 application (252373VAR pending).</t>
  </si>
  <si>
    <t>(a) 9 units of the Affordable Housing Units to be provided as London Affordable Rented Housing or Social Rented Housing; and 
(b) 5 Units of the Affordable Housing Units to be provided as London Shared Ownership Units or London Living Rent;
Pending S73 application (252373VAR) amends mix.</t>
  </si>
  <si>
    <t>Bespoke - The application form indicated that works were expected to commence in Nov 2025 and complete in May 2027.  Permission was given in June 2025. The site is subject now also to a pending S73 application. pre-commencement conditions have yet to be discharged. Given that works have yet to start a delayed programme is assumed.</t>
  </si>
  <si>
    <t>Prior Approval Required and Given</t>
  </si>
  <si>
    <t>Decision not yet taken (as of 31/03/2025)</t>
  </si>
  <si>
    <t>Draft decision notice issued Feb 2024.</t>
  </si>
  <si>
    <t>Bespoke - Decision now issued June 2025. Various pre-commencement conditions discharged. The approved phasing plan indicates that works are to be completed over two phases. Phase 1 comprises PBSA.  Phase 2 comprises all works associated with the office use. The Environmental Statement supporting the application advises that construction works are anticipated to take approximately 3 years.</t>
  </si>
  <si>
    <t>Proposal involves the creation of a 'Large HMO (7 bedrooms or more)'. The Legal Agreement is pending (draft decision issued December 2024).</t>
  </si>
  <si>
    <t>Draft Decision Waiting Legal Agreement</t>
  </si>
  <si>
    <t xml:space="preserve">Decision not yet taken (as of 31/03/2025) </t>
  </si>
  <si>
    <t>Proposal involves the creation of a 'Large HMO (7 bedrooms or more)'. Approval given 21/10/2025, but after 31/03/2025 and so remains in pending tab for now.</t>
  </si>
  <si>
    <t xml:space="preserve">Scenario 17. </t>
  </si>
  <si>
    <t>Bespoke - Decision now issued Oct 2025.</t>
  </si>
  <si>
    <t>No longer pursued as Allocation. 
Assigned to Conventional Pipeline (Large) (223203FUL)</t>
  </si>
  <si>
    <t xml:space="preserve">Bespoke - A revised masterplan application has yet to be submitted. The applicant has provided (June 2025) an indicative phasing programme for this future revised masterplan as follows:
Phase 7.2 - Sept 29
Phase 7.4 - Dec 30
Phase 7.5 - May 31
Phase 7.3 - Mar 33
Phase 10.1 - May 34
Phase 8.3 - Aug 35
Phase 10.2 - Feb 36
Phase 11.1 - Feb 37
Phase 11.2 - Nov 39
Note this extends just beyond the plan period and therefore a small portion (142) of the total capacity is excluded from the trajectory period. </t>
  </si>
  <si>
    <t>Bespoke - Phasing likely to be informed by scheme specific information.</t>
  </si>
  <si>
    <t xml:space="preserve">217146FUL - Application is still pending (draft decision issued May 2024, but legal agreement pending).
Below Large Site threshold.
</t>
  </si>
  <si>
    <t>Phasing broadly aligned with permitted scheme</t>
  </si>
  <si>
    <t>Below Large Site threshold.
Note 213658FUL now sits beyond the allocation boundary. Again as a small site application this is not assigned to pipeline either.</t>
  </si>
  <si>
    <t>No residential component assumed as part of the allocation.
Originally appraised as part of Tall Building Feasibility Study.  
210030FUL relates to the entire allocation site and is commercial only and therefore isn't assigned to the conventional pipeline.</t>
  </si>
  <si>
    <t>Scenario 23</t>
  </si>
  <si>
    <t>Draft Decision Waiting Legal Agreement (as of 31/03/2025)</t>
  </si>
  <si>
    <t>P/2010/0419,
P/2015/0072 
171774NMA, 
185957NMA, 
223093HYBRID</t>
  </si>
  <si>
    <t xml:space="preserve">Phase 6b (block D1) only accounted for here. </t>
  </si>
  <si>
    <t>396 (figure excludes 6b Block D1)</t>
  </si>
  <si>
    <t>No longer pursued as Allocation.
223093HYBRID approved 20 November 2024.  This app principally covers phase 4 and a bit of the original phase 6b.   As existing the site comprises 129 units in Tintern Court which are to be demolished.  The proposal is for 396 units (gross) proposed.  The net figure is 267. 
Phases 1, 2, 3, 5 &amp; 6a completed.  Phase 6b (part - Block D1) under construction. Phase 6b (part) accounted for under P/2015/0072) under Pipeline tab.</t>
  </si>
  <si>
    <t>233551FUL (for 412 student bed spaces)</t>
  </si>
  <si>
    <t>174077FUL
232370FUL</t>
  </si>
  <si>
    <t xml:space="preserve">No longer pursued as an allocation.
Commenced permission (222341FUL) pending completion.
Capacity (326) assigned to pipeline. </t>
  </si>
  <si>
    <t>No relevant planning applications. 
Capacity derived from Ealing R19 Capacity Assessment.
To qualify as enabling development, it would need to be proven that the quantum of development is no more than is necessary to fund the enabling works.  This would moderate or substitute for any character based capacity assessment.</t>
  </si>
  <si>
    <t>Bespoke. Noting earlier pre-app activity and modest expectations of the club, delivery could occur at pace, although contingent on club finances.</t>
  </si>
  <si>
    <t>172913FUL (allowed) &amp; 215983FUL (pending/disposed).</t>
  </si>
  <si>
    <t>Bespoke. In part informed by planning history, but moderated in light of stalled and disposed of status.</t>
  </si>
  <si>
    <t>Overlapping Planning Permission/Application</t>
  </si>
  <si>
    <t xml:space="preserve">The site is subject to a pending application (224817FUL). 
Capacity (106) assigned to 'Conventional Pending' tab instead. </t>
  </si>
  <si>
    <t>Bespoke to reflect live application, and noting end use may differ.</t>
  </si>
  <si>
    <t>Although an allocation is still being pursued for this site all of the associated capacity is assigned to the pipeline. There are no existing residential units on the site.</t>
  </si>
  <si>
    <t>Bespoke. Note neighbouring site underpinned by 203705FUL has commenced and nearing completion.</t>
  </si>
  <si>
    <t>Bespoke.  Phasing to reflect existence of pending scheme on part of site.</t>
  </si>
  <si>
    <t>65 Stirling Road Acton W3 8DJ</t>
  </si>
  <si>
    <t xml:space="preserve">201379OUT for 852 units
243527VAR for 31 units (pending)
232800FUL for 95 units and 429 PBSA beds
204553FUL for 149 units (0.22ha)
214991FUL for 88 units (0.13ha)
224830FUL for 51 units (0.1ha) 
231285FUL for 124 units (0.2ha &amp; pending)
250006FUL for 49 units (0.07ha)
195284FUL for 140 units (0.14 &amp; pending)
</t>
  </si>
  <si>
    <t>184014FUL for 213 units
260215FUL for 287 units &amp; pending)</t>
  </si>
  <si>
    <t>191022FUL for 1997 units
2320101FUL for commercial scheme only  (pending)</t>
  </si>
  <si>
    <t>Proposed Bedrooms (NSC)</t>
  </si>
  <si>
    <t>Unimplemented bedrooms (NSC)</t>
  </si>
  <si>
    <t>Conventional Count</t>
  </si>
  <si>
    <t>Approval (as of 31/03/2025)</t>
  </si>
  <si>
    <t>Planning Application No.</t>
  </si>
  <si>
    <t>230939FUL</t>
  </si>
  <si>
    <t>Oaklands, Argyle Road, West Ealing, W13 0HG</t>
  </si>
  <si>
    <t>Construction of an additional floor to the existing building to create 9no. residential units (Use Class C3) with associated cycle parking and outdoor amenity space.</t>
  </si>
  <si>
    <t>231268PANDF</t>
  </si>
  <si>
    <t>Bay Court And Spruce Court, Popes Lane, Ealing W5 4AZ</t>
  </si>
  <si>
    <t>5 Creffield Road, Ealing W5 3HP</t>
  </si>
  <si>
    <t>Construction of fourth floor to accommodate 9 self-contained residential flats with associated cycle and refuse storage (Prior Approval Application under Class A, Part 20)</t>
  </si>
  <si>
    <t>0.35</t>
  </si>
  <si>
    <t xml:space="preserve">Bespoke. Started July 2018. Blocks 3, 4 (part against this permission and part against 184888VAR) and 5 have been completed. Block 8 completed in June 2024. Block 7 due to complete in 2025. Blocks 6 &amp; 9 due to complete in 2026. Block 2 is due to complete in 2027. Block 1 is due to complete in 2028.  </t>
  </si>
  <si>
    <t>Approval
Started (after 31/03/2025)</t>
  </si>
  <si>
    <t xml:space="preserve">Forming part of a larger allocation (02EA). This capacity input is substituted by the allocation capacity estimate instead. Prior approval given 29/05/2025. </t>
  </si>
  <si>
    <t>No but linked to 11SO (SO14)</t>
  </si>
  <si>
    <t>5</t>
  </si>
  <si>
    <t xml:space="preserve">Whilst the outcome of the appeal had not been determined as of the 31/03/2025, at the time of writing the appeal has now been allowed.  This record should remain in the pending tab for now.  Given the outcome of this appeal the pending capacity input now takes precedence over the allocation input which had originally been based on the tall building study.
A S.73 application (254810VAR) was submitted December 2025 (after 31/03/2025) which proposes 37 additional homes.
The inclusion of this scheme as part of the future pipeline will need to be monitored and reviewed in light of recent announcement from John Lewis in February 2026 re. the retailer pulling out of the housebuilding business. 
</t>
  </si>
  <si>
    <t xml:space="preserve">The capacity associated with this permission is now fully accounted for. In part this capacity has been completed. A proportion has been superseded by reserved matter applications for select phases which are detailed below.  The outstanding capacity (approved in outline only currently) is superseded by the allocation input.     
Based on the original phasing plan the allocation now encapsulates phases 7.2, 7.3, 7.4, 7.5, 8.3, 10.1, 10.2, 11.1 &amp; 11.2.
Beyond the allocation boundary the remaining phases to be delivered include Phases 8.1 &amp; 8.2 (part - block C2), 9.3, 9.5 and 9.6.  The capacity associated with these permitted phases has been assigned separately under their respective reserve matters applications below. </t>
  </si>
  <si>
    <t xml:space="preserve">Bespoke - Decision issued May 2024. A number of conditions have been discharged or are pending consideration. These include a construction management plan which indicate that demolition could start in Autumn 2024 with final fit out in Summer 2027 (approx. 33 months).  This is adjusted by 12 months to account for delay in securing permission and commencement (confirmed via CIL as Sept 2025). The C3 and PBSA accommodation are located in separate blocks. </t>
  </si>
  <si>
    <r>
      <t xml:space="preserve">Existing units comprised 225 Social Rent units and 5 market unit.  
Proposed affordable breakdown (as approved under 193424HYBRID) comprises (gross) 237 Social Rent units, 78 London Affordable Rent, 140 London Shared Ownership Summary position: 455 total affordable. 315 low cost Rent. 140 Intermediate.
</t>
    </r>
    <r>
      <rPr>
        <sz val="11"/>
        <color theme="9"/>
        <rFont val="Calibri"/>
        <family val="2"/>
        <scheme val="minor"/>
      </rPr>
      <t>It is assumed that a number of these units have now been completed, but need to confirm unimplemented totals.</t>
    </r>
    <r>
      <rPr>
        <b/>
        <sz val="11"/>
        <color rgb="FF7030A0"/>
        <rFont val="Calibri"/>
        <family val="2"/>
        <scheme val="minor"/>
      </rPr>
      <t xml:space="preserve"> The first phase renamed Verdean 124 Social Rent units completed 01/05/2024 as per 24/25 HFR submission.</t>
    </r>
  </si>
  <si>
    <t>Twyford Abbey Nursing Home, Twyford Abbey Road, Park Royal London, NW10 7DP</t>
  </si>
  <si>
    <t xml:space="preserve">Bespoke - Phasing informed by scheme specific information.  A decision has now been issued (06/09/2024). Various conditions discharged over 2025. Phase 3 site formerly Target House demolition commenced July 2024. The approved construction management plan advises that the proposed development is anticipated to span a 32 month period with works commencing in June 2025 and completing in early 2028. </t>
  </si>
  <si>
    <t>A S.73 application which amends 223090FUL (captured separately in the pipeline) increasing the number of units from 185 to 188 across the site.</t>
  </si>
  <si>
    <t>Bespoke - CLEUD approved confirming that works (demolition) commenced May 2025. Various conditions discharged early 2025. Due to complete July 2027.</t>
  </si>
  <si>
    <t>Hybrid planning application for phased development involving full permission for the construction of a replacement leisure centre and outline permission for about 300 homes.</t>
  </si>
  <si>
    <t>Bespoke - The Construction Management Plan advised that construction activities were a anticipated to take 39 months. Works have not started and noting recent scoping opinion it is possible that this scheme may longer be pursued.  Given uncertainty around which scheme may ultimately be pursued on this part of the site, a cautious approach is considered appropriate. This capacity is assigned to year 6 onwards.</t>
  </si>
  <si>
    <t xml:space="preserve">An indicative split is given in the submission document.  The following percentages are based on hab rooms as opposed to a unit measure.  35% of the proposed total is intended to be affordable.  This might equate to around 1,948 units.  Of these 60% (1,169) are LAR and 40% (779) are intermediate. </t>
  </si>
  <si>
    <t xml:space="preserve">Scheme forms part of a large Site Allocation, although the allocation assumed no residential component proposed. Note the wider allocation site allocation contains 6 existing units.  This pending scheme input takes precedent over the allocation (in part) and the earlier extant permission (164805FUL) for commercial scheme only.  </t>
  </si>
  <si>
    <t>Mixed-use scheme, comprising residential, office, civic/community and flexible non-residential floor space</t>
  </si>
  <si>
    <t>The site benefits from an extant permission (215058FULR3) for 564 units, and the capacity contribution associated with this site had previously been accounted for under the pipeline rather than against the allocation. Part of the site is subject to a CPO which was approved April 2023.  As a result of  viability issues, the development partnership with Peabody and Ealing Council was terminated in November 2025, and both the CPO and planning permission will now not be pursued. It is noted that this position was reached after 31/03/2025, but is accounted for here in version 3 of the trajectory (redistributing capacity from the pipeline to the allocation) on the basis that this separate allocation input already existed.  The capacity previously assigned to the pipeline (in version 2) has now been zeroed out.  Although the CPO will soon expire the Council does retain the freehold of Featherstone Terrace Car Park. The Tall Building Study identifies an indicative capacity estimate of 231 units for this part of the site (block B), which has been utilised here.</t>
  </si>
  <si>
    <r>
      <t xml:space="preserve">Supersedes 193424HYBRID.
</t>
    </r>
    <r>
      <rPr>
        <sz val="11"/>
        <color theme="1"/>
        <rFont val="Calibri"/>
        <family val="2"/>
        <scheme val="minor"/>
      </rPr>
      <t>221747HYBRID part superseded by full application for phase 3 243424FUL.</t>
    </r>
  </si>
  <si>
    <r>
      <t>07SO (SO10</t>
    </r>
    <r>
      <rPr>
        <sz val="11"/>
        <color theme="1"/>
        <rFont val="Calibri"/>
        <family val="2"/>
        <scheme val="minor"/>
      </rPr>
      <t>)</t>
    </r>
  </si>
  <si>
    <r>
      <t>Phase 3</t>
    </r>
    <r>
      <rPr>
        <sz val="11"/>
        <color theme="1"/>
        <rFont val="Calibri"/>
        <family val="2"/>
        <scheme val="minor"/>
      </rPr>
      <t xml:space="preserve"> (645 units approved)</t>
    </r>
  </si>
  <si>
    <r>
      <t xml:space="preserve">CIL records confirm commencement late March 2023. 
</t>
    </r>
    <r>
      <rPr>
        <sz val="11"/>
        <color theme="1"/>
        <rFont val="Calibri"/>
        <family val="2"/>
        <scheme val="minor"/>
      </rPr>
      <t>Bespoke</t>
    </r>
    <r>
      <rPr>
        <b/>
        <sz val="11"/>
        <color theme="1"/>
        <rFont val="Calibri"/>
        <family val="2"/>
        <scheme val="minor"/>
      </rPr>
      <t xml:space="preserve"> - </t>
    </r>
    <r>
      <rPr>
        <sz val="11"/>
        <color theme="1"/>
        <rFont val="Calibri"/>
        <family val="2"/>
        <scheme val="minor"/>
      </rPr>
      <t>Phasing informed by scheme specific information - 'topping out achieved September 2025. Completion anticipated Autumn 2026.</t>
    </r>
  </si>
  <si>
    <r>
      <t xml:space="preserve">Bespoke - Recent approval of piling works in April 2024. Demolition of original blocks commenced in June 2024. The first homes are expected to be delivered </t>
    </r>
    <r>
      <rPr>
        <sz val="11"/>
        <color theme="1"/>
        <rFont val="Calibri"/>
        <family val="2"/>
        <scheme val="minor"/>
      </rPr>
      <t xml:space="preserve">late 2026. </t>
    </r>
  </si>
  <si>
    <r>
      <t xml:space="preserve">336 gross gain across both phases (Phase 8.1 = 161 , Phase 8.2 = 149 + 26)
210 gross losses across both phases (Phase 8.1 = 49 , Phase 8.2 = 107 + 54)
Phase 8.2 commenced May 2020. Comprises existing units at Carisbrooke Court, Barwick House and Brouncker Road.
Phase 8.2 part completed Aug 2023 – blocks A1 &amp; B2 completed (149 gross gain / -107 gross loss / 42 net
Block C2 started, due to complete mid 2025 </t>
    </r>
    <r>
      <rPr>
        <sz val="11"/>
        <color theme="1"/>
        <rFont val="Calibri"/>
        <family val="2"/>
        <scheme val="minor"/>
      </rPr>
      <t xml:space="preserve">(26 gross gain &amp; -54 gross loss (note 54 units at Carisbrooke Court were demolished and lost during 2024/25) = -28 net)
Phase 8.1 not started (indicative start date late Spring 2024) but due to complete in 2026
Phase 8.1 comprises existing units at Ludlow Court (49) to be lost. 
Remaining unimplemented 8.1 (112 net) and block C2 phase 8.2 (26 net) = 138 net.
</t>
    </r>
  </si>
  <si>
    <r>
      <t xml:space="preserve">Phase 8.2 commenced May 2020. Comprises existing units at Carisbrooke Court, Barwick House and Brouncker Road.
Phase 8.2 part completed Aug 2023 – blocks A1 &amp; B2 completed (149 gross gain / -107 gross loss / 42 net
Block C2 started, due to complete mid 2025 (26 gross gain &amp; -54 gross loss = -28 net. </t>
    </r>
    <r>
      <rPr>
        <sz val="11"/>
        <color theme="1"/>
        <rFont val="Calibri"/>
        <family val="2"/>
        <scheme val="minor"/>
      </rPr>
      <t xml:space="preserve">Note loss of 54 units recorded in 2024/25 already.
Phase 8.1 not started (indicative start date late Spring 2024) but due to complete in 2026
</t>
    </r>
  </si>
  <si>
    <r>
      <rPr>
        <sz val="11"/>
        <color theme="1"/>
        <rFont val="Calibri"/>
        <family val="2"/>
        <scheme val="minor"/>
      </rPr>
      <t xml:space="preserve">Note the capacity figures captured under this permission have been adjusted to remove phase 3 application (243424FUL) which is captured currently under the pending tab instead. 
This site was part completed under earlier scheme (193424HYBRID): 100 existing units (phase 1a) were demolished in March 2021. 113 new units were completed in Feb 2023. The latter application 221747HYBRID supersedes the unimplemented parts of 193424HYBRID.  221747HYBRID is also part implemented: 182 new units were completed in January 2024.
With regard to existing units the combined site comprises 225 Social Rented homes (6xStudios, 82x1bed, 120x2bed, 13x3bed and 4x4bed). The Combined Site also contained 5 x 4bed private houses on The Drive. All five of the private homes have been acquired and have since been demolished to enable the development. The original housing site wide total being 230 homes. 
193424HYBRID records 990 gains (of which 113 were completed 01/02/2023 &amp; 877 superseded) and 230 losses (of which 100 were completed/lost 01/03/2021 &amp; 130 superseded).
221747HYBRID records 1115 gains (of which 182 were completed 10/01/2024 &amp; 124 The Verdean completed May 2024) and 130 losses (completed May 2023 - </t>
    </r>
    <r>
      <rPr>
        <i/>
        <sz val="11"/>
        <color theme="1"/>
        <rFont val="Calibri"/>
        <family val="2"/>
        <scheme val="minor"/>
      </rPr>
      <t>this may be an error as 76 units still remain to be demolished as of Jan 2026</t>
    </r>
    <r>
      <rPr>
        <sz val="11"/>
        <color theme="1"/>
        <rFont val="Calibri"/>
        <family val="2"/>
        <scheme val="minor"/>
      </rPr>
      <t xml:space="preserve">). The first phase under 221747 hybrid permission renamed Verdean 124 Social Rent units completed 01/05/2024 as per 24/25 HFR submission.
243424FUL (pending as of 31st March 2025) for phase 3 proposes 693 units, of which 576 units supersede units in the hybrid, and 117 represent an additional uplift.
</t>
    </r>
    <r>
      <rPr>
        <u/>
        <sz val="11"/>
        <color theme="1"/>
        <rFont val="Calibri"/>
        <family val="2"/>
        <scheme val="minor"/>
      </rPr>
      <t xml:space="preserve">
Combined Permitted (with pending)</t>
    </r>
    <r>
      <rPr>
        <sz val="11"/>
        <color theme="1"/>
        <rFont val="Calibri"/>
        <family val="2"/>
        <scheme val="minor"/>
      </rPr>
      <t xml:space="preserve">
1115 + 113 + (117) = 1228 (1345) gross gain
130 + 100 = 230 gross loss </t>
    </r>
    <r>
      <rPr>
        <i/>
        <sz val="11"/>
        <color theme="1"/>
        <rFont val="Calibri"/>
        <family val="2"/>
        <scheme val="minor"/>
      </rPr>
      <t>(double check as latest scheme indicates 225 units)</t>
    </r>
    <r>
      <rPr>
        <sz val="11"/>
        <color theme="1"/>
        <rFont val="Calibri"/>
        <family val="2"/>
        <scheme val="minor"/>
      </rPr>
      <t xml:space="preserve">
998 net (1115)
</t>
    </r>
    <r>
      <rPr>
        <u/>
        <sz val="11"/>
        <color theme="1"/>
        <rFont val="Calibri"/>
        <family val="2"/>
        <scheme val="minor"/>
      </rPr>
      <t>Combined unimplemented (with pending)</t>
    </r>
    <r>
      <rPr>
        <sz val="11"/>
        <color theme="1"/>
        <rFont val="Calibri"/>
        <family val="2"/>
        <scheme val="minor"/>
      </rPr>
      <t xml:space="preserve">
1228 (1345) - 113 - 182 - 124 = 809 (926) gross gain
230 - 100 - 54 = 76 gross loss </t>
    </r>
    <r>
      <rPr>
        <i/>
        <sz val="11"/>
        <color theme="1"/>
        <rFont val="Calibri"/>
        <family val="2"/>
        <scheme val="minor"/>
      </rPr>
      <t>(double check if  130 losses did occur in May 2023 )</t>
    </r>
    <r>
      <rPr>
        <sz val="11"/>
        <color theme="1"/>
        <rFont val="Calibri"/>
        <family val="2"/>
        <scheme val="minor"/>
      </rPr>
      <t xml:space="preserve">
733 (850) net 
</t>
    </r>
    <r>
      <rPr>
        <u/>
        <sz val="11"/>
        <color theme="1"/>
        <rFont val="Calibri"/>
        <family val="2"/>
        <scheme val="minor"/>
      </rPr>
      <t xml:space="preserve">Combined unimplemented (adjusted removing phase 3 as captured separately in Pending Tab)
</t>
    </r>
    <r>
      <rPr>
        <sz val="11"/>
        <color theme="1"/>
        <rFont val="Calibri"/>
        <family val="2"/>
        <scheme val="minor"/>
      </rPr>
      <t xml:space="preserve">233 gross gain
0 gross loss
233 net
</t>
    </r>
  </si>
  <si>
    <r>
      <rPr>
        <sz val="11"/>
        <color theme="1"/>
        <rFont val="Calibri"/>
        <family val="2"/>
        <scheme val="minor"/>
      </rPr>
      <t xml:space="preserve">Bespoke - Phasing informed by scheme specific information - Although works have started on site, given the scale of scheme it is not considered likely that all units will be completed within 5 years.  Phasing plan indicates site to be constructed in 3 phases over a period of 7 years - phase 3 earliest completion date is anticipated to be Q3 2028.
Phase 1: Commence Q1 2021 - Complete Q4 2025.
Phase 2: Commence Q1 2023 - Complete Q1 2025.
Phase 3: Commence Q3 2025 - Complete Q3 2029 (captured under pending tab). </t>
    </r>
  </si>
  <si>
    <r>
      <t xml:space="preserve"> </t>
    </r>
    <r>
      <rPr>
        <sz val="11"/>
        <color theme="1"/>
        <rFont val="Calibri"/>
        <family val="2"/>
        <scheme val="minor"/>
      </rPr>
      <t xml:space="preserve">Known as Cloister Corner or Royal Gateway. </t>
    </r>
  </si>
  <si>
    <r>
      <t xml:space="preserve">Bespoke. CIL records confirm commencement December 2023. </t>
    </r>
    <r>
      <rPr>
        <sz val="11"/>
        <color theme="1"/>
        <rFont val="Calibri"/>
        <family val="2"/>
        <scheme val="minor"/>
      </rPr>
      <t>Various conditions discharged in 2025 and NMA for internal layout changes pending consideration. To be completed in phases. First completions anticipated in 2026.</t>
    </r>
  </si>
  <si>
    <r>
      <t xml:space="preserve">This scheme was previously </t>
    </r>
    <r>
      <rPr>
        <sz val="11"/>
        <color theme="1"/>
        <rFont val="Calibri"/>
        <family val="2"/>
        <scheme val="minor"/>
      </rPr>
      <t>(version 1) assigned to Pending tab in earlier iteration of the trajectory.</t>
    </r>
  </si>
  <si>
    <r>
      <rPr>
        <sz val="11"/>
        <color theme="1"/>
        <rFont val="Calibri"/>
        <family val="2"/>
        <scheme val="minor"/>
      </rPr>
      <t xml:space="preserve">Phases 1 to 2 comprising 195 units approved in full.  Phases 3 to 4 approved in outline only (as of the 31st March 2025). See also S73 application 243527VAR in pending tab (but granted June 2025) which also increases the total of units in phase 3 by 31 units from 424 to 455. Combined this site will now deliver 883 units. This uplift is also reflected via the Reserve Matter application 243796REM for phase 3 (approved June 2025). </t>
    </r>
    <r>
      <rPr>
        <b/>
        <sz val="11"/>
        <color theme="1"/>
        <rFont val="Calibri"/>
        <family val="2"/>
        <scheme val="minor"/>
      </rPr>
      <t xml:space="preserve">
</t>
    </r>
  </si>
  <si>
    <r>
      <t>Bespoke - Phasing informed by hybrid status of permission.  Phases 1 &amp; 2 in full (195 units), Phases 3 &amp; 4 in outline (657 units).</t>
    </r>
    <r>
      <rPr>
        <sz val="11"/>
        <color theme="1"/>
        <rFont val="Calibri"/>
        <family val="2"/>
        <scheme val="minor"/>
      </rPr>
      <t xml:space="preserve"> Note phase 3 now approved in full as of June 2025.
The REM application for phase 3 indicates that those works are expected to complete in 2029.
</t>
    </r>
  </si>
  <si>
    <r>
      <t xml:space="preserve">Previously </t>
    </r>
    <r>
      <rPr>
        <sz val="11"/>
        <color theme="1"/>
        <rFont val="Calibri"/>
        <family val="2"/>
        <scheme val="minor"/>
      </rPr>
      <t>(version 1) assigned to 'Pending' tab (note this scheme proposes no new residential units but results in loss of 5 existing units).
Arcadia Centre (capacity) assigned to allocation tab instead.</t>
    </r>
  </si>
  <si>
    <r>
      <t>Phases 1, 2, 3, 5 &amp;</t>
    </r>
    <r>
      <rPr>
        <sz val="11"/>
        <color theme="1"/>
        <rFont val="Calibri"/>
        <family val="2"/>
        <scheme val="minor"/>
      </rPr>
      <t xml:space="preserve"> 6a completed. Phase 6a - Felix Road Terrace comprised 23 units and completed Nov 2024. Phase 6b -Block D1 16 units outstanding.  Phase 6b - Blocks D2, D3 &amp; D4 (53 units) superseded by 223093HYBRID (see separate entry in pipeline tab). </t>
    </r>
  </si>
  <si>
    <r>
      <t xml:space="preserve">This app principally covers phase 4 and a bit of the original phase 6b. </t>
    </r>
    <r>
      <rPr>
        <sz val="11"/>
        <color theme="1"/>
        <rFont val="Calibri"/>
        <family val="2"/>
        <scheme val="minor"/>
      </rPr>
      <t xml:space="preserve">Scheme previously (version 2) captured within pending tab. Progress stalled in 2023 as original contractor collapsed but new development partner appointed in 2025.  As existing the site comprises 129 units in Tintern Court which are to be demolished.  The proposal is for 396 units (gross) proposed.  The net figure is 267.
See also P/2015/0072 in 'Pipeline'.
</t>
    </r>
  </si>
  <si>
    <r>
      <t xml:space="preserve">Capacity for this site assigned to pipeline rather than allocation. </t>
    </r>
    <r>
      <rPr>
        <sz val="11"/>
        <color theme="1"/>
        <rFont val="Calibri"/>
        <family val="2"/>
        <scheme val="minor"/>
      </rPr>
      <t xml:space="preserve">Reports indicate that original cottage may be lost, but this is not part of permission and so 0 existing units are recorded. </t>
    </r>
  </si>
  <si>
    <r>
      <t xml:space="preserve">Bespoke - Works started in March 2024. Site is to be developed in phases. </t>
    </r>
    <r>
      <rPr>
        <sz val="11"/>
        <color theme="1"/>
        <rFont val="Calibri"/>
        <family val="2"/>
        <scheme val="minor"/>
      </rPr>
      <t xml:space="preserve">Phase 1 comprising 109 units in blocks G, H, J &amp; K are estimated to complete in August 2026.  The new blocks in phase 2 are expected to complete in 2027, with the units in the abbey building to follow last.   </t>
    </r>
  </si>
  <si>
    <r>
      <t xml:space="preserve">Capacity now assigned to the pipeline, having previously (version 2) been captured under the allocation.
</t>
    </r>
    <r>
      <rPr>
        <sz val="11"/>
        <color theme="1"/>
        <rFont val="Calibri"/>
        <family val="2"/>
        <scheme val="minor"/>
      </rPr>
      <t xml:space="preserve">Around Ealing Article from 13.02.2026 notes "Enabling works are expected to begin in the spring, with the site being readied for full construction later in the year." (https://www.aroundealing.com/news/groundworks-to-start-on-gurnell/). </t>
    </r>
  </si>
  <si>
    <r>
      <rPr>
        <sz val="11"/>
        <color theme="1"/>
        <rFont val="Calibri"/>
        <family val="2"/>
        <scheme val="minor"/>
      </rPr>
      <t xml:space="preserve">This permission encompasses 3 new blocks (270) on the car park and a 4th block (76) (building 1) to front of original Kellogg Tower. The original permission comprises a total of 346 units. That part of the site accommodating building 1 was subsequently going to be subsumed under pending application 213378FUL (Combined both schemes would have totalled 558 units). The legal agreement for 213378FUL was not signed and this pending scheme has now been disposed of (Feb 2026). Whilst the act of disposal occurred after 31/03/2025, it was deemed appropriate to remove any contribution from this pending scheme input in this iteration of the trajectory because of the presence of the original permission 182843FUL, which can revert back to its non-superseded state. The input assigned to this scheme (182843FUL) in the trajectory has reverted to 346 units.
Note the applicant is now investigating a revised development on this site, and in 2025 has sought a scoping opinion for a new scheme comprising 550 C3 units and 390 co-living units. If pursued this will ultimately supersede 182843FUL.  Awaiting a fresh application, no account has been taken of these future plans in the trajectory at present.
Note the completion of the original office block (now known as Atrium Point) which created 263 units is already completed. 
</t>
    </r>
  </si>
  <si>
    <r>
      <t>This permission encapsulates the full site.  It proposed 1965 net units.</t>
    </r>
    <r>
      <rPr>
        <sz val="11"/>
        <color theme="1"/>
        <rFont val="Calibri"/>
        <family val="2"/>
        <scheme val="minor"/>
      </rPr>
      <t xml:space="preserve"> Of these 1095 units have been completed thus far (379 within block 5 in March 2020, 278 within block 3 in March 2022, 220 in block 4 in Aug 2022 (plus 31 under S73 permission), 218 in block 8 in June 2024). 870 remaining under the original application to be implemented. </t>
    </r>
  </si>
  <si>
    <r>
      <t xml:space="preserve">Bespoke - CIL records confirm works commenced November 2021.  </t>
    </r>
    <r>
      <rPr>
        <sz val="11"/>
        <color theme="1"/>
        <rFont val="Calibri"/>
        <family val="2"/>
        <scheme val="minor"/>
      </rPr>
      <t xml:space="preserve">The Construction Management Plan indicates a construction programme of 79 weeks. Work continued on site until April 2023, but has stalled as original building contractor (Henry) went into administration. </t>
    </r>
  </si>
  <si>
    <r>
      <rPr>
        <sz val="11"/>
        <color theme="1"/>
        <rFont val="Calibri"/>
        <family val="2"/>
        <scheme val="minor"/>
      </rPr>
      <t>Moved from pending tab as permission now approved (May 2024). Note pipeline input supersedes allocation capacity estimate. Existing farmhouse building retained but converted to café. Two existing flats demolished.</t>
    </r>
  </si>
  <si>
    <r>
      <t xml:space="preserve">Bespoke - Planning submission (243107CND) indicates that scheme to be built in 4 phases. Phase 1 (32 units) indicative completion is March 2027. Phase 2 (66 units) indicative completion is June 2027. Phase 3 (44 units) completion by May 2028. Phase 4 comprises 78 units with completion by July 2028. </t>
    </r>
    <r>
      <rPr>
        <sz val="11"/>
        <color theme="1"/>
        <rFont val="Calibri"/>
        <family val="2"/>
        <scheme val="minor"/>
      </rPr>
      <t>Project has transferred to a new developer (SNG), and some adjustments needed to delivery programme to reflect delayed start. Building Control records indicate that works started May 2025.</t>
    </r>
  </si>
  <si>
    <r>
      <t>Bespoke - Application reference 244038VAR (approved April 2025) has varied the original outline permission to enable the development to come forward in 3 phases. Phase 1 now approved in full for access road, phase 2 24 units and phase 3 125 units. T</t>
    </r>
    <r>
      <rPr>
        <sz val="11"/>
        <color theme="1"/>
        <rFont val="Calibri"/>
        <family val="2"/>
        <scheme val="minor"/>
      </rPr>
      <t xml:space="preserve">he applicant is seeking a CLOPD to confirm that works have commenced on the site.  The construction management plan indicates of construction programme of 33 months.  </t>
    </r>
  </si>
  <si>
    <r>
      <t xml:space="preserve">Bespoke - Phasing informed by scheme specific information. Work has started on block K (shop) in May 2023.Have to deliver in a linear fashion - limited space for decanting.  Phase 1 must be completed . </t>
    </r>
    <r>
      <rPr>
        <sz val="11"/>
        <color theme="1"/>
        <rFont val="Calibri"/>
        <family val="2"/>
        <scheme val="minor"/>
      </rPr>
      <t>Phase 1 demolition anticipated to commence in 2026.  Hope to reach practical completion on phase 1 within 2.5 years.  Only then can phase 2 start - build out over next 2.5 years . Then phase 3 within next 2.5 years.  7.5 years - 10 years total build out - but timing ultimately subject to funding and so may be some slippage. Note original development partner went into administration in late 2023.</t>
    </r>
  </si>
  <si>
    <r>
      <t xml:space="preserve">The development is being built in 2 phases due to delayed vacant possession of part of the site. Phase 1 comprising 191 units completed in January 2023. Phase 2 (169) started Nov 2021, </t>
    </r>
    <r>
      <rPr>
        <sz val="11"/>
        <color theme="1"/>
        <rFont val="Calibri"/>
        <family val="2"/>
        <scheme val="minor"/>
      </rPr>
      <t xml:space="preserve">and completed September 2024.  </t>
    </r>
  </si>
  <si>
    <r>
      <t xml:space="preserve">Bespoke. CIL records confirm commencement June 2021, although not advanced beyond site clearance.  Recent NMA application. </t>
    </r>
    <r>
      <rPr>
        <sz val="11"/>
        <color theme="1"/>
        <rFont val="Calibri"/>
        <family val="2"/>
        <scheme val="minor"/>
      </rPr>
      <t xml:space="preserve">Whilst the capacity input here derives from the extant scheme currently, and is likely to change, the timing of any delivery is likely to be informed by the future pending scheme. </t>
    </r>
  </si>
  <si>
    <r>
      <t xml:space="preserve">Small site application which forms part of a bigger allocation (05HA). </t>
    </r>
    <r>
      <rPr>
        <sz val="11"/>
        <color theme="1"/>
        <rFont val="Calibri"/>
        <family val="2"/>
        <scheme val="minor"/>
      </rPr>
      <t>Note also previous application  on adjacent site - 215983FUL - resolution to grant given but legal agreement not signed and application now disposed (Aug 2025). Allocation capacity input supersedes capacity from this pipeline entry.</t>
    </r>
  </si>
  <si>
    <r>
      <t xml:space="preserve">Bespoke. Works commenced early Summer 2024. </t>
    </r>
    <r>
      <rPr>
        <sz val="11"/>
        <color theme="1"/>
        <rFont val="Calibri"/>
        <family val="2"/>
        <scheme val="minor"/>
      </rPr>
      <t>Topping out stage reached February 2025. Due to be completed Spring 2026.</t>
    </r>
  </si>
  <si>
    <r>
      <t xml:space="preserve">Bespoke. Phasing informed by scheme specific information. Works commenced May 2021. Now well advanced. </t>
    </r>
    <r>
      <rPr>
        <sz val="11"/>
        <color theme="1"/>
        <rFont val="Calibri"/>
        <family val="2"/>
        <scheme val="minor"/>
      </rPr>
      <t>Scheme understood to have completed late 2025.</t>
    </r>
  </si>
  <si>
    <r>
      <t xml:space="preserve">Bespoke. CIL records confirm commencement May 2023 for phase 1. 5 phases (over 5 blocks) proposed in total. Phase 1 comprising 94 units </t>
    </r>
    <r>
      <rPr>
        <sz val="11"/>
        <color theme="1"/>
        <rFont val="Calibri"/>
        <family val="2"/>
        <scheme val="minor"/>
      </rPr>
      <t>completed January 2026.</t>
    </r>
  </si>
  <si>
    <r>
      <t xml:space="preserve">Bespoke. Phasing informed by scheme specific information. CIL records confirm commencement May 2023. Enabling works completed July 2023. </t>
    </r>
    <r>
      <rPr>
        <sz val="11"/>
        <color theme="1"/>
        <rFont val="Calibri"/>
        <family val="2"/>
        <scheme val="minor"/>
      </rPr>
      <t xml:space="preserve">The overall construction period from initial enabling works up to completion is 150 weeks. Work paused after enabling works to allow re-design to account for changes to fire safety regs, with amendments (243164NMA) with no change to unit numbers approved in September 2024. Scheme comprises three buildings.  Building A comprises 169 units, building B comprises 210 units, and building C comprises 81 units.  Although this scheme is progressing revisions are anticipated for phase B. </t>
    </r>
  </si>
  <si>
    <r>
      <t xml:space="preserve">CIL records confirm commencement January 2020, </t>
    </r>
    <r>
      <rPr>
        <sz val="11"/>
        <color theme="1"/>
        <rFont val="Calibri"/>
        <family val="2"/>
        <scheme val="minor"/>
      </rPr>
      <t>but works have stalled.</t>
    </r>
  </si>
  <si>
    <r>
      <t xml:space="preserve">Bespoke. CIL records confirm commencement October 2022. </t>
    </r>
    <r>
      <rPr>
        <sz val="11"/>
        <color theme="1"/>
        <rFont val="Calibri"/>
        <family val="2"/>
        <scheme val="minor"/>
      </rPr>
      <t>Topping out stage reached January 2024. Work was set to complete in March 2025.</t>
    </r>
  </si>
  <si>
    <r>
      <t xml:space="preserve">Bespoke. CIL records confirm commencement 07/10/2022. Comprises four main buildings/blocks. </t>
    </r>
    <r>
      <rPr>
        <sz val="11"/>
        <color theme="1"/>
        <rFont val="Calibri"/>
        <family val="2"/>
        <scheme val="minor"/>
      </rPr>
      <t>Topping out reached November 2024. Construction is expected to take 49 months. First completions anticipated 4Q/2026.</t>
    </r>
  </si>
  <si>
    <r>
      <t xml:space="preserve">Bespoke. </t>
    </r>
    <r>
      <rPr>
        <sz val="11"/>
        <color theme="1"/>
        <rFont val="Calibri"/>
        <family val="2"/>
        <scheme val="minor"/>
      </rPr>
      <t>CLEUD application (254692CPE) confirms that works (via demolition) commenced in October/November 2025. 243386CND details indicative programme of phasing over 7 phases.
Phase 3 - Oct 2028
Phase 4 - June 2030
Phase 5 - May 2030
Phase 6 - June 2031
Phase 7 - Jan 2031</t>
    </r>
  </si>
  <si>
    <r>
      <t xml:space="preserve">Bespoke. CLEUD application (254692CPE) confirms that works (via demolition) commenced in October/November 2025. 243386CND details indicative programme of phasing for plots A &amp; B - </t>
    </r>
    <r>
      <rPr>
        <sz val="11"/>
        <color theme="1"/>
        <rFont val="Calibri"/>
        <family val="2"/>
        <scheme val="minor"/>
      </rPr>
      <t>due to complete November and June 2029 respectively.</t>
    </r>
  </si>
  <si>
    <r>
      <t xml:space="preserve">Note this site is now subject to two pending application for alternative uses.  The site is covered by a pending application 232010FUL </t>
    </r>
    <r>
      <rPr>
        <sz val="11"/>
        <color theme="1"/>
        <rFont val="Calibri"/>
        <family val="2"/>
        <scheme val="minor"/>
      </rPr>
      <t xml:space="preserve">(with resolution to grant given in Oct 2023 and draft decision issued March 2025) for wholly employment scheme. A second alternative pending scheme (253874FUL) was submitted in October 2025 (after the 31st March 2025 cut off) for a hyperscale data centre and affordable workspace.  Neither pending schemes contain any residential component, and accordingly are not captured elsewhere in the trajectory.  In light of more recent planning activity, it is assumed that 191022FUL will now not be progressed further and accordingly any residential capacity has been removed from the future pipeline recorded in this trajectory. </t>
    </r>
  </si>
  <si>
    <r>
      <t>Bespoke. Phase 2-4 are subject to an outline permission only at this stage. Whilst it is anticipated that a revised scheme will be submitted for phases 2-4 the timing of this is unclear at present.</t>
    </r>
    <r>
      <rPr>
        <sz val="11"/>
        <color theme="1"/>
        <rFont val="Calibri"/>
        <family val="2"/>
        <scheme val="minor"/>
      </rPr>
      <t xml:space="preserve"> The original appointed development partner for phase 2 has withdrawn from project. Phasing distribution has regard to gross total in this instance. </t>
    </r>
  </si>
  <si>
    <r>
      <t>The capacity contribution from this site had previously been assigned under the pipeline rather than allocation. Part of the site is subject to a CPO which was approved April 2023. The permission was to be progressed over 3 phases. Block A 242 units. Block B 216 units. Block C 106 units. The Construction Environmental Management Plan supporting the application provided details regarding the indicative programme of work.  Once commenced works were expected to take 3 years.</t>
    </r>
    <r>
      <rPr>
        <sz val="11"/>
        <color theme="1"/>
        <rFont val="Calibri"/>
        <family val="2"/>
        <scheme val="minor"/>
      </rPr>
      <t xml:space="preserve"> Arising from viability issues, the development partnership with Peabody and Ealing Council was terminated in November 2025, and both the CPO and planning permission will now not be pursued. It is noted that this position was reached after 31/03/2025, but is accounted for here in version 3 of the trajectory (redistributing capacity from pipeline to the allocation) on the basis that a separate allocation input already existed, and an adjusted capacity figure can be assigned under that input instead.  A reduced capacity contribution from this site has now been captured under the allocation instead.</t>
    </r>
  </si>
  <si>
    <r>
      <t xml:space="preserve">Below Large Site threshold, but forming component part of allocation. Proposed capacity deriving from this part of the site is excluded from allocation estimate which has been derived from the tall building assessment. </t>
    </r>
    <r>
      <rPr>
        <sz val="11"/>
        <color theme="1"/>
        <rFont val="Calibri"/>
        <family val="2"/>
        <scheme val="minor"/>
      </rPr>
      <t>An alternative scheme 243547FUL (recorded under the NSC Pipeline tab) for student accommodation at 13-19 The Green has also now been approved and it is understood that this student led scheme will now be pursued instead. This permission is effectively superseded for the purpose of the trajectory.</t>
    </r>
  </si>
  <si>
    <r>
      <t xml:space="preserve">Bespoke. Scheme commenced November 2022 based on CIL records. Note NMA application April 2024. </t>
    </r>
    <r>
      <rPr>
        <sz val="11"/>
        <color theme="1"/>
        <rFont val="Calibri"/>
        <family val="2"/>
        <scheme val="minor"/>
      </rPr>
      <t>Works completed July 2025 (after 31st March 2025 and so remains in pipeline for now).</t>
    </r>
  </si>
  <si>
    <r>
      <t>The permission allows for up to 650 bedrooms, although the original design comprised 565 units.  Later revisions (</t>
    </r>
    <r>
      <rPr>
        <sz val="11"/>
        <color theme="1"/>
        <rFont val="Calibri"/>
        <family val="2"/>
        <scheme val="minor"/>
      </rPr>
      <t>195092VAR &amp; 195106NMA)  reduce this number down to 561 bedrooms. Assume completion within first 5 years.</t>
    </r>
  </si>
  <si>
    <r>
      <t xml:space="preserve">Bespoke phasing - spread over 2 years, although as single block the scheme will likely complete in a single year. CIL records suggest that works started June 2020, but applicant indicates that work commenced in November 2019. </t>
    </r>
    <r>
      <rPr>
        <sz val="11"/>
        <color theme="1"/>
        <rFont val="Calibri"/>
        <family val="2"/>
        <scheme val="minor"/>
      </rPr>
      <t>Topping out stage reached February 2025. Completion anticipated in Summer 2026.</t>
    </r>
  </si>
  <si>
    <r>
      <t xml:space="preserve">Bed figures converted to units and existing units (4) deducted. Note also that this capacity here (173) is supplemented with additional capacity (43) for the wider site via the allocation tab. </t>
    </r>
    <r>
      <rPr>
        <sz val="11"/>
        <color theme="1"/>
        <rFont val="Calibri"/>
        <family val="2"/>
        <scheme val="minor"/>
      </rPr>
      <t xml:space="preserve">254419NMA proposes (approved Dec 2025) minor changes to internal layout which alters unit types but not overall number (318). </t>
    </r>
  </si>
  <si>
    <r>
      <t xml:space="preserve">Bespoke phasing - spread over 2 years. The construction management plan indicates a construction programme of 24 months. </t>
    </r>
    <r>
      <rPr>
        <sz val="11"/>
        <color theme="1"/>
        <rFont val="Calibri"/>
        <family val="2"/>
        <scheme val="minor"/>
      </rPr>
      <t>A new developer has acquired site in 2025. A limited number of conditions have been discharged.</t>
    </r>
  </si>
  <si>
    <r>
      <t xml:space="preserve">Scheme forms part of large Site Allocation. </t>
    </r>
    <r>
      <rPr>
        <sz val="11"/>
        <color theme="1"/>
        <rFont val="Calibri"/>
        <family val="2"/>
        <scheme val="minor"/>
      </rPr>
      <t xml:space="preserve">This scheme was previously (version 2) captured under the pending tab.
Pipeline scheme input takes precedent substituting for 'Allocation' input. </t>
    </r>
  </si>
  <si>
    <r>
      <t xml:space="preserve">Demolition of existing buildings and the phased erection of buildings for mixed-use scheme, including 428 new homes; a replacement food store
</t>
    </r>
    <r>
      <rPr>
        <sz val="11"/>
        <color theme="1"/>
        <rFont val="Calibri"/>
        <family val="2"/>
        <scheme val="minor"/>
      </rPr>
      <t>254810VAR proposes 37 additional homes</t>
    </r>
  </si>
  <si>
    <r>
      <rPr>
        <sz val="11"/>
        <color theme="1"/>
        <rFont val="Calibri"/>
        <family val="2"/>
        <scheme val="minor"/>
      </rPr>
      <t xml:space="preserve">This scheme part supersedes 221747HYBRID which in respect of phase 3 was approved in outline only. This application now seeks full permission for phase 3. This full application supersedes 576 units from 221747HYBRID, and increases the number of homes approved against the original application by 117 units.  The future capacity for this site is currently split against the pipeline and pending tabs.
Phase 3 proposes 693 homes (superseding 576 from outline approval and proposing a further uplift of 117 units), including 148 affordable units and 545 Market/Private units.
Phase 3 comprises the following existing units:  76 Social Rent Properties to be demolished (1-50 Sparks Close, 1-22 Joseph Avenue and 3,5,7 and 9 Friary Road) 22x1bed, 43x2bed,7x3bed and 4x4bed. 
Note this application has now been approved in January 2026, although remains in the pending tab for now as approval given after 31/03/2025.
</t>
    </r>
    <r>
      <rPr>
        <b/>
        <sz val="11"/>
        <color theme="1"/>
        <rFont val="Calibri"/>
        <family val="2"/>
        <scheme val="minor"/>
      </rPr>
      <t xml:space="preserve">
</t>
    </r>
  </si>
  <si>
    <r>
      <t>Bespoke - Indicative Figures from Phasing Program Document for Phase 3:</t>
    </r>
    <r>
      <rPr>
        <u/>
        <sz val="11"/>
        <color theme="1"/>
        <rFont val="Calibri"/>
        <family val="2"/>
        <scheme val="minor"/>
      </rPr>
      <t xml:space="preserve">
Phase 3 </t>
    </r>
    <r>
      <rPr>
        <sz val="11"/>
        <color theme="1"/>
        <rFont val="Calibri"/>
        <family val="2"/>
        <scheme val="minor"/>
      </rPr>
      <t xml:space="preserve">                                    </t>
    </r>
    <r>
      <rPr>
        <u/>
        <sz val="11"/>
        <color theme="1"/>
        <rFont val="Calibri"/>
        <family val="2"/>
        <scheme val="minor"/>
      </rPr>
      <t>Start</t>
    </r>
    <r>
      <rPr>
        <sz val="11"/>
        <color theme="1"/>
        <rFont val="Calibri"/>
        <family val="2"/>
        <scheme val="minor"/>
      </rPr>
      <t xml:space="preserve">            </t>
    </r>
    <r>
      <rPr>
        <u/>
        <sz val="11"/>
        <color theme="1"/>
        <rFont val="Calibri"/>
        <family val="2"/>
        <scheme val="minor"/>
      </rPr>
      <t>Finish</t>
    </r>
    <r>
      <rPr>
        <sz val="11"/>
        <color theme="1"/>
        <rFont val="Calibri"/>
        <family val="2"/>
        <scheme val="minor"/>
      </rPr>
      <t xml:space="preserve">
Demolition                               Q3 - 2025 - Q4 - 2025 
C1 - Phase 3A                          Q3 - 2026 - Q3 -2029
C4 - Phase 3A                          Q4 - 2026 - Q1 - 2029
C2 - Phase 3A                          Q4 - 2028 - Q1 - 2031
C3 - Phase 3A                          Q4 - 2028 - Q2 - 2031
D1 - Phase 3B                          Q3 - 2029 - Q3 - 2031
</t>
    </r>
  </si>
  <si>
    <r>
      <t>Resolution to grant pending legal agreement</t>
    </r>
    <r>
      <rPr>
        <sz val="11"/>
        <color theme="1"/>
        <rFont val="Calibri"/>
        <family val="2"/>
        <scheme val="minor"/>
      </rPr>
      <t xml:space="preserve"> (as of 31/03/2025)
</t>
    </r>
  </si>
  <si>
    <r>
      <t xml:space="preserve">Bespoke -  </t>
    </r>
    <r>
      <rPr>
        <sz val="11"/>
        <color theme="1"/>
        <rFont val="Calibri"/>
        <family val="2"/>
        <scheme val="minor"/>
      </rPr>
      <t>Scheme now approved in April 2025. No pre-commencement conditions have been discharged as yet. The construction method statement indicates an overall construction programme of 3.5 - 4 years.</t>
    </r>
  </si>
  <si>
    <r>
      <t xml:space="preserve">Decision not yet taken (as of 31/03/2025)
</t>
    </r>
    <r>
      <rPr>
        <sz val="11"/>
        <color theme="1"/>
        <rFont val="Calibri"/>
        <family val="2"/>
        <scheme val="minor"/>
      </rPr>
      <t>Refused (after 31/03/2025)</t>
    </r>
  </si>
  <si>
    <r>
      <t xml:space="preserve">Below Large Site threshold, but forming component part of large site allocation. This capacity input is substituted by the allocation capacity estimate, which assumes a lower estimate based on the Tall Building Study which assumes the conversion of the police station rather than comprehensive redevelopment. </t>
    </r>
    <r>
      <rPr>
        <sz val="11"/>
        <color theme="1"/>
        <rFont val="Calibri"/>
        <family val="2"/>
        <scheme val="minor"/>
      </rPr>
      <t xml:space="preserve"> Scheme refused May 2025</t>
    </r>
  </si>
  <si>
    <r>
      <rPr>
        <sz val="11"/>
        <color theme="1"/>
        <rFont val="Calibri"/>
        <family val="2"/>
        <scheme val="minor"/>
      </rPr>
      <t>This application has now been disposed of (Feb 2026).
Whilst the act of disposal occurred in 2026 after 31st March 2025, it was deemed appropriate to remove any contribution from this scheme input in this iteration of the trajectory because of the presence of the original permission 182843FUL, which can now revert back to its non-superseded state and re-absorb that capacity apportioned to 213378FUL.  
This application if approved would have part superseded 182843FUL.
Note the applicant is now investigating a revised development on this site, and in 2025 has sought a scoping opinion for a new scheme comprising 550 C3 units and 390 co-living units. If pursued this will ultimately supersede 182843FUL.  Awaiting a fresh application, no account has been taken of these future plans in the trajectory at present.</t>
    </r>
  </si>
  <si>
    <r>
      <t xml:space="preserve">Allocation capacity estimate (04HA &amp; 05HA) subsumes capacity from permitted (172913FUL) and pending schemes (215983FUL </t>
    </r>
    <r>
      <rPr>
        <sz val="11"/>
        <color theme="1"/>
        <rFont val="Calibri"/>
        <family val="2"/>
        <scheme val="minor"/>
      </rPr>
      <t>- now disposed of Aug 2025). Note also below Large Site threshold, but forming component part of allocation.</t>
    </r>
  </si>
  <si>
    <r>
      <t xml:space="preserve">Bespoke. </t>
    </r>
    <r>
      <rPr>
        <sz val="11"/>
        <color theme="1"/>
        <rFont val="Calibri"/>
        <family val="2"/>
        <scheme val="minor"/>
      </rPr>
      <t>Decision issued November 2025. The ES (Volume 1, Chapter C) for phases 4 to 9 estimate that development will take approximately 27 years. Works are assumed to commence in May 2027 and conclude by March 2055. It is assumed that the delivery of the first units built under these phases would not complete before May 2029. In the absence of further information, the approved capacity has been split equally over 27 years equating to an annual total of 214 units.  It is acknowledged that this distribution may change as reserve matter applications are progressed for each phase, however the annualised delivery total is not considered to be unrealistic. Based on this split 38% (2,140) of the approved capacity is anticipated to complete during the life of the Local Plan. The remaining 3,426 is split over 17 years beyond the plan period.</t>
    </r>
  </si>
  <si>
    <r>
      <t xml:space="preserve">Forming component part of allocation. Proposed capacity subsumed within the allocation capacity estimate. </t>
    </r>
    <r>
      <rPr>
        <sz val="11"/>
        <color theme="1"/>
        <rFont val="Calibri"/>
        <family val="2"/>
        <scheme val="minor"/>
      </rPr>
      <t xml:space="preserve">Draft decision issued January 2026, but legal agreement not yet signed. </t>
    </r>
  </si>
  <si>
    <r>
      <t xml:space="preserve">This pending scheme effectively supersedes an earlier approval (225080FUL) for a co-living scheme on a smaller part of this site.  This pending scheme extends the development area to now also include 139 Broadway.
Note also both schemes part overlaps 14EA, a small site allocation.
</t>
    </r>
    <r>
      <rPr>
        <sz val="11"/>
        <color theme="1"/>
        <rFont val="Calibri"/>
        <family val="2"/>
        <scheme val="minor"/>
      </rPr>
      <t>Note decision for 235015FUL issued April 2025, but after 31/03/2025 and so remains in pending tab for now.</t>
    </r>
  </si>
  <si>
    <r>
      <t xml:space="preserve">Bespoke - </t>
    </r>
    <r>
      <rPr>
        <sz val="11"/>
        <color theme="1"/>
        <rFont val="Calibri"/>
        <family val="2"/>
        <scheme val="minor"/>
      </rPr>
      <t>Decision now issued April 2025. CIL commencement notice received Aug 2025. Site cleared September 2025.</t>
    </r>
  </si>
  <si>
    <r>
      <t xml:space="preserve">Note suggested modifications post Reg 19 which propose omitting phases 9.3, 9.5 and 9.6 from the allocation boundary.  Phases 9.3, 9.5 and 9.6 are to be delivered under the approved reserved matters application (215892REM), and the capacity associated with these phases has been assigned to the pipeline tab. Based on the original phasing plan the allocation now encapsulates phases 7.2, 7.3, 7.4, 7.5, 8.3, 10.1, 10.2, 11.1 &amp; 11.2. These outstanding phases are approved in outline (182579OUT) only at this stage, but plans for further optimisation are currently being considered, which may trigger a revised application. </t>
    </r>
    <r>
      <rPr>
        <sz val="11"/>
        <color theme="1"/>
        <rFont val="Calibri"/>
        <family val="2"/>
        <scheme val="minor"/>
      </rPr>
      <t xml:space="preserve">The developer has indicated (June 2025) that based on a further optimisation and redesign of the site that the remaining phases covered by the allocation could yield a minimum of 2,000 units (gross), which has formed the basis of the input given here.  Note this figure supersedes the unimplemented capacity associated with the outline approval. Updated information has also been supplied re. the existing units to be replaced - which totals 436 households. 
Beyond the allocation boundary the remaining phases to be delivered include Phases 8.1 &amp; 8.2 (part - block C2), 9.3, 9.5 and 9.6.  The capacity associated with these permitted phases has been assigned to the pipeline tab. </t>
    </r>
  </si>
  <si>
    <r>
      <rPr>
        <sz val="11"/>
        <color theme="1"/>
        <rFont val="Calibri"/>
        <family val="2"/>
        <scheme val="minor"/>
      </rPr>
      <t xml:space="preserve">No relevant planning applications. 
Capacity derived from Tall Building Feasibility Study.
</t>
    </r>
  </si>
  <si>
    <r>
      <t xml:space="preserve">No longer pursued as Allocation. 
Assigned to Conventional Pipeline (Large) </t>
    </r>
    <r>
      <rPr>
        <sz val="11"/>
        <color theme="1"/>
        <rFont val="Calibri"/>
        <family val="2"/>
        <scheme val="minor"/>
      </rPr>
      <t xml:space="preserve">- 221747HYBRID and Conventional Pending (Large) - 243424FUL.
</t>
    </r>
  </si>
  <si>
    <r>
      <t xml:space="preserve">No longer pursued as Allocation.
Note allocation boundary amended to exclude builders yard to south, which is the subject of </t>
    </r>
    <r>
      <rPr>
        <sz val="11"/>
        <color theme="1"/>
        <rFont val="Calibri"/>
        <family val="2"/>
        <scheme val="minor"/>
      </rPr>
      <t>an approved scheme (225069FUL) which has been assigned to the Conventional Pipeline (Large).</t>
    </r>
  </si>
  <si>
    <r>
      <t xml:space="preserve">214524FUL (No resi. Component). </t>
    </r>
    <r>
      <rPr>
        <sz val="11"/>
        <color theme="1"/>
        <rFont val="Calibri"/>
        <family val="2"/>
        <scheme val="minor"/>
      </rPr>
      <t>251339PACBSD - Approved May 2025 for change of use of second, third and fourth floors from offices (Use Class E(g)(i)) to 148 residential units</t>
    </r>
  </si>
  <si>
    <r>
      <t xml:space="preserve">Initial capacity figure (651) derived from Tall Building Feasibility Study, and then adjusted to account for commercial scheme (214524FUL) reflecting reduced developable area.
214524FUL is commercial only and therefore isn't assigned to the conventional pipeline.
</t>
    </r>
    <r>
      <rPr>
        <sz val="11"/>
        <color theme="1"/>
        <rFont val="Calibri"/>
        <family val="2"/>
        <scheme val="minor"/>
      </rPr>
      <t xml:space="preserve">Prior approval has also now (May 2025) been given for the conversion of International House to 148 units. This pending capacity has been substituted by the allocation capacity instead. Progress in relation to this prior approval will need to be monitored and adjustments made to the allocation capacity input as needed. 
  </t>
    </r>
  </si>
  <si>
    <r>
      <t xml:space="preserve">164805FUL (No resi. component)
</t>
    </r>
    <r>
      <rPr>
        <sz val="11"/>
        <color theme="1"/>
        <rFont val="Calibri"/>
        <family val="2"/>
        <scheme val="minor"/>
      </rPr>
      <t>241397FUL (Student Accommodation - pending)</t>
    </r>
  </si>
  <si>
    <r>
      <t xml:space="preserve">The allocation assumes no residential component.
Note existing units (6) at Crowborough Court.
Appraised as part of Tall Building Feasibility Study. 
Part of the site (Exchange Plaza) is subject to extant and pending permissions. The commenced permission 164805FUL (at Exchange Plaza) is for commercial only and therefore isn't assigned to the conventional pipeline. This permission appears to have stalled. A new application (241397FUL) for Exchange Plaza was submitted in April 2024, and proposes 504 rooms of student accommodation. </t>
    </r>
    <r>
      <rPr>
        <sz val="11"/>
        <color theme="1"/>
        <rFont val="Calibri"/>
        <family val="2"/>
        <scheme val="minor"/>
      </rPr>
      <t xml:space="preserve">This scheme is currently captured in the pending tab.  This permission was granted on the 04/06/2025, and effectively substitutes 164805FUL and a portion of the allocation itself. 
</t>
    </r>
  </si>
  <si>
    <r>
      <t>Capacity derived from Tall Building Feasibility Study
The estimated calculated capacity figure (76) subsumes</t>
    </r>
    <r>
      <rPr>
        <sz val="11"/>
        <color theme="1"/>
        <rFont val="Calibri"/>
        <family val="2"/>
        <scheme val="minor"/>
      </rPr>
      <t xml:space="preserve"> earlier permission (193500FUL) relating to this site, which it is understood has now lapsed. 
 </t>
    </r>
  </si>
  <si>
    <r>
      <t xml:space="preserve">225080FUL
</t>
    </r>
    <r>
      <rPr>
        <sz val="11"/>
        <color theme="1"/>
        <rFont val="Calibri"/>
        <family val="2"/>
        <scheme val="minor"/>
      </rPr>
      <t>235015FUL (pending)</t>
    </r>
  </si>
  <si>
    <r>
      <t xml:space="preserve">Below Large Site threshold.
Recently permitted application 225080FUL on eastern half of the allocation has site area of 0.08ha. Whilst this constitutes a small site application, as it comprises NSC accommodation it was included in the NSC Pipeline. </t>
    </r>
    <r>
      <rPr>
        <sz val="11"/>
        <color theme="1"/>
        <rFont val="Calibri"/>
        <family val="2"/>
        <scheme val="minor"/>
      </rPr>
      <t xml:space="preserve">This scheme is now effectively superseded by 235015FUL.
</t>
    </r>
  </si>
  <si>
    <r>
      <t>267 (figure excludes</t>
    </r>
    <r>
      <rPr>
        <sz val="11"/>
        <color theme="1"/>
        <rFont val="Calibri"/>
        <family val="2"/>
        <scheme val="minor"/>
      </rPr>
      <t xml:space="preserve"> 6b Block D1)</t>
    </r>
  </si>
  <si>
    <r>
      <t xml:space="preserve">233076FUL </t>
    </r>
    <r>
      <rPr>
        <sz val="11"/>
        <color theme="1"/>
        <rFont val="Calibri"/>
        <family val="2"/>
        <scheme val="minor"/>
      </rPr>
      <t>(pending)
254810VAR (pending)</t>
    </r>
  </si>
  <si>
    <r>
      <rPr>
        <sz val="11"/>
        <color theme="1"/>
        <rFont val="Calibri"/>
        <family val="2"/>
        <scheme val="minor"/>
      </rPr>
      <t xml:space="preserve">The site is subject to a pending application (233076FUL) for 428 units which was appealed on non-determination grounds. This appeal has now been allowed in May 2025.  Given the outcome of this appeal the 'pending' capacity input now takes precedence over the allocation input which had originally been based on the tall building study.
</t>
    </r>
  </si>
  <si>
    <r>
      <t xml:space="preserve">Capacity assigned to </t>
    </r>
    <r>
      <rPr>
        <sz val="11"/>
        <color theme="1"/>
        <rFont val="Calibri"/>
        <family val="2"/>
        <scheme val="minor"/>
      </rPr>
      <t xml:space="preserve">'NSC Pipeline' Tab reflecting permission 233551FUL for PBSA accommodation which equates to 179 units.
Note this 'NSC Pipeline' input supersedes initial capacity estimate (225 units) derived from Tall Building Feasibility Study.
</t>
    </r>
    <r>
      <rPr>
        <i/>
        <sz val="11"/>
        <color theme="1"/>
        <rFont val="Calibri"/>
        <family val="2"/>
        <scheme val="minor"/>
      </rPr>
      <t xml:space="preserve">
</t>
    </r>
    <r>
      <rPr>
        <sz val="11"/>
        <color theme="1"/>
        <rFont val="Calibri"/>
        <family val="2"/>
        <scheme val="minor"/>
      </rPr>
      <t xml:space="preserve">
</t>
    </r>
  </si>
  <si>
    <r>
      <rPr>
        <sz val="11"/>
        <color theme="1"/>
        <rFont val="Calibri"/>
        <family val="2"/>
        <scheme val="minor"/>
      </rPr>
      <t>Capacity assigned to 'Conventional Pipeline (Large)' tab based on existing permission 241706OUTR3. This is a hybrid application with outline consent only been sought for the residential component at present.  The description provides for up to 300 units, but plans indicate 295 units at present. This permission was granted approval 21/03/2025 and has been added to the Conventional Pipeline (large) tab.</t>
    </r>
    <r>
      <rPr>
        <b/>
        <sz val="11"/>
        <color theme="1"/>
        <rFont val="Calibri"/>
        <family val="2"/>
        <scheme val="minor"/>
      </rPr>
      <t xml:space="preserve">
</t>
    </r>
  </si>
  <si>
    <r>
      <t xml:space="preserve">A pending application (223478FUL) </t>
    </r>
    <r>
      <rPr>
        <sz val="11"/>
        <color theme="1"/>
        <rFont val="Calibri"/>
        <family val="2"/>
        <scheme val="minor"/>
      </rPr>
      <t xml:space="preserve">(now refused May 2025) involving the redevelopment of the police station for 36 units - is listed in the 'Conventional Pending' tab, although its contribution is substituted by this allocation input instead.  The allocation capacity input has been informed by the Tall Building Feasibility Study, which assumes residential on the police station part of the site (block A GR01), achieved via the conversion of the police station with some infill to the rear.  It is noteworthy that the capacity estimate for GR01 is 6 units only and falls significantly below the pending scheme for the police station, although the pending scheme involves the comprehensive redevelopment of the police station site.  </t>
    </r>
  </si>
  <si>
    <r>
      <t xml:space="preserve">No longer pursued as Allocation.
Below Large Site threshold. 
193575FUL - Allied Sainif House, 412 Greenford Road, Greenford Construction of fourth storey (third floor) to office building to provide four self-contained residential units - Granted 12/05/2021. Permitted scheme also below site size threshold and so also omitted from pipeline. </t>
    </r>
    <r>
      <rPr>
        <sz val="11"/>
        <color theme="1"/>
        <rFont val="Calibri"/>
        <family val="2"/>
        <scheme val="minor"/>
      </rPr>
      <t>This scheme has possibly lapsed.</t>
    </r>
  </si>
  <si>
    <r>
      <t xml:space="preserve">Site capacity assigned to </t>
    </r>
    <r>
      <rPr>
        <sz val="11"/>
        <color theme="1"/>
        <rFont val="Calibri"/>
        <family val="2"/>
        <scheme val="minor"/>
      </rPr>
      <t xml:space="preserve">'Conventional Pipeline (Large)' instead reflecting planning permission ref 231604FUL.
</t>
    </r>
  </si>
  <si>
    <r>
      <t xml:space="preserve">No relevant planning applications. 
Capacity derived from Tall Buildings Strategy, </t>
    </r>
    <r>
      <rPr>
        <sz val="11"/>
        <color theme="1"/>
        <rFont val="Calibri"/>
        <family val="2"/>
        <scheme val="minor"/>
      </rPr>
      <t xml:space="preserve">which identified an indicative capacity total of 159 (gross) across 04HA &amp; 05HA. This total has been apportioned across both allocations based on planning activity.
</t>
    </r>
  </si>
  <si>
    <r>
      <t xml:space="preserve">Capacity derived from Tall Buildings Strategy, </t>
    </r>
    <r>
      <rPr>
        <sz val="11"/>
        <color theme="1"/>
        <rFont val="Calibri"/>
        <family val="2"/>
        <scheme val="minor"/>
      </rPr>
      <t>which identified an indicative capacity total of 159 (gross) across 04HA &amp; 05HA. This total has been apportioned across both allocations based on planning activity. Tall building strategy capacity assessment subsumes capacity calculated from previous permission &amp; application (172913FUL (commenced but stalled) &amp; 215983FUL (now disposed of Aug 2025).</t>
    </r>
  </si>
  <si>
    <r>
      <t>Copley Close Estate, Copley Close, Hanwell W7 1AZ</t>
    </r>
    <r>
      <rPr>
        <i/>
        <sz val="11"/>
        <color theme="1"/>
        <rFont val="Calibri"/>
        <family val="2"/>
        <scheme val="minor"/>
      </rPr>
      <t xml:space="preserve"> </t>
    </r>
    <r>
      <rPr>
        <sz val="11"/>
        <color theme="1"/>
        <rFont val="Calibri"/>
        <family val="2"/>
        <scheme val="minor"/>
      </rPr>
      <t>(Phase 7 only)</t>
    </r>
  </si>
  <si>
    <r>
      <t>224817FUL</t>
    </r>
    <r>
      <rPr>
        <sz val="11"/>
        <color theme="1"/>
        <rFont val="Calibri"/>
        <family val="2"/>
        <scheme val="minor"/>
      </rPr>
      <t xml:space="preserve"> (pending)</t>
    </r>
  </si>
  <si>
    <r>
      <t xml:space="preserve">231072PAC
</t>
    </r>
    <r>
      <rPr>
        <sz val="11"/>
        <color theme="1"/>
        <rFont val="Calibri"/>
        <family val="2"/>
        <scheme val="minor"/>
      </rPr>
      <t>252467FUL (pending)</t>
    </r>
  </si>
  <si>
    <r>
      <t xml:space="preserve">Capacity derived from Ealing R19 Capacity Assessment.
A live application </t>
    </r>
    <r>
      <rPr>
        <sz val="11"/>
        <color theme="1"/>
        <rFont val="Calibri"/>
        <family val="2"/>
        <scheme val="minor"/>
      </rPr>
      <t>(252467FUL) is pending for a commercial only scheme with no residential component.</t>
    </r>
  </si>
  <si>
    <r>
      <t xml:space="preserve">216215FUL </t>
    </r>
    <r>
      <rPr>
        <sz val="11"/>
        <color theme="1"/>
        <rFont val="Calibri"/>
        <family val="2"/>
        <scheme val="minor"/>
      </rPr>
      <t>- 13-15 The Green
223246FUL (Pending)
243547FUL - 13-19 The Green</t>
    </r>
  </si>
  <si>
    <r>
      <t xml:space="preserve">Capacity derived from the Tall Building Feasibility Study.
Tall building strategy capacity assessment (362 gross or 326 net) supersedes capacity figures derived from pending application 223246FUL which relates to the banqueting hall only on the  eastern side of the site.  The Tall Building Feasibility Study excludes part of site covered by 216215FUL (pipeline) at the western end of the allocation  (13-15 The Green) </t>
    </r>
    <r>
      <rPr>
        <sz val="11"/>
        <color theme="1"/>
        <rFont val="Calibri"/>
        <family val="2"/>
        <scheme val="minor"/>
      </rPr>
      <t xml:space="preserve">and that covered by 243547FUL (pipeline NSC), but encompasses the banqueting hall, Maypole Court and The Limes. In terms of existing units on the site Maypole Court comprises 16 self contained units, and the Limes comprises a 20-bed special care unit. Combined this equates to 36 existing units. </t>
    </r>
  </si>
  <si>
    <r>
      <t>Original capacity figure (1274) given was derived from the Tall Building Feasibility Study. It is noted that this estimated figure falls below the permitted capacity</t>
    </r>
    <r>
      <rPr>
        <sz val="11"/>
        <color theme="1"/>
        <rFont val="Calibri"/>
        <family val="2"/>
        <scheme val="minor"/>
      </rPr>
      <t xml:space="preserve"> under permissions 183673OUT and 224785REM. It has been determined therefore that the pipeline capacity figures are to supersede the allocation estimate in this instance. Note also the allocation boundary encompasses Unit K which is excluded from the boundary of the outline permission.</t>
    </r>
  </si>
  <si>
    <r>
      <t xml:space="preserve">3776 
</t>
    </r>
    <r>
      <rPr>
        <sz val="11"/>
        <color theme="1"/>
        <rFont val="Calibri"/>
        <family val="2"/>
        <scheme val="minor"/>
      </rPr>
      <t>(5288 including phases 2 &amp; 3)</t>
    </r>
  </si>
  <si>
    <r>
      <t xml:space="preserve">3776 
</t>
    </r>
    <r>
      <rPr>
        <sz val="11"/>
        <color theme="1"/>
        <rFont val="Calibri"/>
        <family val="2"/>
        <scheme val="minor"/>
      </rPr>
      <t>(5579 including phases 2 &amp; 3)</t>
    </r>
  </si>
  <si>
    <r>
      <t xml:space="preserve">234110OUT (phase 4 to 9 - pending decision)
</t>
    </r>
    <r>
      <rPr>
        <sz val="11"/>
        <color theme="1"/>
        <rFont val="Calibri"/>
        <family val="2"/>
        <scheme val="minor"/>
      </rPr>
      <t xml:space="preserve">PP/2015/4682 (Phases 1-9 Outline)
160115REM, 181964NMA (Phase 1 Completed)
185158REM, 201123NMA, 216077REM (Phase 2 not started),
205101REM (Phase 3 commenced)
</t>
    </r>
  </si>
  <si>
    <r>
      <t xml:space="preserve">5566 to pending 
</t>
    </r>
    <r>
      <rPr>
        <sz val="11"/>
        <color theme="1"/>
        <rFont val="Calibri"/>
        <family val="2"/>
        <scheme val="minor"/>
      </rPr>
      <t>(plus 1512 under pipeline from original scheme for earlier phases)</t>
    </r>
  </si>
  <si>
    <r>
      <t>The capacity for this site has now been assigned to the Conventional Pending tab reflecting pending application 234110OUT</t>
    </r>
    <r>
      <rPr>
        <sz val="11"/>
        <color theme="1"/>
        <rFont val="Calibri"/>
        <family val="2"/>
        <scheme val="minor"/>
      </rPr>
      <t xml:space="preserve"> (now approved Nov 2025). 
The original capacity figure (3776) given here derived from the Tall Building Feasibility Study, and was not informed by pending application 234110OUT. This feasibility work assumed a revised masterplan for phases 4-9, and the allocation boundary reflects these phases only. These figures are disregarded however with the trajectory defaulting to using the pending scheme.  
Of the 2404 net units permitted under phases 1-3 and forming part of the wider original site, 1512 net units remain to be completed relating to phases 2 and 3.  The relevant permissions associated with phases 2 and 3 are assigned to the Conventional Pipeline tab.
  </t>
    </r>
  </si>
  <si>
    <r>
      <t xml:space="preserve">Recently implemented/regularised development removes scope to accommodate residential on this site. 
The original capacity estimate (42) derived from Ealing R19 Capacity Assessment.
Note however that this site is now subject to a part-retrospective application (241738FUL) involving a change of use of the existing car showroom and MOT garage into a place of worship.  </t>
    </r>
    <r>
      <rPr>
        <sz val="11"/>
        <color theme="1"/>
        <rFont val="Calibri"/>
        <family val="2"/>
        <scheme val="minor"/>
      </rPr>
      <t xml:space="preserve">This application was approved in April 2025.  It is not captured in the trajectory as it comprises no residential component. </t>
    </r>
  </si>
  <si>
    <r>
      <t xml:space="preserve">223913FUL Resolution to grant involving replacement Gurdwara but no residential component.  
Allocation boundary amended to exclude area of </t>
    </r>
    <r>
      <rPr>
        <sz val="11"/>
        <color theme="1"/>
        <rFont val="Calibri"/>
        <family val="2"/>
        <scheme val="minor"/>
      </rPr>
      <t>completed scheme at Lion House - 185960FUL</t>
    </r>
  </si>
  <si>
    <r>
      <t xml:space="preserve">Below Large Site threshold
</t>
    </r>
    <r>
      <rPr>
        <sz val="11"/>
        <color theme="1"/>
        <rFont val="Calibri"/>
        <family val="2"/>
        <scheme val="minor"/>
      </rPr>
      <t xml:space="preserve">Site also benefits from an approval (223545FUL) for 116 units, but allocation and permission are both below large site threshold, and so excluded.
</t>
    </r>
  </si>
  <si>
    <r>
      <t>Bespoke</t>
    </r>
    <r>
      <rPr>
        <b/>
        <sz val="11"/>
        <color theme="1"/>
        <rFont val="Calibri"/>
        <family val="2"/>
        <scheme val="minor"/>
      </rPr>
      <t xml:space="preserve"> - </t>
    </r>
    <r>
      <rPr>
        <sz val="11"/>
        <color theme="1"/>
        <rFont val="Calibri"/>
        <family val="2"/>
        <scheme val="minor"/>
      </rPr>
      <t>Beyond next 5 years</t>
    </r>
  </si>
  <si>
    <r>
      <t xml:space="preserve">Bespoke - Beyond next 5 years </t>
    </r>
    <r>
      <rPr>
        <sz val="11"/>
        <color theme="1"/>
        <rFont val="Calibri"/>
        <family val="2"/>
        <scheme val="minor"/>
      </rPr>
      <t>(but note new prior approval)</t>
    </r>
  </si>
  <si>
    <r>
      <t xml:space="preserve">Beyond 5 years. </t>
    </r>
    <r>
      <rPr>
        <sz val="11"/>
        <color theme="1"/>
        <rFont val="Calibri"/>
        <family val="2"/>
        <scheme val="minor"/>
      </rPr>
      <t>Scenario 27</t>
    </r>
  </si>
  <si>
    <r>
      <t xml:space="preserve">Bespoke. Beyond 5 years. </t>
    </r>
    <r>
      <rPr>
        <sz val="11"/>
        <color theme="1"/>
        <rFont val="Calibri"/>
        <family val="2"/>
        <scheme val="minor"/>
      </rPr>
      <t>Note Lidl recently refurbished.</t>
    </r>
  </si>
  <si>
    <r>
      <t xml:space="preserve">Bespoke. Beyond 5 years - </t>
    </r>
    <r>
      <rPr>
        <sz val="11"/>
        <color theme="1"/>
        <rFont val="Calibri"/>
        <family val="2"/>
        <scheme val="minor"/>
      </rPr>
      <t xml:space="preserve">noting mix intensification model. Some early pre-app discussions have occurred.   </t>
    </r>
  </si>
  <si>
    <r>
      <t xml:space="preserve">Capacity derived from Ealing R19 Capacity Assessment.  </t>
    </r>
    <r>
      <rPr>
        <sz val="11"/>
        <color theme="1"/>
        <rFont val="Calibri"/>
        <family val="2"/>
        <scheme val="minor"/>
      </rPr>
      <t>Need to confirm that this doesn't overlap with SO13 The Green to ensure no double counting.</t>
    </r>
  </si>
  <si>
    <t>Significant schemes on sites below 0.25ha - note details included here for info purposes only and is not comprehensive. The capacity associated with these do not feed the trajectory as substituted by fixed small site input.</t>
  </si>
  <si>
    <t xml:space="preserve">Large pending schemes lodged and validated since the 1st April 2025 - note details included here for info purposes only and represents a part year. The capacity associated with these schemes are not currently included as part of the pending capacity count in this iteration of the trajectory. </t>
  </si>
  <si>
    <t xml:space="preserve">Large Site Schemes permitted since 1st April 2025 - note details included here for info purposes only and represent a part year. The capacity associated with these permissions are not currently included as part of the pipeline count in this iteration of the trajectory. </t>
  </si>
  <si>
    <t>Phase 1 (142 units) completed. Phase 2 (172 units) technically lapsed, but remains in PLD as unable to part lapse a hybrid scheme. Capacity contribution recorded under allocation entry instead.  A revised scheme is expected for phase 2.</t>
  </si>
  <si>
    <t>YR0 2024-2025</t>
  </si>
  <si>
    <t>YR1 2025-2026</t>
  </si>
  <si>
    <t>YR2 2026-2027</t>
  </si>
  <si>
    <t>YR3 2027-2028</t>
  </si>
  <si>
    <t>YR4 2028-2029</t>
  </si>
  <si>
    <t>YR5 2029-2030</t>
  </si>
  <si>
    <t>o</t>
  </si>
  <si>
    <t>A</t>
  </si>
  <si>
    <t xml:space="preserve">F </t>
  </si>
  <si>
    <t>Conventional Windfall Large</t>
  </si>
  <si>
    <t>Small Site Windfall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</si>
</sst>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dd\/mm\/yyyy"/>
    <numFmt numFmtId="165" formatCode="0.0"/>
    <numFmt numFmtId="166" formatCode="0.0%"/>
  </numFmts>
  <fonts count="66" x14ac:knownFonts="1">
    <font>
      <sz val="11"/>
      <color theme="1"/>
      <name val="Calibri"/>
      <family val="2"/>
      <scheme val="minor"/>
    </font>
    <font>
      <b/>
      <sz val="11"/>
      <color theme="3" tint="-0.499984740745262"/>
      <name val="Calibri"/>
      <family val="2"/>
      <scheme val="minor"/>
    </font>
    <font>
      <b/>
      <sz val="10"/>
      <color theme="3" tint="-0.499984740745262"/>
      <name val="Calibri"/>
      <family val="2"/>
      <scheme val="minor"/>
    </font>
    <font>
      <b/>
      <sz val="9"/>
      <color indexed="81"/>
      <name val="Tahoma"/>
      <family val="2"/>
    </font>
    <font>
      <sz val="9"/>
      <color indexed="81"/>
      <name val="Tahoma"/>
      <family val="2"/>
    </font>
    <font>
      <b/>
      <sz val="11"/>
      <color theme="1"/>
      <name val="Calibri"/>
      <family val="2"/>
      <scheme val="minor"/>
    </font>
    <font>
      <b/>
      <sz val="11"/>
      <color rgb="FF00B050"/>
      <name val="Calibri"/>
      <family val="2"/>
      <scheme val="minor"/>
    </font>
    <font>
      <b/>
      <sz val="11"/>
      <color theme="4" tint="-0.249977111117893"/>
      <name val="Calibri"/>
      <family val="2"/>
      <scheme val="minor"/>
    </font>
    <font>
      <b/>
      <sz val="11"/>
      <name val="Calibri"/>
      <family val="2"/>
      <scheme val="minor"/>
    </font>
    <font>
      <b/>
      <sz val="11"/>
      <color rgb="FFFF0000"/>
      <name val="Calibri"/>
      <family val="2"/>
      <scheme val="minor"/>
    </font>
    <font>
      <sz val="11"/>
      <color indexed="8"/>
      <name val="Calibri"/>
      <family val="2"/>
      <scheme val="minor"/>
    </font>
    <font>
      <sz val="11"/>
      <name val="Calibri"/>
      <family val="2"/>
      <scheme val="minor"/>
    </font>
    <font>
      <sz val="11"/>
      <color theme="6"/>
      <name val="Calibri"/>
      <family val="2"/>
      <scheme val="minor"/>
    </font>
    <font>
      <i/>
      <sz val="11"/>
      <color theme="1"/>
      <name val="Calibri"/>
      <family val="2"/>
      <scheme val="minor"/>
    </font>
    <font>
      <i/>
      <sz val="11"/>
      <color rgb="FFFF0000"/>
      <name val="Calibri"/>
      <family val="2"/>
      <scheme val="minor"/>
    </font>
    <font>
      <sz val="11"/>
      <color rgb="FFFF0000"/>
      <name val="Calibri"/>
      <family val="2"/>
      <scheme val="minor"/>
    </font>
    <font>
      <sz val="11"/>
      <color theme="9"/>
      <name val="Calibri"/>
      <family val="2"/>
      <scheme val="minor"/>
    </font>
    <font>
      <b/>
      <sz val="11"/>
      <color rgb="FF000000"/>
      <name val="Calibri"/>
      <family val="2"/>
      <scheme val="minor"/>
    </font>
    <font>
      <sz val="11"/>
      <color theme="5" tint="-0.249977111117893"/>
      <name val="Calibri"/>
      <family val="2"/>
      <scheme val="minor"/>
    </font>
    <font>
      <sz val="11"/>
      <color rgb="FF00B050"/>
      <name val="Calibri"/>
      <family val="2"/>
      <scheme val="minor"/>
    </font>
    <font>
      <sz val="11"/>
      <color rgb="FF92D050"/>
      <name val="Calibri"/>
      <family val="2"/>
      <scheme val="minor"/>
    </font>
    <font>
      <sz val="11"/>
      <color rgb="FF0070C0"/>
      <name val="Calibri"/>
      <family val="2"/>
      <scheme val="minor"/>
    </font>
    <font>
      <sz val="11"/>
      <color rgb="FF7030A0"/>
      <name val="Calibri"/>
      <family val="2"/>
      <scheme val="minor"/>
    </font>
    <font>
      <sz val="11"/>
      <color theme="7" tint="-0.499984740745262"/>
      <name val="Calibri"/>
      <family val="2"/>
      <scheme val="minor"/>
    </font>
    <font>
      <sz val="11"/>
      <color theme="1"/>
      <name val="Calibri"/>
      <family val="2"/>
      <scheme val="minor"/>
    </font>
    <font>
      <b/>
      <sz val="14"/>
      <color rgb="FF000000"/>
      <name val="Calibri"/>
      <family val="2"/>
    </font>
    <font>
      <sz val="14"/>
      <color rgb="FF000000"/>
      <name val="Calibri"/>
      <family val="2"/>
    </font>
    <font>
      <sz val="14"/>
      <color theme="1"/>
      <name val="Arial"/>
      <family val="2"/>
    </font>
    <font>
      <b/>
      <sz val="9"/>
      <color theme="1"/>
      <name val="Calibri"/>
      <family val="2"/>
      <scheme val="minor"/>
    </font>
    <font>
      <b/>
      <sz val="9"/>
      <color rgb="FF000000"/>
      <name val="Calibri"/>
      <family val="2"/>
    </font>
    <font>
      <sz val="9"/>
      <color rgb="FF000000"/>
      <name val="Calibri"/>
      <family val="2"/>
    </font>
    <font>
      <sz val="9"/>
      <color theme="1"/>
      <name val="Calibri"/>
      <family val="2"/>
    </font>
    <font>
      <i/>
      <sz val="9"/>
      <color rgb="FF000000"/>
      <name val="Calibri"/>
      <family val="2"/>
    </font>
    <font>
      <b/>
      <sz val="9"/>
      <name val="Calibri"/>
      <family val="2"/>
      <scheme val="minor"/>
    </font>
    <font>
      <sz val="9"/>
      <color theme="1"/>
      <name val="Calibri"/>
      <family val="2"/>
      <scheme val="minor"/>
    </font>
    <font>
      <sz val="9"/>
      <color rgb="FFFF0000"/>
      <name val="Calibri"/>
      <family val="2"/>
      <scheme val="minor"/>
    </font>
    <font>
      <sz val="9"/>
      <name val="Calibri"/>
      <family val="2"/>
      <scheme val="minor"/>
    </font>
    <font>
      <sz val="9"/>
      <name val="Calibri"/>
      <family val="2"/>
    </font>
    <font>
      <sz val="11"/>
      <color theme="0" tint="-0.34998626667073579"/>
      <name val="Arial"/>
      <family val="2"/>
    </font>
    <font>
      <sz val="9"/>
      <color theme="0" tint="-0.34998626667073579"/>
      <name val="Calibri"/>
      <family val="2"/>
      <scheme val="minor"/>
    </font>
    <font>
      <sz val="9"/>
      <color theme="0" tint="-0.34998626667073579"/>
      <name val="Calibri"/>
      <family val="2"/>
    </font>
    <font>
      <sz val="12"/>
      <color indexed="81"/>
      <name val="Tahoma"/>
      <family val="2"/>
    </font>
    <font>
      <b/>
      <sz val="12"/>
      <color indexed="81"/>
      <name val="Tahoma"/>
      <family val="2"/>
    </font>
    <font>
      <sz val="11"/>
      <color theme="4"/>
      <name val="Calibri"/>
      <family val="2"/>
      <scheme val="minor"/>
    </font>
    <font>
      <sz val="11"/>
      <color rgb="FF99FF33"/>
      <name val="Calibri"/>
      <family val="2"/>
      <scheme val="minor"/>
    </font>
    <font>
      <b/>
      <sz val="11"/>
      <color theme="4"/>
      <name val="Calibri"/>
      <family val="2"/>
      <scheme val="minor"/>
    </font>
    <font>
      <b/>
      <sz val="11"/>
      <color theme="8"/>
      <name val="Calibri"/>
      <family val="2"/>
      <scheme val="minor"/>
    </font>
    <font>
      <sz val="8"/>
      <name val="Calibri"/>
      <family val="2"/>
      <scheme val="minor"/>
    </font>
    <font>
      <sz val="11"/>
      <color theme="0"/>
      <name val="Calibri"/>
      <family val="2"/>
      <scheme val="minor"/>
    </font>
    <font>
      <b/>
      <sz val="11"/>
      <color rgb="FF7030A0"/>
      <name val="Calibri"/>
      <family val="2"/>
      <scheme val="minor"/>
    </font>
    <font>
      <sz val="11"/>
      <color theme="3" tint="-0.499984740745262"/>
      <name val="Calibri"/>
      <family val="2"/>
      <scheme val="minor"/>
    </font>
    <font>
      <sz val="11"/>
      <color rgb="FF000000"/>
      <name val="Calibri"/>
      <family val="2"/>
      <scheme val="minor"/>
    </font>
    <font>
      <sz val="11"/>
      <color theme="1"/>
      <name val="Aptos"/>
      <family val="2"/>
    </font>
    <font>
      <sz val="11"/>
      <color theme="8"/>
      <name val="Calibri"/>
      <family val="2"/>
      <scheme val="minor"/>
    </font>
    <font>
      <i/>
      <sz val="11"/>
      <color theme="6"/>
      <name val="Calibri"/>
      <family val="2"/>
      <scheme val="minor"/>
    </font>
    <font>
      <sz val="11"/>
      <color theme="6" tint="-0.249977111117893"/>
      <name val="Calibri"/>
      <family val="2"/>
      <scheme val="minor"/>
    </font>
    <font>
      <sz val="11"/>
      <color rgb="FF002060"/>
      <name val="Calibri"/>
      <family val="2"/>
      <scheme val="minor"/>
    </font>
    <font>
      <sz val="11"/>
      <color theme="6" tint="-0.499984740745262"/>
      <name val="Calibri"/>
      <family val="2"/>
      <scheme val="minor"/>
    </font>
    <font>
      <sz val="11"/>
      <color theme="5" tint="-0.499984740745262"/>
      <name val="Calibri"/>
      <family val="2"/>
      <scheme val="minor"/>
    </font>
    <font>
      <b/>
      <sz val="11"/>
      <color theme="6"/>
      <name val="Calibri"/>
      <family val="2"/>
      <scheme val="minor"/>
    </font>
    <font>
      <b/>
      <sz val="6"/>
      <color rgb="FF000000"/>
      <name val="Tahoma"/>
      <family val="2"/>
    </font>
    <font>
      <u/>
      <sz val="11"/>
      <color theme="1"/>
      <name val="Calibri"/>
      <family val="2"/>
      <scheme val="minor"/>
    </font>
    <font>
      <sz val="10"/>
      <color theme="1"/>
      <name val="Arial"/>
      <family val="2"/>
    </font>
    <font>
      <b/>
      <sz val="11"/>
      <color theme="2"/>
      <name val="Calibri"/>
      <family val="2"/>
      <scheme val="minor"/>
    </font>
    <font>
      <sz val="11"/>
      <color theme="2"/>
      <name val="Calibri"/>
      <family val="2"/>
      <scheme val="minor"/>
    </font>
    <font>
      <i/>
      <sz val="11"/>
      <color theme="2"/>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7"/>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rgb="FF99FF33"/>
        <bgColor indexed="64"/>
      </patternFill>
    </fill>
    <fill>
      <patternFill patternType="solid">
        <fgColor theme="2"/>
        <bgColor indexed="64"/>
      </patternFill>
    </fill>
    <fill>
      <patternFill patternType="solid">
        <fgColor rgb="FF7030A0"/>
        <bgColor indexed="64"/>
      </patternFill>
    </fill>
    <fill>
      <patternFill patternType="solid">
        <fgColor rgb="FFCC9900"/>
        <bgColor indexed="64"/>
      </patternFill>
    </fill>
    <fill>
      <patternFill patternType="solid">
        <fgColor theme="0"/>
        <bgColor indexed="64"/>
      </patternFill>
    </fill>
    <fill>
      <patternFill patternType="solid">
        <fgColor indexed="9"/>
        <bgColor indexed="9"/>
      </patternFill>
    </fill>
    <fill>
      <patternFill patternType="solid">
        <fgColor theme="5" tint="0.39997558519241921"/>
        <bgColor indexed="64"/>
      </patternFill>
    </fill>
    <fill>
      <patternFill patternType="solid">
        <fgColor theme="0" tint="-0.249977111117893"/>
        <bgColor indexed="64"/>
      </patternFill>
    </fill>
    <fill>
      <patternFill patternType="solid">
        <fgColor theme="0" tint="-0.249977111117893"/>
        <bgColor indexed="9"/>
      </patternFill>
    </fill>
    <fill>
      <patternFill patternType="solid">
        <fgColor rgb="FFFF0000"/>
        <bgColor indexed="64"/>
      </patternFill>
    </fill>
    <fill>
      <patternFill patternType="solid">
        <fgColor rgb="FFFF0000"/>
        <bgColor indexed="9"/>
      </patternFill>
    </fill>
    <fill>
      <patternFill patternType="solid">
        <fgColor theme="8"/>
        <bgColor indexed="64"/>
      </patternFill>
    </fill>
    <fill>
      <patternFill patternType="solid">
        <fgColor theme="9"/>
        <bgColor indexed="64"/>
      </patternFill>
    </fill>
    <fill>
      <patternFill patternType="solid">
        <fgColor theme="6"/>
        <bgColor indexed="64"/>
      </patternFill>
    </fill>
    <fill>
      <patternFill patternType="solid">
        <fgColor rgb="FF92D050"/>
        <bgColor indexed="64"/>
      </patternFill>
    </fill>
    <fill>
      <patternFill patternType="solid">
        <fgColor rgb="FF00B050"/>
        <bgColor indexed="64"/>
      </patternFill>
    </fill>
    <fill>
      <patternFill patternType="solid">
        <fgColor theme="9" tint="-0.499984740745262"/>
        <bgColor indexed="64"/>
      </patternFill>
    </fill>
    <fill>
      <patternFill patternType="solid">
        <fgColor rgb="FFFFC000"/>
        <bgColor indexed="64"/>
      </patternFill>
    </fill>
    <fill>
      <patternFill patternType="solid">
        <fgColor theme="1"/>
        <bgColor indexed="64"/>
      </patternFill>
    </fill>
    <fill>
      <patternFill patternType="solid">
        <fgColor rgb="FFD8EC72"/>
        <bgColor indexed="64"/>
      </patternFill>
    </fill>
    <fill>
      <patternFill patternType="solid">
        <fgColor theme="0" tint="-0.14999847407452621"/>
        <bgColor indexed="64"/>
      </patternFill>
    </fill>
    <fill>
      <patternFill patternType="solid">
        <fgColor rgb="FFFFE699"/>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9"/>
      </patternFill>
    </fill>
    <fill>
      <patternFill patternType="solid">
        <fgColor rgb="FFE2EFD9"/>
        <bgColor indexed="64"/>
      </patternFill>
    </fill>
    <fill>
      <patternFill patternType="solid">
        <fgColor rgb="FFC5E0B3"/>
        <bgColor indexed="64"/>
      </patternFill>
    </fill>
    <fill>
      <patternFill patternType="solid">
        <fgColor rgb="FFE7E6E6"/>
        <bgColor indexed="64"/>
      </patternFill>
    </fill>
    <fill>
      <patternFill patternType="solid">
        <fgColor theme="2"/>
        <bgColor indexed="9"/>
      </patternFill>
    </fill>
    <fill>
      <patternFill patternType="solid">
        <fgColor theme="2" tint="-9.9978637043366805E-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249977111117893"/>
        <bgColor indexed="64"/>
      </patternFill>
    </fill>
    <fill>
      <patternFill patternType="solid">
        <fgColor rgb="FF00B0F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tint="-0.34998626667073579"/>
        <bgColor indexed="64"/>
      </patternFill>
    </fill>
  </fills>
  <borders count="119">
    <border>
      <left/>
      <right/>
      <top/>
      <bottom/>
      <diagonal/>
    </border>
    <border>
      <left style="medium">
        <color theme="3" tint="-0.499984740745262"/>
      </left>
      <right style="medium">
        <color theme="3" tint="-0.499984740745262"/>
      </right>
      <top style="medium">
        <color theme="3" tint="-0.499984740745262"/>
      </top>
      <bottom/>
      <diagonal/>
    </border>
    <border>
      <left style="medium">
        <color theme="3" tint="-0.499984740745262"/>
      </left>
      <right style="medium">
        <color theme="3" tint="-0.499984740745262"/>
      </right>
      <top style="medium">
        <color theme="3" tint="-0.499984740745262"/>
      </top>
      <bottom style="medium">
        <color theme="3" tint="-0.499984740745262"/>
      </bottom>
      <diagonal/>
    </border>
    <border>
      <left style="thin">
        <color theme="4"/>
      </left>
      <right style="thin">
        <color theme="4"/>
      </right>
      <top style="thin">
        <color theme="4"/>
      </top>
      <bottom style="thin">
        <color theme="4"/>
      </bottom>
      <diagonal/>
    </border>
    <border>
      <left style="medium">
        <color theme="3" tint="-0.499984740745262"/>
      </left>
      <right/>
      <top style="medium">
        <color theme="3" tint="-0.499984740745262"/>
      </top>
      <bottom style="medium">
        <color theme="3" tint="-0.499984740745262"/>
      </bottom>
      <diagonal/>
    </border>
    <border>
      <left style="thin">
        <color theme="4"/>
      </left>
      <right style="thin">
        <color theme="4"/>
      </right>
      <top style="thin">
        <color theme="4"/>
      </top>
      <bottom/>
      <diagonal/>
    </border>
    <border>
      <left style="medium">
        <color theme="3" tint="-0.499984740745262"/>
      </left>
      <right/>
      <top style="medium">
        <color theme="3" tint="-0.499984740745262"/>
      </top>
      <bottom/>
      <diagonal/>
    </border>
    <border>
      <left style="medium">
        <color theme="3" tint="-0.499984740745262"/>
      </left>
      <right/>
      <top/>
      <bottom style="medium">
        <color theme="3" tint="-0.499984740745262"/>
      </bottom>
      <diagonal/>
    </border>
    <border>
      <left/>
      <right style="medium">
        <color theme="3" tint="-0.499984740745262"/>
      </right>
      <top style="medium">
        <color theme="3" tint="-0.499984740745262"/>
      </top>
      <bottom style="medium">
        <color theme="3" tint="-0.499984740745262"/>
      </bottom>
      <diagonal/>
    </border>
    <border>
      <left style="thin">
        <color theme="4"/>
      </left>
      <right style="thin">
        <color theme="4"/>
      </right>
      <top/>
      <bottom style="thin">
        <color theme="4"/>
      </bottom>
      <diagonal/>
    </border>
    <border>
      <left style="medium">
        <color indexed="64"/>
      </left>
      <right style="medium">
        <color theme="3" tint="-0.499984740745262"/>
      </right>
      <top style="medium">
        <color indexed="64"/>
      </top>
      <bottom style="medium">
        <color indexed="64"/>
      </bottom>
      <diagonal/>
    </border>
    <border>
      <left style="medium">
        <color theme="3" tint="-0.499984740745262"/>
      </left>
      <right style="medium">
        <color indexed="64"/>
      </right>
      <top style="medium">
        <color indexed="64"/>
      </top>
      <bottom style="medium">
        <color indexed="6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medium">
        <color indexed="64"/>
      </left>
      <right/>
      <top style="medium">
        <color indexed="64"/>
      </top>
      <bottom style="medium">
        <color indexed="64"/>
      </bottom>
      <diagonal/>
    </border>
    <border>
      <left style="thin">
        <color theme="4"/>
      </left>
      <right/>
      <top style="thin">
        <color theme="4"/>
      </top>
      <bottom/>
      <diagonal/>
    </border>
    <border>
      <left style="medium">
        <color theme="3" tint="-0.499984740745262"/>
      </left>
      <right/>
      <top style="thin">
        <color theme="4"/>
      </top>
      <bottom style="thin">
        <color theme="4"/>
      </bottom>
      <diagonal/>
    </border>
    <border>
      <left/>
      <right/>
      <top/>
      <bottom style="medium">
        <color theme="3" tint="-0.49998474074526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medium">
        <color theme="0" tint="-0.249977111117893"/>
      </left>
      <right/>
      <top style="medium">
        <color theme="0" tint="-0.249977111117893"/>
      </top>
      <bottom style="medium">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theme="0" tint="-0.249977111117893"/>
      </left>
      <right/>
      <top style="medium">
        <color theme="0" tint="-0.249977111117893"/>
      </top>
      <bottom/>
      <diagonal/>
    </border>
    <border>
      <left style="thin">
        <color theme="0" tint="-0.249977111117893"/>
      </left>
      <right/>
      <top/>
      <bottom style="thin">
        <color theme="0" tint="-0.249977111117893"/>
      </bottom>
      <diagonal/>
    </border>
    <border>
      <left style="medium">
        <color theme="0" tint="-0.249977111117893"/>
      </left>
      <right style="medium">
        <color theme="0" tint="-0.249977111117893"/>
      </right>
      <top style="medium">
        <color theme="0" tint="-0.249977111117893"/>
      </top>
      <bottom/>
      <diagonal/>
    </border>
    <border>
      <left/>
      <right/>
      <top/>
      <bottom style="medium">
        <color theme="0" tint="-0.249977111117893"/>
      </bottom>
      <diagonal/>
    </border>
    <border>
      <left style="thin">
        <color indexed="22"/>
      </left>
      <right style="thin">
        <color indexed="22"/>
      </right>
      <top style="thin">
        <color indexed="22"/>
      </top>
      <bottom style="thin">
        <color indexed="22"/>
      </bottom>
      <diagonal/>
    </border>
    <border>
      <left style="medium">
        <color theme="6"/>
      </left>
      <right style="thin">
        <color theme="6"/>
      </right>
      <top style="medium">
        <color theme="6"/>
      </top>
      <bottom style="thin">
        <color theme="6"/>
      </bottom>
      <diagonal/>
    </border>
    <border>
      <left style="thin">
        <color theme="6"/>
      </left>
      <right style="thin">
        <color theme="6"/>
      </right>
      <top style="medium">
        <color theme="6"/>
      </top>
      <bottom style="thin">
        <color theme="6"/>
      </bottom>
      <diagonal/>
    </border>
    <border>
      <left style="thin">
        <color theme="6"/>
      </left>
      <right style="medium">
        <color theme="6"/>
      </right>
      <top style="medium">
        <color theme="6"/>
      </top>
      <bottom style="thin">
        <color theme="6"/>
      </bottom>
      <diagonal/>
    </border>
    <border>
      <left style="medium">
        <color theme="6"/>
      </left>
      <right style="thin">
        <color theme="6"/>
      </right>
      <top style="thin">
        <color theme="6"/>
      </top>
      <bottom style="medium">
        <color theme="6"/>
      </bottom>
      <diagonal/>
    </border>
    <border>
      <left style="thin">
        <color theme="6"/>
      </left>
      <right style="thin">
        <color theme="6"/>
      </right>
      <top style="thin">
        <color theme="6"/>
      </top>
      <bottom style="medium">
        <color theme="6"/>
      </bottom>
      <diagonal/>
    </border>
    <border>
      <left style="thin">
        <color theme="6"/>
      </left>
      <right style="medium">
        <color theme="6"/>
      </right>
      <top style="thin">
        <color theme="6"/>
      </top>
      <bottom style="medium">
        <color theme="6"/>
      </bottom>
      <diagonal/>
    </border>
    <border>
      <left style="medium">
        <color theme="6"/>
      </left>
      <right/>
      <top style="medium">
        <color theme="6"/>
      </top>
      <bottom style="medium">
        <color theme="6"/>
      </bottom>
      <diagonal/>
    </border>
    <border>
      <left/>
      <right/>
      <top style="medium">
        <color theme="6"/>
      </top>
      <bottom style="medium">
        <color theme="6"/>
      </bottom>
      <diagonal/>
    </border>
    <border>
      <left/>
      <right style="medium">
        <color theme="6"/>
      </right>
      <top style="medium">
        <color theme="6"/>
      </top>
      <bottom style="medium">
        <color theme="6"/>
      </bottom>
      <diagonal/>
    </border>
    <border>
      <left style="thin">
        <color theme="0" tint="-0.249977111117893"/>
      </left>
      <right/>
      <top/>
      <bottom/>
      <diagonal/>
    </border>
    <border>
      <left style="thin">
        <color indexed="22"/>
      </left>
      <right style="thin">
        <color indexed="22"/>
      </right>
      <top/>
      <bottom/>
      <diagonal/>
    </border>
    <border>
      <left/>
      <right style="thin">
        <color theme="0" tint="-0.249977111117893"/>
      </right>
      <top/>
      <bottom/>
      <diagonal/>
    </border>
    <border>
      <left style="thin">
        <color indexed="64"/>
      </left>
      <right style="medium">
        <color indexed="64"/>
      </right>
      <top style="thin">
        <color indexed="64"/>
      </top>
      <bottom/>
      <diagonal/>
    </border>
    <border>
      <left/>
      <right style="thin">
        <color indexed="22"/>
      </right>
      <top style="thin">
        <color indexed="22"/>
      </top>
      <bottom style="thin">
        <color indexed="22"/>
      </bottom>
      <diagonal/>
    </border>
    <border>
      <left style="thin">
        <color theme="6"/>
      </left>
      <right style="thin">
        <color theme="6"/>
      </right>
      <top style="thin">
        <color theme="6"/>
      </top>
      <bottom style="thin">
        <color theme="6"/>
      </bottom>
      <diagonal/>
    </border>
    <border>
      <left/>
      <right/>
      <top style="medium">
        <color theme="0" tint="-0.249977111117893"/>
      </top>
      <bottom style="medium">
        <color theme="0" tint="-0.249977111117893"/>
      </bottom>
      <diagonal/>
    </border>
    <border>
      <left/>
      <right/>
      <top/>
      <bottom style="thin">
        <color theme="6"/>
      </bottom>
      <diagonal/>
    </border>
    <border>
      <left/>
      <right/>
      <top/>
      <bottom style="thin">
        <color theme="4"/>
      </bottom>
      <diagonal/>
    </border>
    <border>
      <left style="thin">
        <color theme="4"/>
      </left>
      <right/>
      <top/>
      <bottom/>
      <diagonal/>
    </border>
    <border>
      <left/>
      <right style="thin">
        <color theme="4"/>
      </right>
      <top/>
      <bottom/>
      <diagonal/>
    </border>
    <border>
      <left/>
      <right style="thin">
        <color theme="4"/>
      </right>
      <top/>
      <bottom style="thin">
        <color theme="4"/>
      </bottom>
      <diagonal/>
    </border>
    <border>
      <left style="thin">
        <color indexed="64"/>
      </left>
      <right style="thin">
        <color indexed="64"/>
      </right>
      <top style="thin">
        <color indexed="64"/>
      </top>
      <bottom style="thin">
        <color indexed="64"/>
      </bottom>
      <diagonal/>
    </border>
    <border>
      <left style="thin">
        <color theme="6"/>
      </left>
      <right/>
      <top/>
      <bottom/>
      <diagonal/>
    </border>
    <border>
      <left style="thin">
        <color theme="4"/>
      </left>
      <right style="thin">
        <color theme="4"/>
      </right>
      <top style="medium">
        <color theme="3" tint="-0.499984740745262"/>
      </top>
      <bottom/>
      <diagonal/>
    </border>
    <border>
      <left style="thin">
        <color theme="4"/>
      </left>
      <right style="thin">
        <color theme="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bottom/>
      <diagonal/>
    </border>
    <border>
      <left style="medium">
        <color theme="3" tint="-0.499984740745262"/>
      </left>
      <right style="medium">
        <color theme="3" tint="-0.499984740745262"/>
      </right>
      <top/>
      <bottom/>
      <diagonal/>
    </border>
    <border>
      <left style="thin">
        <color indexed="22"/>
      </left>
      <right style="thin">
        <color indexed="22"/>
      </right>
      <top/>
      <bottom style="thin">
        <color indexed="22"/>
      </bottom>
      <diagonal/>
    </border>
    <border>
      <left style="thin">
        <color indexed="64"/>
      </left>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theme="4"/>
      </left>
      <right style="thin">
        <color theme="4"/>
      </right>
      <top style="medium">
        <color indexed="64"/>
      </top>
      <bottom style="thin">
        <color theme="4"/>
      </bottom>
      <diagonal/>
    </border>
    <border>
      <left style="medium">
        <color theme="6"/>
      </left>
      <right style="medium">
        <color theme="6"/>
      </right>
      <top style="medium">
        <color theme="6"/>
      </top>
      <bottom style="medium">
        <color theme="6"/>
      </bottom>
      <diagonal/>
    </border>
    <border>
      <left/>
      <right/>
      <top style="thin">
        <color theme="4"/>
      </top>
      <bottom/>
      <diagonal/>
    </border>
    <border>
      <left style="medium">
        <color theme="1"/>
      </left>
      <right style="medium">
        <color theme="1"/>
      </right>
      <top style="medium">
        <color theme="3" tint="-0.499984740745262"/>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6"/>
      </right>
      <top style="thin">
        <color theme="6"/>
      </top>
      <bottom style="medium">
        <color theme="6"/>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theme="0" tint="-0.249977111117893"/>
      </right>
      <top style="medium">
        <color theme="0" tint="-0.249977111117893"/>
      </top>
      <bottom style="medium">
        <color theme="0" tint="-0.249977111117893"/>
      </bottom>
      <diagonal/>
    </border>
    <border>
      <left/>
      <right style="medium">
        <color theme="2" tint="-9.9917600024414813E-2"/>
      </right>
      <top style="medium">
        <color theme="0" tint="-0.249977111117893"/>
      </top>
      <bottom style="medium">
        <color theme="0" tint="-0.249977111117893"/>
      </bottom>
      <diagonal/>
    </border>
    <border>
      <left style="medium">
        <color theme="6"/>
      </left>
      <right style="thin">
        <color theme="6"/>
      </right>
      <top style="thin">
        <color theme="6"/>
      </top>
      <bottom/>
      <diagonal/>
    </border>
    <border>
      <left/>
      <right style="medium">
        <color theme="6"/>
      </right>
      <top style="thin">
        <color theme="6"/>
      </top>
      <bottom/>
      <diagonal/>
    </border>
    <border>
      <left style="thin">
        <color theme="6"/>
      </left>
      <right style="thin">
        <color theme="6"/>
      </right>
      <top/>
      <bottom style="thin">
        <color theme="6"/>
      </bottom>
      <diagonal/>
    </border>
    <border>
      <left style="medium">
        <color theme="2" tint="-9.9917600024414813E-2"/>
      </left>
      <right style="medium">
        <color theme="2" tint="-9.9917600024414813E-2"/>
      </right>
      <top style="medium">
        <color theme="2" tint="-9.9917600024414813E-2"/>
      </top>
      <bottom style="medium">
        <color theme="0" tint="-0.249977111117893"/>
      </bottom>
      <diagonal/>
    </border>
    <border>
      <left/>
      <right style="medium">
        <color theme="3" tint="-0.499984740745262"/>
      </right>
      <top style="medium">
        <color theme="3" tint="-0.499984740745262"/>
      </top>
      <bottom style="medium">
        <color indexed="64"/>
      </bottom>
      <diagonal/>
    </border>
    <border>
      <left style="medium">
        <color theme="3" tint="-0.499984740745262"/>
      </left>
      <right style="medium">
        <color theme="3" tint="-0.499984740745262"/>
      </right>
      <top style="medium">
        <color theme="3" tint="-0.499984740745262"/>
      </top>
      <bottom style="medium">
        <color indexed="64"/>
      </bottom>
      <diagonal/>
    </border>
    <border>
      <left/>
      <right style="thin">
        <color indexed="22"/>
      </right>
      <top/>
      <bottom style="thin">
        <color indexed="22"/>
      </bottom>
      <diagonal/>
    </border>
    <border>
      <left/>
      <right/>
      <top style="thin">
        <color theme="6"/>
      </top>
      <bottom/>
      <diagonal/>
    </border>
    <border>
      <left style="thin">
        <color theme="0" tint="-0.249977111117893"/>
      </left>
      <right/>
      <top style="thin">
        <color theme="6"/>
      </top>
      <bottom/>
      <diagonal/>
    </border>
    <border>
      <left style="thin">
        <color indexed="22"/>
      </left>
      <right style="thin">
        <color indexed="22"/>
      </right>
      <top style="thin">
        <color theme="6"/>
      </top>
      <bottom/>
      <diagonal/>
    </border>
    <border>
      <left/>
      <right style="thin">
        <color theme="0" tint="-0.249977111117893"/>
      </right>
      <top style="thin">
        <color theme="6"/>
      </top>
      <bottom/>
      <diagonal/>
    </border>
    <border>
      <left style="medium">
        <color theme="1"/>
      </left>
      <right style="medium">
        <color theme="1"/>
      </right>
      <top style="medium">
        <color theme="1"/>
      </top>
      <bottom style="medium">
        <color theme="1"/>
      </bottom>
      <diagonal/>
    </border>
    <border>
      <left style="medium">
        <color indexed="64"/>
      </left>
      <right style="medium">
        <color theme="3" tint="-0.499984740745262"/>
      </right>
      <top style="medium">
        <color indexed="64"/>
      </top>
      <bottom/>
      <diagonal/>
    </border>
    <border>
      <left style="medium">
        <color theme="3" tint="-0.499984740745262"/>
      </left>
      <right style="medium">
        <color indexed="64"/>
      </right>
      <top style="medium">
        <color indexed="64"/>
      </top>
      <bottom/>
      <diagonal/>
    </border>
    <border>
      <left/>
      <right style="medium">
        <color theme="3" tint="-0.499984740745262"/>
      </right>
      <top style="medium">
        <color theme="3" tint="-0.499984740745262"/>
      </top>
      <bottom/>
      <diagonal/>
    </border>
    <border>
      <left style="thin">
        <color theme="8"/>
      </left>
      <right style="thin">
        <color theme="8"/>
      </right>
      <top style="thin">
        <color theme="8"/>
      </top>
      <bottom style="thin">
        <color theme="8"/>
      </bottom>
      <diagonal/>
    </border>
    <border>
      <left style="thin">
        <color theme="6"/>
      </left>
      <right style="thin">
        <color theme="6"/>
      </right>
      <top style="thin">
        <color theme="6"/>
      </top>
      <bottom/>
      <diagonal/>
    </border>
    <border>
      <left style="thin">
        <color theme="6"/>
      </left>
      <right/>
      <top style="thin">
        <color theme="6"/>
      </top>
      <bottom style="thin">
        <color theme="6"/>
      </bottom>
      <diagonal/>
    </border>
    <border>
      <left/>
      <right style="thin">
        <color theme="6"/>
      </right>
      <top style="thin">
        <color theme="6"/>
      </top>
      <bottom style="thin">
        <color theme="6"/>
      </bottom>
      <diagonal/>
    </border>
    <border>
      <left style="thin">
        <color theme="6"/>
      </left>
      <right style="thin">
        <color indexed="64"/>
      </right>
      <top style="thin">
        <color theme="6"/>
      </top>
      <bottom/>
      <diagonal/>
    </border>
    <border>
      <left/>
      <right style="thin">
        <color theme="6"/>
      </right>
      <top style="thin">
        <color theme="6"/>
      </top>
      <bottom/>
      <diagonal/>
    </border>
    <border>
      <left style="thin">
        <color theme="6"/>
      </left>
      <right/>
      <top style="thin">
        <color theme="6"/>
      </top>
      <bottom/>
      <diagonal/>
    </border>
    <border>
      <left style="dashed">
        <color rgb="FF00B0F0"/>
      </left>
      <right/>
      <top style="dashed">
        <color rgb="FF00B0F0"/>
      </top>
      <bottom/>
      <diagonal/>
    </border>
    <border>
      <left/>
      <right/>
      <top style="dashed">
        <color rgb="FF00B0F0"/>
      </top>
      <bottom/>
      <diagonal/>
    </border>
    <border>
      <left/>
      <right style="dashed">
        <color rgb="FF00B0F0"/>
      </right>
      <top style="dashed">
        <color rgb="FF00B0F0"/>
      </top>
      <bottom/>
      <diagonal/>
    </border>
    <border>
      <left style="thin">
        <color auto="1"/>
      </left>
      <right/>
      <top style="thin">
        <color auto="1"/>
      </top>
      <bottom/>
      <diagonal/>
    </border>
  </borders>
  <cellStyleXfs count="2">
    <xf numFmtId="0" fontId="0" fillId="0" borderId="0"/>
    <xf numFmtId="9" fontId="24" fillId="0" borderId="0" applyFont="0" applyFill="0" applyBorder="0" applyAlignment="0" applyProtection="0"/>
  </cellStyleXfs>
  <cellXfs count="858">
    <xf numFmtId="0" fontId="0" fillId="0" borderId="0" xfId="0"/>
    <xf numFmtId="0" fontId="2" fillId="2" borderId="2" xfId="0" applyFont="1" applyFill="1" applyBorder="1" applyAlignment="1">
      <alignment horizontal="center" vertical="center"/>
    </xf>
    <xf numFmtId="0" fontId="5" fillId="0" borderId="0" xfId="0" applyFont="1"/>
    <xf numFmtId="0" fontId="5" fillId="8" borderId="21" xfId="0" applyFont="1" applyFill="1" applyBorder="1"/>
    <xf numFmtId="0" fontId="7" fillId="8" borderId="22" xfId="0" applyFont="1" applyFill="1" applyBorder="1"/>
    <xf numFmtId="0" fontId="5" fillId="5" borderId="21" xfId="0" applyFont="1" applyFill="1" applyBorder="1"/>
    <xf numFmtId="0" fontId="6" fillId="5" borderId="22" xfId="0" applyFont="1" applyFill="1" applyBorder="1"/>
    <xf numFmtId="0" fontId="7" fillId="5" borderId="22" xfId="0" applyFont="1" applyFill="1" applyBorder="1"/>
    <xf numFmtId="0" fontId="5" fillId="11" borderId="21" xfId="0" applyFont="1" applyFill="1" applyBorder="1"/>
    <xf numFmtId="0" fontId="6" fillId="11" borderId="22" xfId="0" applyFont="1" applyFill="1" applyBorder="1"/>
    <xf numFmtId="0" fontId="5" fillId="10" borderId="23" xfId="0" applyFont="1" applyFill="1" applyBorder="1"/>
    <xf numFmtId="0" fontId="9" fillId="10" borderId="24" xfId="0" applyFont="1" applyFill="1" applyBorder="1"/>
    <xf numFmtId="0" fontId="5" fillId="0" borderId="25" xfId="0" applyFont="1" applyBorder="1"/>
    <xf numFmtId="0" fontId="5" fillId="0" borderId="27" xfId="0" applyFont="1" applyBorder="1"/>
    <xf numFmtId="0" fontId="5" fillId="0" borderId="29" xfId="0" applyFont="1" applyBorder="1"/>
    <xf numFmtId="0" fontId="5" fillId="0" borderId="31" xfId="0" applyFont="1" applyBorder="1"/>
    <xf numFmtId="0" fontId="5" fillId="0" borderId="32" xfId="0" applyFont="1" applyBorder="1"/>
    <xf numFmtId="0" fontId="5" fillId="8" borderId="19" xfId="0" applyFont="1" applyFill="1" applyBorder="1"/>
    <xf numFmtId="0" fontId="6" fillId="8" borderId="20" xfId="0" applyFont="1" applyFill="1" applyBorder="1"/>
    <xf numFmtId="14" fontId="10" fillId="13" borderId="44" xfId="0" applyNumberFormat="1" applyFont="1" applyFill="1" applyBorder="1" applyAlignment="1">
      <alignment horizontal="center" vertical="center"/>
    </xf>
    <xf numFmtId="164" fontId="10" fillId="13" borderId="44" xfId="0" applyNumberFormat="1" applyFont="1" applyFill="1" applyBorder="1" applyAlignment="1">
      <alignment horizontal="center" vertical="center"/>
    </xf>
    <xf numFmtId="1" fontId="10" fillId="13" borderId="44" xfId="0" applyNumberFormat="1" applyFont="1" applyFill="1" applyBorder="1" applyAlignment="1">
      <alignment horizontal="center" vertical="center"/>
    </xf>
    <xf numFmtId="49" fontId="10" fillId="13" borderId="44" xfId="0" applyNumberFormat="1" applyFont="1" applyFill="1" applyBorder="1" applyAlignment="1">
      <alignment horizontal="left" vertical="center"/>
    </xf>
    <xf numFmtId="49" fontId="10" fillId="13" borderId="44" xfId="0" applyNumberFormat="1" applyFont="1" applyFill="1" applyBorder="1" applyAlignment="1">
      <alignment horizontal="center" vertical="center"/>
    </xf>
    <xf numFmtId="0" fontId="10" fillId="13" borderId="44" xfId="0" applyFont="1" applyFill="1" applyBorder="1" applyAlignment="1">
      <alignment horizontal="center" vertical="center"/>
    </xf>
    <xf numFmtId="0" fontId="5" fillId="0" borderId="40" xfId="0" applyFont="1" applyBorder="1" applyAlignment="1">
      <alignment vertical="center"/>
    </xf>
    <xf numFmtId="0" fontId="5" fillId="0" borderId="38" xfId="0" applyFont="1" applyBorder="1" applyAlignment="1">
      <alignment horizontal="center" vertical="center"/>
    </xf>
    <xf numFmtId="0" fontId="5" fillId="0" borderId="34" xfId="0" applyFont="1" applyBorder="1" applyAlignment="1">
      <alignment vertical="center"/>
    </xf>
    <xf numFmtId="0" fontId="5" fillId="0" borderId="42" xfId="0" applyFont="1" applyBorder="1" applyAlignment="1">
      <alignment horizontal="center" vertical="center"/>
    </xf>
    <xf numFmtId="0" fontId="5" fillId="0" borderId="34" xfId="0" applyFont="1" applyBorder="1" applyAlignment="1">
      <alignment horizontal="center" vertical="center"/>
    </xf>
    <xf numFmtId="0" fontId="0" fillId="0" borderId="37" xfId="0" applyBorder="1" applyAlignment="1">
      <alignment horizontal="left" vertical="center"/>
    </xf>
    <xf numFmtId="14" fontId="0" fillId="0" borderId="35" xfId="0" applyNumberFormat="1" applyBorder="1" applyAlignment="1">
      <alignment horizontal="center" vertical="center"/>
    </xf>
    <xf numFmtId="0" fontId="0" fillId="0" borderId="41" xfId="0" applyBorder="1" applyAlignment="1">
      <alignment horizontal="left" vertical="center"/>
    </xf>
    <xf numFmtId="0" fontId="0" fillId="0" borderId="37" xfId="0" applyBorder="1" applyAlignment="1">
      <alignment horizontal="center" vertical="center"/>
    </xf>
    <xf numFmtId="0" fontId="0" fillId="0" borderId="33" xfId="0" applyBorder="1" applyAlignment="1">
      <alignment vertical="center"/>
    </xf>
    <xf numFmtId="14" fontId="0" fillId="0" borderId="33" xfId="0" applyNumberFormat="1" applyBorder="1" applyAlignment="1">
      <alignment horizontal="center" vertical="center"/>
    </xf>
    <xf numFmtId="0" fontId="0" fillId="0" borderId="39" xfId="0" applyBorder="1" applyAlignment="1">
      <alignment horizontal="left" vertical="center"/>
    </xf>
    <xf numFmtId="0" fontId="0" fillId="0" borderId="36" xfId="0" applyBorder="1" applyAlignment="1">
      <alignment horizontal="center" vertical="center"/>
    </xf>
    <xf numFmtId="0" fontId="1" fillId="2" borderId="1" xfId="0" applyFont="1" applyFill="1" applyBorder="1" applyAlignment="1">
      <alignment vertical="center"/>
    </xf>
    <xf numFmtId="0" fontId="5" fillId="0" borderId="0" xfId="0" applyFont="1" applyAlignment="1">
      <alignment vertical="center"/>
    </xf>
    <xf numFmtId="0" fontId="13" fillId="0" borderId="0" xfId="0" applyFont="1"/>
    <xf numFmtId="0" fontId="14" fillId="0" borderId="0" xfId="0" applyFont="1"/>
    <xf numFmtId="0" fontId="0" fillId="0" borderId="0" xfId="0" applyAlignment="1">
      <alignment horizontal="center" vertical="center"/>
    </xf>
    <xf numFmtId="0" fontId="1" fillId="2" borderId="7" xfId="0" applyFont="1" applyFill="1" applyBorder="1" applyAlignment="1">
      <alignment vertical="center"/>
    </xf>
    <xf numFmtId="0" fontId="8" fillId="12" borderId="45" xfId="0" applyFont="1" applyFill="1" applyBorder="1" applyAlignment="1">
      <alignment vertical="center"/>
    </xf>
    <xf numFmtId="0" fontId="8" fillId="12" borderId="46" xfId="0" applyFont="1" applyFill="1" applyBorder="1" applyAlignment="1">
      <alignment horizontal="center" vertical="center"/>
    </xf>
    <xf numFmtId="0" fontId="8" fillId="12" borderId="47" xfId="0" applyFont="1" applyFill="1" applyBorder="1" applyAlignment="1">
      <alignment horizontal="center" vertical="center"/>
    </xf>
    <xf numFmtId="0" fontId="8" fillId="12" borderId="48" xfId="0" applyFont="1" applyFill="1" applyBorder="1" applyAlignment="1">
      <alignment vertical="center"/>
    </xf>
    <xf numFmtId="0" fontId="8" fillId="12" borderId="49" xfId="0" applyFont="1" applyFill="1" applyBorder="1" applyAlignment="1">
      <alignment horizontal="center" vertical="center"/>
    </xf>
    <xf numFmtId="0" fontId="8" fillId="12" borderId="50" xfId="0" applyFont="1" applyFill="1" applyBorder="1" applyAlignment="1">
      <alignment horizontal="center" vertical="center"/>
    </xf>
    <xf numFmtId="0" fontId="0" fillId="14" borderId="0" xfId="0" applyFill="1"/>
    <xf numFmtId="0" fontId="0" fillId="0" borderId="0" xfId="0" applyAlignment="1">
      <alignment horizontal="left" vertical="center"/>
    </xf>
    <xf numFmtId="0" fontId="0" fillId="0" borderId="0" xfId="0" applyAlignment="1">
      <alignment vertical="center"/>
    </xf>
    <xf numFmtId="0" fontId="0" fillId="2" borderId="12" xfId="0" applyFill="1" applyBorder="1"/>
    <xf numFmtId="0" fontId="0" fillId="2" borderId="3" xfId="0" applyFill="1" applyBorder="1"/>
    <xf numFmtId="0" fontId="0" fillId="2" borderId="13" xfId="0" applyFill="1" applyBorder="1"/>
    <xf numFmtId="0" fontId="0" fillId="4" borderId="9" xfId="0" applyFill="1" applyBorder="1"/>
    <xf numFmtId="0" fontId="0" fillId="4" borderId="3" xfId="0" applyFill="1" applyBorder="1"/>
    <xf numFmtId="0" fontId="0" fillId="2" borderId="9" xfId="0" applyFill="1" applyBorder="1"/>
    <xf numFmtId="0" fontId="0" fillId="2" borderId="5" xfId="0" applyFill="1" applyBorder="1"/>
    <xf numFmtId="0" fontId="0" fillId="2" borderId="16" xfId="0" applyFill="1" applyBorder="1"/>
    <xf numFmtId="0" fontId="1" fillId="6" borderId="4" xfId="0" applyFont="1" applyFill="1" applyBorder="1" applyAlignment="1">
      <alignment vertical="center"/>
    </xf>
    <xf numFmtId="0" fontId="1" fillId="6" borderId="7" xfId="0" applyFont="1" applyFill="1" applyBorder="1" applyAlignment="1">
      <alignment vertical="center"/>
    </xf>
    <xf numFmtId="0" fontId="1" fillId="6" borderId="2" xfId="0" applyFont="1" applyFill="1" applyBorder="1" applyAlignment="1">
      <alignment vertical="center"/>
    </xf>
    <xf numFmtId="0" fontId="7" fillId="11" borderId="22" xfId="0" applyFont="1" applyFill="1" applyBorder="1"/>
    <xf numFmtId="0" fontId="0" fillId="15" borderId="0" xfId="0" applyFill="1"/>
    <xf numFmtId="0" fontId="5" fillId="15" borderId="38" xfId="0" applyFont="1" applyFill="1" applyBorder="1" applyAlignment="1">
      <alignment horizontal="center" vertical="center"/>
    </xf>
    <xf numFmtId="0" fontId="10" fillId="16" borderId="44" xfId="0" applyFont="1" applyFill="1" applyBorder="1" applyAlignment="1">
      <alignment horizontal="center" vertical="center"/>
    </xf>
    <xf numFmtId="0" fontId="5" fillId="15" borderId="34" xfId="0" applyFont="1" applyFill="1" applyBorder="1" applyAlignment="1">
      <alignment horizontal="center" vertical="center"/>
    </xf>
    <xf numFmtId="0" fontId="0" fillId="17" borderId="0" xfId="0" applyFill="1"/>
    <xf numFmtId="0" fontId="8" fillId="17" borderId="46" xfId="0" applyFont="1" applyFill="1" applyBorder="1" applyAlignment="1">
      <alignment horizontal="center" vertical="center"/>
    </xf>
    <xf numFmtId="0" fontId="8" fillId="17" borderId="49" xfId="0" applyFont="1" applyFill="1" applyBorder="1" applyAlignment="1">
      <alignment horizontal="center" vertical="center"/>
    </xf>
    <xf numFmtId="0" fontId="11" fillId="0" borderId="0" xfId="0" applyFont="1"/>
    <xf numFmtId="0" fontId="11" fillId="17" borderId="0" xfId="0" applyFont="1" applyFill="1"/>
    <xf numFmtId="0" fontId="5" fillId="17" borderId="0" xfId="0" applyFont="1" applyFill="1"/>
    <xf numFmtId="0" fontId="5" fillId="9" borderId="0" xfId="0" applyFont="1" applyFill="1"/>
    <xf numFmtId="0" fontId="0" fillId="9" borderId="0" xfId="0" applyFill="1"/>
    <xf numFmtId="0" fontId="8" fillId="17" borderId="47" xfId="0" applyFont="1" applyFill="1" applyBorder="1" applyAlignment="1">
      <alignment horizontal="center" vertical="center"/>
    </xf>
    <xf numFmtId="0" fontId="8" fillId="17" borderId="50" xfId="0" applyFont="1" applyFill="1" applyBorder="1" applyAlignment="1">
      <alignment horizontal="center" vertical="center"/>
    </xf>
    <xf numFmtId="0" fontId="11" fillId="17" borderId="52" xfId="0" applyFont="1" applyFill="1" applyBorder="1"/>
    <xf numFmtId="0" fontId="5" fillId="17" borderId="38" xfId="0" applyFont="1" applyFill="1" applyBorder="1" applyAlignment="1">
      <alignment horizontal="center" vertical="center"/>
    </xf>
    <xf numFmtId="0" fontId="1" fillId="19" borderId="6" xfId="0" applyFont="1" applyFill="1" applyBorder="1" applyAlignment="1">
      <alignment vertical="center"/>
    </xf>
    <xf numFmtId="0" fontId="1" fillId="19" borderId="15" xfId="0" applyFont="1" applyFill="1" applyBorder="1" applyAlignment="1">
      <alignment vertical="center"/>
    </xf>
    <xf numFmtId="0" fontId="1" fillId="20" borderId="4" xfId="0" applyFont="1" applyFill="1" applyBorder="1" applyAlignment="1">
      <alignment vertical="center"/>
    </xf>
    <xf numFmtId="0" fontId="5" fillId="0" borderId="34" xfId="0" applyFont="1" applyBorder="1" applyAlignment="1">
      <alignment horizontal="center" vertical="center" wrapText="1"/>
    </xf>
    <xf numFmtId="0" fontId="0" fillId="0" borderId="0" xfId="0" applyAlignment="1">
      <alignment vertical="center" wrapText="1"/>
    </xf>
    <xf numFmtId="0" fontId="6" fillId="11" borderId="57" xfId="0" applyFont="1" applyFill="1" applyBorder="1"/>
    <xf numFmtId="0" fontId="5" fillId="0" borderId="60" xfId="0" applyFont="1" applyBorder="1" applyAlignment="1">
      <alignment horizontal="center" vertical="center"/>
    </xf>
    <xf numFmtId="0" fontId="0" fillId="0" borderId="61" xfId="0" applyBorder="1"/>
    <xf numFmtId="0" fontId="12" fillId="0" borderId="0" xfId="0" applyFont="1" applyAlignment="1">
      <alignment horizontal="center" vertical="center"/>
    </xf>
    <xf numFmtId="0" fontId="12" fillId="0" borderId="0" xfId="0" applyFont="1"/>
    <xf numFmtId="0" fontId="12" fillId="17" borderId="0" xfId="0" applyFont="1" applyFill="1"/>
    <xf numFmtId="0" fontId="5" fillId="0" borderId="62" xfId="0" applyFont="1" applyBorder="1"/>
    <xf numFmtId="0" fontId="0" fillId="0" borderId="63" xfId="0" applyBorder="1"/>
    <xf numFmtId="0" fontId="5" fillId="0" borderId="64" xfId="0" applyFont="1" applyBorder="1"/>
    <xf numFmtId="0" fontId="5" fillId="0" borderId="65" xfId="0" applyFont="1" applyBorder="1"/>
    <xf numFmtId="0" fontId="0" fillId="9" borderId="64" xfId="0" applyFill="1" applyBorder="1"/>
    <xf numFmtId="0" fontId="1" fillId="17" borderId="1" xfId="0" applyFont="1" applyFill="1" applyBorder="1" applyAlignment="1">
      <alignment horizontal="center" vertical="center"/>
    </xf>
    <xf numFmtId="0" fontId="1" fillId="17" borderId="2" xfId="0" applyFont="1" applyFill="1" applyBorder="1" applyAlignment="1">
      <alignment horizontal="center" vertical="center"/>
    </xf>
    <xf numFmtId="0" fontId="1" fillId="17" borderId="10" xfId="0" applyFont="1" applyFill="1" applyBorder="1" applyAlignment="1">
      <alignment horizontal="center" vertical="center"/>
    </xf>
    <xf numFmtId="0" fontId="1" fillId="17" borderId="11" xfId="0" applyFont="1" applyFill="1" applyBorder="1" applyAlignment="1">
      <alignment horizontal="center" vertical="center"/>
    </xf>
    <xf numFmtId="0" fontId="1" fillId="17" borderId="8" xfId="0" applyFont="1" applyFill="1" applyBorder="1" applyAlignment="1">
      <alignment horizontal="center" vertical="center"/>
    </xf>
    <xf numFmtId="0" fontId="1" fillId="25" borderId="2" xfId="0" applyFont="1" applyFill="1" applyBorder="1" applyAlignment="1">
      <alignment horizontal="center" vertical="center"/>
    </xf>
    <xf numFmtId="0" fontId="1" fillId="22" borderId="2" xfId="0" applyFont="1" applyFill="1" applyBorder="1" applyAlignment="1">
      <alignment horizontal="center" vertical="center"/>
    </xf>
    <xf numFmtId="0" fontId="1" fillId="23" borderId="2" xfId="0" applyFont="1" applyFill="1" applyBorder="1" applyAlignment="1">
      <alignment horizontal="center" vertical="center"/>
    </xf>
    <xf numFmtId="0" fontId="8" fillId="0" borderId="46" xfId="0" applyFont="1" applyBorder="1" applyAlignment="1">
      <alignment horizontal="center" vertical="center"/>
    </xf>
    <xf numFmtId="0" fontId="8" fillId="0" borderId="49" xfId="0" applyFont="1" applyBorder="1" applyAlignment="1">
      <alignment horizontal="center" vertical="center"/>
    </xf>
    <xf numFmtId="0" fontId="8" fillId="0" borderId="51" xfId="0" applyFont="1" applyBorder="1"/>
    <xf numFmtId="0" fontId="0" fillId="2" borderId="14" xfId="0" applyFill="1" applyBorder="1"/>
    <xf numFmtId="0" fontId="0" fillId="2" borderId="0" xfId="0" applyFill="1"/>
    <xf numFmtId="0" fontId="1" fillId="24" borderId="2" xfId="0" applyFont="1" applyFill="1" applyBorder="1" applyAlignment="1">
      <alignment horizontal="center" vertical="center"/>
    </xf>
    <xf numFmtId="0" fontId="1" fillId="5" borderId="2" xfId="0" applyFont="1" applyFill="1" applyBorder="1" applyAlignment="1">
      <alignment horizontal="center" vertical="center"/>
    </xf>
    <xf numFmtId="0" fontId="0" fillId="26" borderId="0" xfId="0" applyFill="1"/>
    <xf numFmtId="0" fontId="5" fillId="26" borderId="0" xfId="0" applyFont="1" applyFill="1"/>
    <xf numFmtId="0" fontId="0" fillId="2" borderId="17" xfId="0" applyFill="1" applyBorder="1" applyAlignment="1">
      <alignment horizontal="right"/>
    </xf>
    <xf numFmtId="17" fontId="0" fillId="0" borderId="0" xfId="0" applyNumberFormat="1"/>
    <xf numFmtId="0" fontId="0" fillId="0" borderId="66" xfId="0" applyBorder="1"/>
    <xf numFmtId="0" fontId="15" fillId="0" borderId="66" xfId="0" applyFont="1" applyBorder="1"/>
    <xf numFmtId="0" fontId="0" fillId="21" borderId="66" xfId="0" applyFill="1" applyBorder="1"/>
    <xf numFmtId="0" fontId="18" fillId="0" borderId="66" xfId="0" applyFont="1" applyBorder="1"/>
    <xf numFmtId="0" fontId="19" fillId="0" borderId="66" xfId="0" applyFont="1" applyBorder="1"/>
    <xf numFmtId="0" fontId="0" fillId="12" borderId="66" xfId="0" applyFill="1" applyBorder="1"/>
    <xf numFmtId="0" fontId="20" fillId="0" borderId="66" xfId="0" applyFont="1" applyBorder="1"/>
    <xf numFmtId="0" fontId="21" fillId="0" borderId="66" xfId="0" applyFont="1" applyBorder="1"/>
    <xf numFmtId="0" fontId="22" fillId="0" borderId="66" xfId="0" applyFont="1" applyBorder="1"/>
    <xf numFmtId="0" fontId="23" fillId="0" borderId="66" xfId="0" applyFont="1" applyBorder="1"/>
    <xf numFmtId="0" fontId="0" fillId="0" borderId="16" xfId="0" applyBorder="1"/>
    <xf numFmtId="0" fontId="8" fillId="0" borderId="67" xfId="0" applyFont="1" applyBorder="1" applyAlignment="1">
      <alignment horizontal="center" vertical="center"/>
    </xf>
    <xf numFmtId="0" fontId="0" fillId="0" borderId="0" xfId="0" applyAlignment="1">
      <alignment horizontal="center" vertical="center" wrapText="1"/>
    </xf>
    <xf numFmtId="49" fontId="10" fillId="0" borderId="0" xfId="0" applyNumberFormat="1" applyFont="1" applyAlignment="1">
      <alignment horizontal="center" vertical="center"/>
    </xf>
    <xf numFmtId="1" fontId="10" fillId="0" borderId="0" xfId="0" applyNumberFormat="1"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0" fillId="0" borderId="56" xfId="0" applyBorder="1" applyAlignment="1">
      <alignment horizontal="center" vertical="center"/>
    </xf>
    <xf numFmtId="0" fontId="1" fillId="20" borderId="2" xfId="0" applyFont="1" applyFill="1" applyBorder="1" applyAlignment="1">
      <alignment vertical="center"/>
    </xf>
    <xf numFmtId="0" fontId="1" fillId="27" borderId="2" xfId="0" applyFont="1" applyFill="1" applyBorder="1" applyAlignment="1">
      <alignment vertical="center"/>
    </xf>
    <xf numFmtId="0" fontId="1" fillId="22" borderId="4" xfId="0" applyFont="1" applyFill="1" applyBorder="1" applyAlignment="1">
      <alignment vertical="center"/>
    </xf>
    <xf numFmtId="14" fontId="10" fillId="0" borderId="0" xfId="0" applyNumberFormat="1" applyFont="1" applyAlignment="1">
      <alignment horizontal="center" vertical="center"/>
    </xf>
    <xf numFmtId="49" fontId="10" fillId="0" borderId="0" xfId="0" applyNumberFormat="1" applyFont="1" applyAlignment="1">
      <alignment horizontal="left" vertical="center"/>
    </xf>
    <xf numFmtId="49" fontId="10" fillId="0" borderId="0" xfId="0" applyNumberFormat="1" applyFont="1" applyAlignment="1">
      <alignment horizontal="center" vertical="center" wrapText="1"/>
    </xf>
    <xf numFmtId="0" fontId="6" fillId="0" borderId="26" xfId="0" applyFont="1" applyBorder="1"/>
    <xf numFmtId="0" fontId="7" fillId="0" borderId="28" xfId="0" applyFont="1" applyBorder="1"/>
    <xf numFmtId="0" fontId="9" fillId="0" borderId="28" xfId="0" applyFont="1" applyBorder="1"/>
    <xf numFmtId="0" fontId="5" fillId="0" borderId="30" xfId="0" applyFont="1" applyBorder="1"/>
    <xf numFmtId="0" fontId="0" fillId="0" borderId="68" xfId="0" applyBorder="1"/>
    <xf numFmtId="0" fontId="0" fillId="0" borderId="69" xfId="0" applyBorder="1"/>
    <xf numFmtId="0" fontId="5" fillId="0" borderId="9" xfId="0" applyFont="1" applyBorder="1"/>
    <xf numFmtId="0" fontId="5" fillId="0" borderId="69" xfId="0" applyFont="1" applyBorder="1"/>
    <xf numFmtId="0" fontId="25" fillId="22" borderId="66" xfId="0" applyFont="1" applyFill="1" applyBorder="1"/>
    <xf numFmtId="0" fontId="25" fillId="22" borderId="66" xfId="0" applyFont="1" applyFill="1" applyBorder="1" applyAlignment="1">
      <alignment horizontal="left" vertical="top" wrapText="1"/>
    </xf>
    <xf numFmtId="0" fontId="26" fillId="22" borderId="0" xfId="0" applyFont="1" applyFill="1" applyAlignment="1">
      <alignment horizontal="left" vertical="top" wrapText="1"/>
    </xf>
    <xf numFmtId="0" fontId="26" fillId="22" borderId="0" xfId="0" applyFont="1" applyFill="1" applyAlignment="1">
      <alignment horizontal="left" vertical="top"/>
    </xf>
    <xf numFmtId="0" fontId="27" fillId="22" borderId="0" xfId="0" applyFont="1" applyFill="1"/>
    <xf numFmtId="0" fontId="25" fillId="0" borderId="66" xfId="0" applyFont="1" applyBorder="1"/>
    <xf numFmtId="0" fontId="25" fillId="0" borderId="66"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alignment horizontal="left" vertical="top"/>
    </xf>
    <xf numFmtId="0" fontId="27" fillId="0" borderId="0" xfId="0" applyFont="1"/>
    <xf numFmtId="0" fontId="29" fillId="0" borderId="66" xfId="0" applyFont="1" applyBorder="1" applyAlignment="1">
      <alignment horizontal="left" vertical="top" wrapText="1"/>
    </xf>
    <xf numFmtId="0" fontId="29" fillId="29" borderId="66" xfId="0" applyFont="1" applyFill="1" applyBorder="1" applyAlignment="1">
      <alignment horizontal="left" vertical="top" wrapText="1"/>
    </xf>
    <xf numFmtId="0" fontId="29"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horizontal="left" vertical="top"/>
    </xf>
    <xf numFmtId="0" fontId="31" fillId="0" borderId="66" xfId="0" applyFont="1" applyBorder="1"/>
    <xf numFmtId="0" fontId="30" fillId="0" borderId="66" xfId="0" applyFont="1" applyBorder="1" applyAlignment="1">
      <alignment horizontal="left" vertical="top" wrapText="1"/>
    </xf>
    <xf numFmtId="1" fontId="30" fillId="0" borderId="66" xfId="0" applyNumberFormat="1" applyFont="1" applyBorder="1" applyAlignment="1">
      <alignment horizontal="left" vertical="top" wrapText="1"/>
    </xf>
    <xf numFmtId="1" fontId="30" fillId="3" borderId="66" xfId="0" applyNumberFormat="1" applyFont="1" applyFill="1" applyBorder="1" applyAlignment="1">
      <alignment horizontal="left" vertical="top" wrapText="1"/>
    </xf>
    <xf numFmtId="0" fontId="30" fillId="3" borderId="66" xfId="0" applyFont="1" applyFill="1" applyBorder="1" applyAlignment="1">
      <alignment horizontal="left" vertical="top" wrapText="1"/>
    </xf>
    <xf numFmtId="0" fontId="32" fillId="0" borderId="0" xfId="0" applyFont="1" applyAlignment="1">
      <alignment horizontal="left" vertical="top" wrapText="1"/>
    </xf>
    <xf numFmtId="0" fontId="29" fillId="0" borderId="0" xfId="0" applyFont="1" applyAlignment="1">
      <alignment wrapText="1"/>
    </xf>
    <xf numFmtId="0" fontId="30" fillId="0" borderId="0" xfId="0" applyFont="1" applyAlignment="1">
      <alignment horizontal="left"/>
    </xf>
    <xf numFmtId="0" fontId="29" fillId="0" borderId="66" xfId="0" applyFont="1" applyBorder="1" applyAlignment="1">
      <alignment wrapText="1"/>
    </xf>
    <xf numFmtId="0" fontId="28" fillId="0" borderId="75" xfId="0" applyFont="1" applyBorder="1" applyAlignment="1">
      <alignment horizontal="left"/>
    </xf>
    <xf numFmtId="0" fontId="29" fillId="0" borderId="74" xfId="0" applyFont="1" applyBorder="1" applyAlignment="1">
      <alignment horizontal="center" vertical="top" wrapText="1"/>
    </xf>
    <xf numFmtId="0" fontId="29" fillId="0" borderId="75" xfId="0" applyFont="1" applyBorder="1" applyAlignment="1">
      <alignment horizontal="left" vertical="top" wrapText="1"/>
    </xf>
    <xf numFmtId="0" fontId="28" fillId="0" borderId="66" xfId="0" applyFont="1" applyBorder="1" applyAlignment="1">
      <alignment vertical="top" wrapText="1"/>
    </xf>
    <xf numFmtId="0" fontId="28" fillId="0" borderId="74" xfId="0" applyFont="1" applyBorder="1" applyAlignment="1">
      <alignment vertical="top" wrapText="1"/>
    </xf>
    <xf numFmtId="0" fontId="29" fillId="0" borderId="74" xfId="0" applyFont="1" applyBorder="1" applyAlignment="1">
      <alignment horizontal="left" vertical="top" wrapText="1"/>
    </xf>
    <xf numFmtId="0" fontId="33" fillId="0" borderId="66" xfId="0" applyFont="1" applyBorder="1" applyAlignment="1">
      <alignment vertical="top" wrapText="1"/>
    </xf>
    <xf numFmtId="0" fontId="30" fillId="29" borderId="66" xfId="0" applyFont="1" applyFill="1" applyBorder="1" applyAlignment="1">
      <alignment horizontal="left" vertical="top" wrapText="1"/>
    </xf>
    <xf numFmtId="0" fontId="30" fillId="0" borderId="75" xfId="0" applyFont="1" applyBorder="1" applyAlignment="1">
      <alignment horizontal="left" vertical="top" wrapText="1"/>
    </xf>
    <xf numFmtId="0" fontId="34" fillId="0" borderId="66" xfId="0" applyFont="1" applyBorder="1" applyAlignment="1">
      <alignment horizontal="left" vertical="top"/>
    </xf>
    <xf numFmtId="0" fontId="35" fillId="0" borderId="74" xfId="0" applyFont="1" applyBorder="1" applyAlignment="1">
      <alignment horizontal="left" vertical="top" wrapText="1"/>
    </xf>
    <xf numFmtId="0" fontId="30" fillId="0" borderId="74" xfId="0" applyFont="1" applyBorder="1" applyAlignment="1">
      <alignment horizontal="left" vertical="top" wrapText="1"/>
    </xf>
    <xf numFmtId="9" fontId="30" fillId="0" borderId="66" xfId="1" applyFont="1" applyFill="1" applyBorder="1" applyAlignment="1">
      <alignment horizontal="left" wrapText="1"/>
    </xf>
    <xf numFmtId="9" fontId="30" fillId="29" borderId="66" xfId="1" applyFont="1" applyFill="1" applyBorder="1" applyAlignment="1">
      <alignment horizontal="left" wrapText="1"/>
    </xf>
    <xf numFmtId="1" fontId="30" fillId="29" borderId="66" xfId="0" applyNumberFormat="1" applyFont="1" applyFill="1" applyBorder="1" applyAlignment="1">
      <alignment horizontal="left" wrapText="1"/>
    </xf>
    <xf numFmtId="1" fontId="30" fillId="0" borderId="66" xfId="0" applyNumberFormat="1" applyFont="1" applyBorder="1" applyAlignment="1">
      <alignment horizontal="left" wrapText="1"/>
    </xf>
    <xf numFmtId="165" fontId="37" fillId="0" borderId="66" xfId="0" applyNumberFormat="1" applyFont="1" applyBorder="1" applyAlignment="1">
      <alignment horizontal="left" wrapText="1"/>
    </xf>
    <xf numFmtId="165" fontId="37" fillId="3" borderId="66" xfId="0" applyNumberFormat="1" applyFont="1" applyFill="1" applyBorder="1" applyAlignment="1">
      <alignment horizontal="left" wrapText="1"/>
    </xf>
    <xf numFmtId="165" fontId="30" fillId="29" borderId="66" xfId="0" applyNumberFormat="1" applyFont="1" applyFill="1" applyBorder="1" applyAlignment="1">
      <alignment horizontal="left" wrapText="1"/>
    </xf>
    <xf numFmtId="1" fontId="37" fillId="0" borderId="66" xfId="0" applyNumberFormat="1" applyFont="1" applyBorder="1" applyAlignment="1">
      <alignment horizontal="left" wrapText="1"/>
    </xf>
    <xf numFmtId="165" fontId="30" fillId="30" borderId="66" xfId="0" applyNumberFormat="1" applyFont="1" applyFill="1" applyBorder="1" applyAlignment="1">
      <alignment horizontal="left" wrapText="1"/>
    </xf>
    <xf numFmtId="2" fontId="34" fillId="0" borderId="66" xfId="0" applyNumberFormat="1" applyFont="1" applyBorder="1" applyAlignment="1">
      <alignment horizontal="left"/>
    </xf>
    <xf numFmtId="1" fontId="34" fillId="0" borderId="66" xfId="0" applyNumberFormat="1" applyFont="1" applyBorder="1" applyAlignment="1">
      <alignment horizontal="left"/>
    </xf>
    <xf numFmtId="0" fontId="34" fillId="3" borderId="66" xfId="0" applyFont="1" applyFill="1" applyBorder="1" applyAlignment="1">
      <alignment horizontal="left"/>
    </xf>
    <xf numFmtId="165" fontId="35" fillId="31" borderId="66" xfId="0" applyNumberFormat="1" applyFont="1" applyFill="1" applyBorder="1" applyAlignment="1">
      <alignment horizontal="left"/>
    </xf>
    <xf numFmtId="165" fontId="34" fillId="0" borderId="74" xfId="0" applyNumberFormat="1" applyFont="1" applyBorder="1" applyAlignment="1">
      <alignment horizontal="left"/>
    </xf>
    <xf numFmtId="2" fontId="30" fillId="31" borderId="66" xfId="0" applyNumberFormat="1" applyFont="1" applyFill="1" applyBorder="1" applyAlignment="1">
      <alignment horizontal="left" wrapText="1"/>
    </xf>
    <xf numFmtId="2" fontId="30" fillId="0" borderId="66" xfId="0" applyNumberFormat="1" applyFont="1" applyBorder="1" applyAlignment="1">
      <alignment horizontal="left" wrapText="1"/>
    </xf>
    <xf numFmtId="2" fontId="30" fillId="0" borderId="74" xfId="0" applyNumberFormat="1" applyFont="1" applyBorder="1" applyAlignment="1">
      <alignment horizontal="left" wrapText="1"/>
    </xf>
    <xf numFmtId="165" fontId="34" fillId="31" borderId="66" xfId="0" applyNumberFormat="1" applyFont="1" applyFill="1" applyBorder="1" applyAlignment="1">
      <alignment horizontal="left"/>
    </xf>
    <xf numFmtId="0" fontId="29" fillId="0" borderId="0" xfId="0" applyFont="1" applyAlignment="1">
      <alignment horizontal="center"/>
    </xf>
    <xf numFmtId="0" fontId="38" fillId="0" borderId="0" xfId="0" applyFont="1"/>
    <xf numFmtId="2" fontId="39" fillId="0" borderId="0" xfId="0" applyNumberFormat="1" applyFont="1" applyAlignment="1">
      <alignment horizontal="left"/>
    </xf>
    <xf numFmtId="165" fontId="40" fillId="0" borderId="0" xfId="0" applyNumberFormat="1" applyFont="1" applyAlignment="1">
      <alignment horizontal="left" vertical="top"/>
    </xf>
    <xf numFmtId="0" fontId="40" fillId="0" borderId="0" xfId="0" applyFont="1" applyAlignment="1">
      <alignment horizontal="left" vertical="top"/>
    </xf>
    <xf numFmtId="166" fontId="40" fillId="0" borderId="0" xfId="0" applyNumberFormat="1" applyFont="1" applyAlignment="1">
      <alignment horizontal="left" vertical="top" wrapText="1"/>
    </xf>
    <xf numFmtId="166" fontId="31" fillId="0" borderId="0" xfId="0" applyNumberFormat="1" applyFont="1" applyAlignment="1">
      <alignment horizontal="left" vertical="top"/>
    </xf>
    <xf numFmtId="166" fontId="40" fillId="0" borderId="0" xfId="0" applyNumberFormat="1" applyFont="1" applyAlignment="1">
      <alignment horizontal="left" vertical="top"/>
    </xf>
    <xf numFmtId="0" fontId="37" fillId="30" borderId="66" xfId="0" applyFont="1" applyFill="1" applyBorder="1" applyAlignment="1">
      <alignment horizontal="left" wrapText="1"/>
    </xf>
    <xf numFmtId="1" fontId="37" fillId="29" borderId="66" xfId="0" applyNumberFormat="1" applyFont="1" applyFill="1" applyBorder="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5" fillId="0" borderId="38" xfId="0" applyFont="1" applyBorder="1" applyAlignment="1">
      <alignment horizontal="center" vertical="center" wrapText="1"/>
    </xf>
    <xf numFmtId="0" fontId="0" fillId="25" borderId="0" xfId="0" applyFill="1"/>
    <xf numFmtId="0" fontId="43" fillId="0" borderId="0" xfId="0" applyFont="1" applyAlignment="1">
      <alignment horizontal="center" vertical="center"/>
    </xf>
    <xf numFmtId="0" fontId="44" fillId="0" borderId="0" xfId="0" applyFont="1"/>
    <xf numFmtId="0" fontId="0" fillId="5" borderId="0" xfId="0" applyFill="1" applyAlignment="1">
      <alignment horizontal="center" vertical="center"/>
    </xf>
    <xf numFmtId="0" fontId="45" fillId="0" borderId="0" xfId="0" applyFont="1"/>
    <xf numFmtId="0" fontId="5" fillId="32" borderId="60" xfId="0" applyFont="1" applyFill="1" applyBorder="1" applyAlignment="1">
      <alignment horizontal="center" vertical="center"/>
    </xf>
    <xf numFmtId="0" fontId="8" fillId="32" borderId="50" xfId="0" applyFont="1" applyFill="1" applyBorder="1" applyAlignment="1">
      <alignment horizontal="center" vertical="center"/>
    </xf>
    <xf numFmtId="0" fontId="0" fillId="32" borderId="0" xfId="0" applyFill="1"/>
    <xf numFmtId="0" fontId="44" fillId="32" borderId="0" xfId="0" applyFont="1" applyFill="1"/>
    <xf numFmtId="1" fontId="43" fillId="0" borderId="0" xfId="0" applyNumberFormat="1" applyFont="1" applyAlignment="1">
      <alignment horizontal="center" vertical="center"/>
    </xf>
    <xf numFmtId="0" fontId="12" fillId="32" borderId="0" xfId="0" applyFont="1" applyFill="1"/>
    <xf numFmtId="0" fontId="46" fillId="0" borderId="0" xfId="0" applyFont="1"/>
    <xf numFmtId="0" fontId="12" fillId="15" borderId="0" xfId="0" applyFont="1" applyFill="1"/>
    <xf numFmtId="0" fontId="0" fillId="0" borderId="18" xfId="0" applyBorder="1" applyAlignment="1">
      <alignment horizontal="center"/>
    </xf>
    <xf numFmtId="0" fontId="11" fillId="26" borderId="0" xfId="0" applyFont="1" applyFill="1"/>
    <xf numFmtId="0" fontId="0" fillId="17" borderId="0" xfId="0" applyFill="1" applyAlignment="1">
      <alignment horizontal="center" vertical="center"/>
    </xf>
    <xf numFmtId="0" fontId="22" fillId="0" borderId="0" xfId="0" applyFont="1" applyAlignment="1">
      <alignment wrapText="1"/>
    </xf>
    <xf numFmtId="14" fontId="22" fillId="13" borderId="44" xfId="0" applyNumberFormat="1" applyFont="1" applyFill="1" applyBorder="1" applyAlignment="1">
      <alignment horizontal="center" vertical="center"/>
    </xf>
    <xf numFmtId="14" fontId="22" fillId="0" borderId="33" xfId="0" applyNumberFormat="1" applyFont="1" applyBorder="1" applyAlignment="1">
      <alignment horizontal="center" vertical="center"/>
    </xf>
    <xf numFmtId="164" fontId="22" fillId="13" borderId="44" xfId="0" applyNumberFormat="1" applyFont="1" applyFill="1" applyBorder="1" applyAlignment="1">
      <alignment horizontal="center" vertical="center"/>
    </xf>
    <xf numFmtId="0" fontId="22" fillId="0" borderId="39" xfId="0" applyFont="1" applyBorder="1" applyAlignment="1">
      <alignment horizontal="left" vertical="center" wrapText="1"/>
    </xf>
    <xf numFmtId="49" fontId="22" fillId="13" borderId="44" xfId="0" applyNumberFormat="1" applyFont="1" applyFill="1" applyBorder="1" applyAlignment="1">
      <alignment horizontal="left" vertical="center" wrapText="1"/>
    </xf>
    <xf numFmtId="0" fontId="22" fillId="0" borderId="36" xfId="0" applyFont="1" applyBorder="1" applyAlignment="1">
      <alignment horizontal="center" vertical="center"/>
    </xf>
    <xf numFmtId="49" fontId="22" fillId="13" borderId="44" xfId="0" applyNumberFormat="1" applyFont="1" applyFill="1" applyBorder="1" applyAlignment="1">
      <alignment horizontal="center" vertical="center"/>
    </xf>
    <xf numFmtId="1" fontId="22" fillId="13" borderId="44" xfId="0" applyNumberFormat="1" applyFont="1" applyFill="1" applyBorder="1" applyAlignment="1">
      <alignment horizontal="center" vertical="center"/>
    </xf>
    <xf numFmtId="0" fontId="22" fillId="0" borderId="33" xfId="0" applyFont="1" applyBorder="1" applyAlignment="1">
      <alignment vertical="center"/>
    </xf>
    <xf numFmtId="0" fontId="22" fillId="13" borderId="44" xfId="0" applyFont="1" applyFill="1" applyBorder="1" applyAlignment="1">
      <alignment horizontal="center" vertical="center"/>
    </xf>
    <xf numFmtId="0" fontId="49" fillId="0" borderId="0" xfId="0" applyFont="1"/>
    <xf numFmtId="14" fontId="49" fillId="0" borderId="0" xfId="0" applyNumberFormat="1" applyFont="1"/>
    <xf numFmtId="0" fontId="11" fillId="32" borderId="0" xfId="0" applyFont="1" applyFill="1"/>
    <xf numFmtId="0" fontId="1" fillId="24" borderId="76" xfId="0" applyFont="1" applyFill="1" applyBorder="1" applyAlignment="1">
      <alignment horizontal="center" vertical="center"/>
    </xf>
    <xf numFmtId="0" fontId="43" fillId="0" borderId="0" xfId="0" applyFont="1"/>
    <xf numFmtId="0" fontId="25" fillId="0" borderId="78" xfId="0" applyFont="1" applyBorder="1" applyAlignment="1">
      <alignment horizontal="left" vertical="top" wrapText="1"/>
    </xf>
    <xf numFmtId="0" fontId="25" fillId="0" borderId="79" xfId="0" applyFont="1" applyBorder="1" applyAlignment="1">
      <alignment horizontal="left" vertical="top" wrapText="1"/>
    </xf>
    <xf numFmtId="0" fontId="22"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horizontal="right" vertical="center"/>
    </xf>
    <xf numFmtId="0" fontId="5" fillId="0" borderId="0" xfId="0" applyFont="1" applyAlignment="1">
      <alignment horizontal="right" vertical="center"/>
    </xf>
    <xf numFmtId="0" fontId="1" fillId="24" borderId="4" xfId="0" applyFont="1" applyFill="1" applyBorder="1" applyAlignment="1">
      <alignment horizontal="center" vertical="center"/>
    </xf>
    <xf numFmtId="0" fontId="1" fillId="24" borderId="81" xfId="0" applyFont="1" applyFill="1" applyBorder="1" applyAlignment="1">
      <alignment horizontal="center" vertical="center"/>
    </xf>
    <xf numFmtId="0" fontId="0" fillId="2" borderId="82" xfId="0" applyFill="1" applyBorder="1"/>
    <xf numFmtId="0" fontId="8" fillId="17" borderId="83" xfId="0" applyFont="1" applyFill="1" applyBorder="1" applyAlignment="1">
      <alignment horizontal="center" vertical="center"/>
    </xf>
    <xf numFmtId="0" fontId="5" fillId="17" borderId="83" xfId="0" applyFont="1" applyFill="1" applyBorder="1" applyAlignment="1">
      <alignment horizontal="center"/>
    </xf>
    <xf numFmtId="0" fontId="0" fillId="17" borderId="52" xfId="0" applyFill="1" applyBorder="1"/>
    <xf numFmtId="0" fontId="0" fillId="17" borderId="53" xfId="0" applyFill="1" applyBorder="1"/>
    <xf numFmtId="0" fontId="0" fillId="0" borderId="84" xfId="0" applyBorder="1"/>
    <xf numFmtId="0" fontId="15" fillId="26" borderId="85" xfId="0" applyFont="1" applyFill="1" applyBorder="1"/>
    <xf numFmtId="0" fontId="0" fillId="26" borderId="86" xfId="0" applyFill="1" applyBorder="1"/>
    <xf numFmtId="0" fontId="15" fillId="26" borderId="86" xfId="0" applyFont="1" applyFill="1" applyBorder="1"/>
    <xf numFmtId="0" fontId="5" fillId="26" borderId="86" xfId="0" applyFont="1" applyFill="1" applyBorder="1"/>
    <xf numFmtId="0" fontId="5" fillId="26" borderId="87" xfId="0" applyFont="1" applyFill="1" applyBorder="1"/>
    <xf numFmtId="0" fontId="8" fillId="12" borderId="88" xfId="0" applyFont="1" applyFill="1" applyBorder="1" applyAlignment="1">
      <alignment horizontal="center" vertical="center"/>
    </xf>
    <xf numFmtId="0" fontId="5" fillId="0" borderId="68" xfId="0" applyFont="1" applyBorder="1"/>
    <xf numFmtId="0" fontId="1" fillId="24" borderId="1" xfId="0" applyFont="1" applyFill="1" applyBorder="1" applyAlignment="1">
      <alignment horizontal="center" vertical="center"/>
    </xf>
    <xf numFmtId="0" fontId="0" fillId="0" borderId="62" xfId="0" applyBorder="1"/>
    <xf numFmtId="0" fontId="0" fillId="26" borderId="0" xfId="0" applyFill="1" applyAlignment="1">
      <alignment horizontal="center" vertical="center"/>
    </xf>
    <xf numFmtId="0" fontId="14" fillId="0" borderId="0" xfId="0" applyFont="1" applyAlignment="1">
      <alignment horizontal="left" vertical="center"/>
    </xf>
    <xf numFmtId="0" fontId="48" fillId="26" borderId="0" xfId="0" applyFont="1" applyFill="1" applyAlignment="1">
      <alignment horizontal="left" vertical="center"/>
    </xf>
    <xf numFmtId="0" fontId="5" fillId="0" borderId="0" xfId="0" applyFont="1" applyAlignment="1">
      <alignment horizontal="left" vertical="center"/>
    </xf>
    <xf numFmtId="0" fontId="49" fillId="0" borderId="0" xfId="0" applyFont="1" applyAlignment="1">
      <alignment horizontal="left" vertical="center"/>
    </xf>
    <xf numFmtId="0" fontId="0" fillId="26" borderId="0" xfId="0" applyFill="1" applyAlignment="1">
      <alignment horizontal="left" vertical="center"/>
    </xf>
    <xf numFmtId="0" fontId="43" fillId="0" borderId="0" xfId="0" applyFont="1" applyAlignment="1">
      <alignment horizontal="left" vertical="center" wrapText="1"/>
    </xf>
    <xf numFmtId="0" fontId="49" fillId="0" borderId="0" xfId="0" applyFont="1" applyAlignment="1">
      <alignment horizontal="left" vertical="center" wrapText="1"/>
    </xf>
    <xf numFmtId="0" fontId="14" fillId="17" borderId="0" xfId="0" applyFont="1" applyFill="1" applyAlignment="1">
      <alignment horizontal="center" vertical="center"/>
    </xf>
    <xf numFmtId="0" fontId="1" fillId="24" borderId="2" xfId="0" applyFont="1" applyFill="1" applyBorder="1" applyAlignment="1">
      <alignment horizontal="left" vertical="center"/>
    </xf>
    <xf numFmtId="0" fontId="1" fillId="24" borderId="76" xfId="0" applyFont="1" applyFill="1" applyBorder="1" applyAlignment="1">
      <alignment horizontal="left" vertical="center"/>
    </xf>
    <xf numFmtId="14" fontId="49" fillId="0" borderId="0" xfId="0" applyNumberFormat="1" applyFont="1" applyAlignment="1">
      <alignment horizontal="center" vertical="center"/>
    </xf>
    <xf numFmtId="0" fontId="14" fillId="0" borderId="0" xfId="0" applyFont="1" applyAlignment="1">
      <alignment horizontal="center" vertical="center"/>
    </xf>
    <xf numFmtId="0" fontId="49" fillId="0" borderId="0" xfId="0" applyFont="1" applyAlignment="1">
      <alignment horizontal="center" vertical="center"/>
    </xf>
    <xf numFmtId="0" fontId="5" fillId="0" borderId="66" xfId="0" applyFont="1" applyBorder="1"/>
    <xf numFmtId="0" fontId="11" fillId="0" borderId="52" xfId="0" applyFont="1" applyBorder="1" applyAlignment="1">
      <alignment horizontal="center" vertical="center"/>
    </xf>
    <xf numFmtId="0" fontId="9" fillId="0" borderId="0" xfId="0" applyFont="1"/>
    <xf numFmtId="0" fontId="6" fillId="0" borderId="0" xfId="0" applyFont="1"/>
    <xf numFmtId="0" fontId="17" fillId="34" borderId="81" xfId="0" applyFont="1" applyFill="1" applyBorder="1" applyAlignment="1">
      <alignment vertical="center" wrapText="1"/>
    </xf>
    <xf numFmtId="0" fontId="17" fillId="35" borderId="89" xfId="0" applyFont="1" applyFill="1" applyBorder="1" applyAlignment="1">
      <alignment vertical="center" wrapText="1"/>
    </xf>
    <xf numFmtId="0" fontId="0" fillId="0" borderId="90" xfId="0" applyBorder="1" applyAlignment="1">
      <alignment vertical="center" wrapText="1"/>
    </xf>
    <xf numFmtId="0" fontId="0" fillId="0" borderId="30" xfId="0" applyBorder="1" applyAlignment="1">
      <alignment vertical="center" wrapText="1"/>
    </xf>
    <xf numFmtId="0" fontId="17" fillId="35" borderId="30" xfId="0" applyFont="1" applyFill="1" applyBorder="1" applyAlignment="1">
      <alignment vertical="center" wrapText="1"/>
    </xf>
    <xf numFmtId="0" fontId="5" fillId="0" borderId="90" xfId="0" applyFont="1" applyBorder="1" applyAlignment="1">
      <alignment vertical="center" wrapText="1"/>
    </xf>
    <xf numFmtId="0" fontId="5" fillId="0" borderId="30" xfId="0" applyFont="1" applyBorder="1" applyAlignment="1">
      <alignment vertical="center" wrapText="1"/>
    </xf>
    <xf numFmtId="0" fontId="17" fillId="36" borderId="81" xfId="0" applyFont="1" applyFill="1" applyBorder="1" applyAlignment="1">
      <alignment vertical="center" wrapText="1"/>
    </xf>
    <xf numFmtId="0" fontId="17" fillId="36" borderId="89" xfId="0" applyFont="1" applyFill="1" applyBorder="1" applyAlignment="1">
      <alignment vertical="center" wrapText="1"/>
    </xf>
    <xf numFmtId="0" fontId="0" fillId="0" borderId="29" xfId="0" applyBorder="1" applyAlignment="1">
      <alignment vertical="center" wrapText="1"/>
    </xf>
    <xf numFmtId="0" fontId="51" fillId="34" borderId="26" xfId="0" applyFont="1" applyFill="1" applyBorder="1" applyAlignment="1">
      <alignment vertical="center" wrapText="1"/>
    </xf>
    <xf numFmtId="0" fontId="52" fillId="0" borderId="81" xfId="0" applyFont="1" applyBorder="1" applyAlignment="1">
      <alignment vertical="center"/>
    </xf>
    <xf numFmtId="0" fontId="0" fillId="0" borderId="81" xfId="0" applyBorder="1" applyAlignment="1">
      <alignment vertical="center" wrapText="1"/>
    </xf>
    <xf numFmtId="0" fontId="10" fillId="16" borderId="58" xfId="0" applyFont="1" applyFill="1" applyBorder="1" applyAlignment="1">
      <alignment horizontal="center" vertical="center"/>
    </xf>
    <xf numFmtId="0" fontId="10" fillId="0" borderId="0" xfId="0" applyFont="1" applyAlignment="1">
      <alignment horizontal="left" vertical="center"/>
    </xf>
    <xf numFmtId="14" fontId="12" fillId="17" borderId="0" xfId="0" applyNumberFormat="1" applyFont="1" applyFill="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1" fontId="11" fillId="9" borderId="59" xfId="0" applyNumberFormat="1" applyFont="1" applyFill="1" applyBorder="1" applyAlignment="1">
      <alignment horizontal="center" vertical="center"/>
    </xf>
    <xf numFmtId="0" fontId="11" fillId="9" borderId="59" xfId="0" applyFont="1" applyFill="1" applyBorder="1" applyAlignment="1">
      <alignment horizontal="center" vertical="center"/>
    </xf>
    <xf numFmtId="0" fontId="5" fillId="15" borderId="40" xfId="0" applyFont="1" applyFill="1" applyBorder="1" applyAlignment="1">
      <alignment horizontal="center" vertical="center"/>
    </xf>
    <xf numFmtId="0" fontId="8" fillId="12" borderId="93" xfId="0" applyFont="1" applyFill="1" applyBorder="1" applyAlignment="1">
      <alignment vertical="center"/>
    </xf>
    <xf numFmtId="0" fontId="8" fillId="12" borderId="94" xfId="0" applyFont="1" applyFill="1" applyBorder="1" applyAlignment="1">
      <alignment horizontal="center" vertical="center"/>
    </xf>
    <xf numFmtId="0" fontId="0" fillId="0" borderId="59" xfId="0" applyBorder="1" applyAlignment="1">
      <alignment horizontal="left" vertical="center"/>
    </xf>
    <xf numFmtId="0" fontId="0" fillId="0" borderId="59" xfId="0" applyBorder="1" applyAlignment="1">
      <alignment horizontal="left" vertical="center" wrapText="1"/>
    </xf>
    <xf numFmtId="0" fontId="0" fillId="0" borderId="59" xfId="0" applyBorder="1" applyAlignment="1">
      <alignment horizontal="center" vertical="center"/>
    </xf>
    <xf numFmtId="0" fontId="43" fillId="0" borderId="59" xfId="0" applyFont="1" applyBorder="1" applyAlignment="1">
      <alignment horizontal="center" vertical="center"/>
    </xf>
    <xf numFmtId="1" fontId="43" fillId="0" borderId="59" xfId="0" applyNumberFormat="1" applyFont="1" applyBorder="1" applyAlignment="1">
      <alignment horizontal="center" vertical="center"/>
    </xf>
    <xf numFmtId="0" fontId="43" fillId="0" borderId="59" xfId="0" applyFont="1" applyBorder="1" applyAlignment="1">
      <alignment horizontal="left" vertical="center" wrapText="1"/>
    </xf>
    <xf numFmtId="0" fontId="10" fillId="16" borderId="59" xfId="0" applyFont="1" applyFill="1" applyBorder="1" applyAlignment="1">
      <alignment horizontal="center" vertical="center"/>
    </xf>
    <xf numFmtId="0" fontId="0" fillId="0" borderId="59" xfId="0" applyBorder="1"/>
    <xf numFmtId="0" fontId="0" fillId="17" borderId="59" xfId="0" applyFill="1" applyBorder="1"/>
    <xf numFmtId="0" fontId="5" fillId="0" borderId="59" xfId="0" applyFont="1" applyBorder="1"/>
    <xf numFmtId="0" fontId="11" fillId="9" borderId="59" xfId="0" applyFont="1" applyFill="1" applyBorder="1" applyAlignment="1">
      <alignment horizontal="left" vertical="center"/>
    </xf>
    <xf numFmtId="0" fontId="11" fillId="9" borderId="59" xfId="0" applyFont="1" applyFill="1" applyBorder="1" applyAlignment="1">
      <alignment horizontal="left" vertical="center" wrapText="1"/>
    </xf>
    <xf numFmtId="1" fontId="11" fillId="0" borderId="59" xfId="0" applyNumberFormat="1" applyFont="1" applyBorder="1" applyAlignment="1">
      <alignment horizontal="center" vertical="center"/>
    </xf>
    <xf numFmtId="1" fontId="53" fillId="0" borderId="59" xfId="0" applyNumberFormat="1" applyFont="1" applyBorder="1" applyAlignment="1">
      <alignment horizontal="center" vertical="center"/>
    </xf>
    <xf numFmtId="0" fontId="53" fillId="0" borderId="59" xfId="0" applyFont="1" applyBorder="1" applyAlignment="1">
      <alignment horizontal="left" vertical="center" wrapText="1"/>
    </xf>
    <xf numFmtId="1" fontId="0" fillId="0" borderId="59" xfId="0" applyNumberFormat="1" applyBorder="1" applyAlignment="1">
      <alignment horizontal="center" vertical="center"/>
    </xf>
    <xf numFmtId="0" fontId="43" fillId="0" borderId="59" xfId="0" applyFont="1" applyBorder="1" applyAlignment="1">
      <alignment horizontal="left" vertical="center"/>
    </xf>
    <xf numFmtId="0" fontId="0" fillId="15" borderId="59" xfId="0" applyFill="1" applyBorder="1"/>
    <xf numFmtId="0" fontId="12" fillId="9" borderId="59" xfId="0" applyFont="1" applyFill="1" applyBorder="1" applyAlignment="1">
      <alignment horizontal="center" vertical="center"/>
    </xf>
    <xf numFmtId="1" fontId="43" fillId="9" borderId="59" xfId="0" applyNumberFormat="1" applyFont="1" applyFill="1" applyBorder="1" applyAlignment="1">
      <alignment horizontal="center" vertical="center"/>
    </xf>
    <xf numFmtId="0" fontId="16" fillId="9" borderId="59" xfId="0" applyFont="1" applyFill="1" applyBorder="1" applyAlignment="1">
      <alignment horizontal="center" vertical="center"/>
    </xf>
    <xf numFmtId="0" fontId="43" fillId="9" borderId="59" xfId="0" applyFont="1" applyFill="1" applyBorder="1" applyAlignment="1">
      <alignment horizontal="left" vertical="center" wrapText="1"/>
    </xf>
    <xf numFmtId="0" fontId="11" fillId="15" borderId="59" xfId="0" applyFont="1" applyFill="1" applyBorder="1"/>
    <xf numFmtId="0" fontId="22" fillId="0" borderId="59" xfId="0" applyFont="1" applyBorder="1" applyAlignment="1">
      <alignment horizontal="center" vertical="center"/>
    </xf>
    <xf numFmtId="1" fontId="12" fillId="9" borderId="59" xfId="0" applyNumberFormat="1" applyFont="1" applyFill="1" applyBorder="1" applyAlignment="1">
      <alignment horizontal="center" vertical="center"/>
    </xf>
    <xf numFmtId="0" fontId="12" fillId="9" borderId="59" xfId="0" applyFont="1" applyFill="1" applyBorder="1" applyAlignment="1">
      <alignment horizontal="left" vertical="center" wrapText="1"/>
    </xf>
    <xf numFmtId="0" fontId="16" fillId="0" borderId="59" xfId="0" applyFont="1" applyBorder="1" applyAlignment="1">
      <alignment horizontal="center" vertical="center"/>
    </xf>
    <xf numFmtId="0" fontId="0" fillId="9" borderId="59" xfId="0" applyFill="1" applyBorder="1" applyAlignment="1">
      <alignment horizontal="left" vertical="center"/>
    </xf>
    <xf numFmtId="0" fontId="0" fillId="9" borderId="59" xfId="0" applyFill="1" applyBorder="1"/>
    <xf numFmtId="0" fontId="0" fillId="9" borderId="59" xfId="0" applyFill="1" applyBorder="1" applyAlignment="1">
      <alignment horizontal="center" vertical="center"/>
    </xf>
    <xf numFmtId="0" fontId="44" fillId="15" borderId="59" xfId="0" applyFont="1" applyFill="1" applyBorder="1"/>
    <xf numFmtId="0" fontId="44" fillId="0" borderId="59" xfId="0" applyFont="1" applyBorder="1"/>
    <xf numFmtId="0" fontId="44" fillId="17" borderId="59" xfId="0" applyFont="1" applyFill="1" applyBorder="1"/>
    <xf numFmtId="0" fontId="11" fillId="0" borderId="59" xfId="0" applyFont="1" applyBorder="1"/>
    <xf numFmtId="0" fontId="43" fillId="9" borderId="59" xfId="0" applyFont="1" applyFill="1" applyBorder="1" applyAlignment="1">
      <alignment horizontal="center" vertical="center"/>
    </xf>
    <xf numFmtId="0" fontId="0" fillId="21" borderId="59" xfId="0" applyFill="1" applyBorder="1"/>
    <xf numFmtId="6" fontId="43" fillId="0" borderId="59" xfId="0" applyNumberFormat="1" applyFont="1" applyBorder="1" applyAlignment="1">
      <alignment horizontal="left" vertical="center"/>
    </xf>
    <xf numFmtId="0" fontId="5" fillId="17" borderId="59" xfId="0" applyFont="1" applyFill="1" applyBorder="1"/>
    <xf numFmtId="0" fontId="5" fillId="0" borderId="59" xfId="0" applyFont="1" applyBorder="1" applyAlignment="1">
      <alignment horizontal="center" vertical="center"/>
    </xf>
    <xf numFmtId="0" fontId="43" fillId="0" borderId="95" xfId="0" applyFont="1" applyBorder="1" applyAlignment="1">
      <alignment horizontal="center" vertical="center"/>
    </xf>
    <xf numFmtId="1" fontId="43" fillId="0" borderId="95" xfId="0" applyNumberFormat="1" applyFont="1" applyBorder="1" applyAlignment="1">
      <alignment horizontal="center" vertical="center"/>
    </xf>
    <xf numFmtId="0" fontId="43" fillId="0" borderId="95" xfId="0" applyFont="1" applyBorder="1" applyAlignment="1">
      <alignment horizontal="left" vertical="center" wrapText="1"/>
    </xf>
    <xf numFmtId="0" fontId="5" fillId="0" borderId="96" xfId="0" applyFont="1" applyBorder="1" applyAlignment="1">
      <alignment horizontal="center" vertical="center"/>
    </xf>
    <xf numFmtId="0" fontId="0" fillId="0" borderId="95" xfId="0" applyBorder="1"/>
    <xf numFmtId="0" fontId="0" fillId="17" borderId="95" xfId="0" applyFill="1" applyBorder="1"/>
    <xf numFmtId="0" fontId="0" fillId="25" borderId="95" xfId="0" applyFill="1" applyBorder="1"/>
    <xf numFmtId="0" fontId="5" fillId="0" borderId="95" xfId="0" applyFont="1" applyBorder="1"/>
    <xf numFmtId="0" fontId="1" fillId="17" borderId="97" xfId="0" applyFont="1" applyFill="1" applyBorder="1" applyAlignment="1">
      <alignment horizontal="center" vertical="center"/>
    </xf>
    <xf numFmtId="0" fontId="1" fillId="17" borderId="98" xfId="0" applyFont="1" applyFill="1" applyBorder="1" applyAlignment="1">
      <alignment horizontal="center" vertical="center"/>
    </xf>
    <xf numFmtId="0" fontId="1" fillId="25" borderId="98" xfId="0" applyFont="1" applyFill="1" applyBorder="1" applyAlignment="1">
      <alignment horizontal="center" vertical="center"/>
    </xf>
    <xf numFmtId="0" fontId="1" fillId="22" borderId="98" xfId="0" applyFont="1" applyFill="1" applyBorder="1" applyAlignment="1">
      <alignment horizontal="center" vertical="center"/>
    </xf>
    <xf numFmtId="0" fontId="1" fillId="23" borderId="98" xfId="0" applyFont="1" applyFill="1" applyBorder="1" applyAlignment="1">
      <alignment horizontal="center" vertical="center"/>
    </xf>
    <xf numFmtId="0" fontId="1" fillId="24" borderId="98" xfId="0" applyFont="1" applyFill="1" applyBorder="1" applyAlignment="1">
      <alignment horizontal="center" vertical="center"/>
    </xf>
    <xf numFmtId="0" fontId="10" fillId="16" borderId="99" xfId="0" applyFont="1" applyFill="1" applyBorder="1" applyAlignment="1">
      <alignment horizontal="center" vertical="center"/>
    </xf>
    <xf numFmtId="0" fontId="10" fillId="16" borderId="77" xfId="0" applyFont="1" applyFill="1" applyBorder="1" applyAlignment="1">
      <alignment horizontal="center" vertical="center"/>
    </xf>
    <xf numFmtId="49" fontId="10" fillId="13" borderId="59" xfId="0" applyNumberFormat="1" applyFont="1" applyFill="1" applyBorder="1" applyAlignment="1">
      <alignment horizontal="left" vertical="center"/>
    </xf>
    <xf numFmtId="49" fontId="10" fillId="13" borderId="59" xfId="0" applyNumberFormat="1" applyFont="1" applyFill="1" applyBorder="1" applyAlignment="1">
      <alignment horizontal="center" vertical="center"/>
    </xf>
    <xf numFmtId="1" fontId="10" fillId="13" borderId="59" xfId="0" applyNumberFormat="1" applyFont="1" applyFill="1" applyBorder="1" applyAlignment="1">
      <alignment horizontal="center" vertical="center"/>
    </xf>
    <xf numFmtId="0" fontId="22" fillId="16" borderId="59" xfId="0" applyFont="1" applyFill="1" applyBorder="1" applyAlignment="1">
      <alignment horizontal="center" vertical="center"/>
    </xf>
    <xf numFmtId="0" fontId="22" fillId="0" borderId="59" xfId="0" applyFont="1" applyBorder="1"/>
    <xf numFmtId="0" fontId="22" fillId="17" borderId="59" xfId="0" applyFont="1" applyFill="1" applyBorder="1"/>
    <xf numFmtId="0" fontId="5" fillId="0" borderId="59" xfId="0" applyFont="1" applyBorder="1" applyAlignment="1">
      <alignment horizontal="right" vertical="center"/>
    </xf>
    <xf numFmtId="0" fontId="5" fillId="0" borderId="38" xfId="0" applyFont="1" applyBorder="1" applyAlignment="1">
      <alignment horizontal="left" vertical="center"/>
    </xf>
    <xf numFmtId="0" fontId="1" fillId="5" borderId="98" xfId="0" applyFont="1" applyFill="1" applyBorder="1" applyAlignment="1">
      <alignment horizontal="center" vertical="center"/>
    </xf>
    <xf numFmtId="0" fontId="11" fillId="16" borderId="59" xfId="0" applyFont="1" applyFill="1" applyBorder="1" applyAlignment="1">
      <alignment horizontal="center" vertical="center"/>
    </xf>
    <xf numFmtId="0" fontId="11" fillId="17" borderId="59" xfId="0" applyFont="1" applyFill="1" applyBorder="1"/>
    <xf numFmtId="0" fontId="0" fillId="17" borderId="59" xfId="0" applyFill="1" applyBorder="1" applyAlignment="1">
      <alignment horizontal="center" vertical="center"/>
    </xf>
    <xf numFmtId="0" fontId="8" fillId="17" borderId="59" xfId="0" applyFont="1" applyFill="1" applyBorder="1"/>
    <xf numFmtId="0" fontId="11" fillId="9" borderId="95" xfId="0" applyFont="1" applyFill="1" applyBorder="1" applyAlignment="1">
      <alignment horizontal="left" vertical="center"/>
    </xf>
    <xf numFmtId="0" fontId="11" fillId="9" borderId="95" xfId="0" applyFont="1" applyFill="1" applyBorder="1" applyAlignment="1">
      <alignment horizontal="center" vertical="center"/>
    </xf>
    <xf numFmtId="49" fontId="10" fillId="13" borderId="77" xfId="0" applyNumberFormat="1" applyFont="1" applyFill="1" applyBorder="1" applyAlignment="1">
      <alignment horizontal="center" vertical="center"/>
    </xf>
    <xf numFmtId="1" fontId="10" fillId="13" borderId="77" xfId="0" applyNumberFormat="1" applyFont="1" applyFill="1" applyBorder="1" applyAlignment="1">
      <alignment horizontal="center" vertical="center"/>
    </xf>
    <xf numFmtId="0" fontId="10" fillId="13" borderId="77" xfId="0" applyFont="1" applyFill="1" applyBorder="1" applyAlignment="1">
      <alignment horizontal="left" vertical="center"/>
    </xf>
    <xf numFmtId="0" fontId="5" fillId="15" borderId="59" xfId="0" applyFont="1" applyFill="1" applyBorder="1" applyAlignment="1">
      <alignment horizontal="center" vertical="center"/>
    </xf>
    <xf numFmtId="0" fontId="8" fillId="12" borderId="59" xfId="0" applyFont="1" applyFill="1" applyBorder="1" applyAlignment="1">
      <alignment vertical="center"/>
    </xf>
    <xf numFmtId="0" fontId="1" fillId="17" borderId="59" xfId="0" applyFont="1" applyFill="1" applyBorder="1" applyAlignment="1">
      <alignment horizontal="center" vertical="center"/>
    </xf>
    <xf numFmtId="0" fontId="8" fillId="12" borderId="94" xfId="0" applyFont="1" applyFill="1" applyBorder="1" applyAlignment="1">
      <alignment horizontal="right" vertical="center"/>
    </xf>
    <xf numFmtId="0" fontId="0" fillId="5" borderId="59" xfId="0" applyFill="1" applyBorder="1" applyAlignment="1">
      <alignment horizontal="center" vertical="center"/>
    </xf>
    <xf numFmtId="0" fontId="12" fillId="16" borderId="59" xfId="0" applyFont="1" applyFill="1" applyBorder="1" applyAlignment="1">
      <alignment horizontal="center" vertical="center"/>
    </xf>
    <xf numFmtId="0" fontId="12" fillId="0" borderId="59" xfId="0" applyFont="1" applyBorder="1"/>
    <xf numFmtId="0" fontId="12" fillId="17" borderId="59" xfId="0" applyFont="1" applyFill="1" applyBorder="1"/>
    <xf numFmtId="0" fontId="5" fillId="5" borderId="59" xfId="0" applyFont="1" applyFill="1" applyBorder="1" applyAlignment="1">
      <alignment horizontal="center" vertical="center"/>
    </xf>
    <xf numFmtId="0" fontId="5" fillId="32" borderId="34" xfId="0" applyFont="1" applyFill="1" applyBorder="1" applyAlignment="1">
      <alignment horizontal="center" vertical="center" wrapText="1"/>
    </xf>
    <xf numFmtId="0" fontId="0" fillId="5" borderId="95" xfId="0" applyFill="1" applyBorder="1" applyAlignment="1">
      <alignment horizontal="center" vertical="center"/>
    </xf>
    <xf numFmtId="0" fontId="5" fillId="0" borderId="91" xfId="0" applyFont="1" applyBorder="1" applyAlignment="1">
      <alignment horizontal="center" vertical="center" wrapText="1"/>
    </xf>
    <xf numFmtId="0" fontId="5" fillId="7" borderId="66" xfId="0" applyFont="1" applyFill="1" applyBorder="1" applyAlignment="1">
      <alignment horizontal="center" vertical="center"/>
    </xf>
    <xf numFmtId="0" fontId="5" fillId="7" borderId="66" xfId="0" applyFont="1" applyFill="1" applyBorder="1" applyAlignment="1">
      <alignment horizontal="right" vertical="center"/>
    </xf>
    <xf numFmtId="0" fontId="0" fillId="7" borderId="66" xfId="0" applyFill="1" applyBorder="1" applyAlignment="1">
      <alignment horizontal="center" vertical="center"/>
    </xf>
    <xf numFmtId="0" fontId="52" fillId="7" borderId="66" xfId="0" applyFont="1" applyFill="1" applyBorder="1" applyAlignment="1">
      <alignment vertical="center"/>
    </xf>
    <xf numFmtId="0" fontId="0" fillId="7" borderId="66" xfId="0" applyFill="1" applyBorder="1"/>
    <xf numFmtId="0" fontId="10" fillId="13" borderId="59" xfId="0" applyFont="1" applyFill="1" applyBorder="1" applyAlignment="1">
      <alignment horizontal="center" vertical="center"/>
    </xf>
    <xf numFmtId="0" fontId="8" fillId="0" borderId="59" xfId="0" applyFont="1" applyBorder="1"/>
    <xf numFmtId="0" fontId="11" fillId="9" borderId="95" xfId="0" applyFont="1" applyFill="1" applyBorder="1" applyAlignment="1">
      <alignment horizontal="center" vertical="center" wrapText="1"/>
    </xf>
    <xf numFmtId="49" fontId="11" fillId="37" borderId="95" xfId="0" applyNumberFormat="1" applyFont="1" applyFill="1" applyBorder="1" applyAlignment="1">
      <alignment horizontal="center" vertical="center" wrapText="1"/>
    </xf>
    <xf numFmtId="49" fontId="11" fillId="37" borderId="95" xfId="0" applyNumberFormat="1" applyFont="1" applyFill="1" applyBorder="1" applyAlignment="1">
      <alignment horizontal="center" vertical="center"/>
    </xf>
    <xf numFmtId="1" fontId="11" fillId="37" borderId="95" xfId="0" applyNumberFormat="1" applyFont="1" applyFill="1" applyBorder="1" applyAlignment="1">
      <alignment horizontal="center" vertical="center"/>
    </xf>
    <xf numFmtId="0" fontId="11" fillId="37" borderId="95" xfId="0" applyFont="1" applyFill="1" applyBorder="1" applyAlignment="1">
      <alignment horizontal="left" vertical="center" wrapText="1"/>
    </xf>
    <xf numFmtId="0" fontId="0" fillId="0" borderId="100" xfId="0" applyBorder="1" applyAlignment="1">
      <alignment horizontal="left" vertical="center"/>
    </xf>
    <xf numFmtId="0" fontId="0" fillId="0" borderId="101" xfId="0" applyBorder="1" applyAlignment="1">
      <alignment horizontal="left" vertical="center"/>
    </xf>
    <xf numFmtId="0" fontId="0" fillId="0" borderId="103" xfId="0" applyBorder="1" applyAlignment="1">
      <alignment horizontal="center" vertical="center"/>
    </xf>
    <xf numFmtId="0" fontId="0" fillId="0" borderId="100" xfId="0" applyBorder="1" applyAlignment="1">
      <alignment horizontal="center" vertical="center"/>
    </xf>
    <xf numFmtId="0" fontId="0" fillId="0" borderId="54" xfId="0" applyBorder="1" applyAlignment="1">
      <alignment horizontal="left" vertical="center"/>
    </xf>
    <xf numFmtId="49" fontId="10" fillId="0" borderId="102" xfId="0" applyNumberFormat="1" applyFont="1" applyBorder="1" applyAlignment="1">
      <alignment horizontal="left" vertical="center"/>
    </xf>
    <xf numFmtId="49" fontId="10" fillId="0" borderId="55" xfId="0" applyNumberFormat="1" applyFont="1" applyBorder="1" applyAlignment="1">
      <alignment horizontal="left" vertical="center"/>
    </xf>
    <xf numFmtId="49" fontId="10" fillId="0" borderId="100" xfId="0" applyNumberFormat="1" applyFont="1" applyBorder="1" applyAlignment="1">
      <alignment horizontal="center" vertical="center"/>
    </xf>
    <xf numFmtId="1" fontId="10" fillId="0" borderId="100" xfId="0" applyNumberFormat="1" applyFont="1" applyBorder="1" applyAlignment="1">
      <alignment horizontal="center" vertical="center"/>
    </xf>
    <xf numFmtId="0" fontId="10" fillId="0" borderId="100" xfId="0" applyFont="1" applyBorder="1" applyAlignment="1">
      <alignment horizontal="center" vertical="center"/>
    </xf>
    <xf numFmtId="0" fontId="10" fillId="0" borderId="0" xfId="0" applyFont="1" applyAlignment="1">
      <alignment horizontal="center" vertical="center"/>
    </xf>
    <xf numFmtId="0" fontId="0" fillId="38" borderId="95" xfId="0" applyFill="1" applyBorder="1"/>
    <xf numFmtId="0" fontId="8" fillId="12" borderId="94" xfId="0" applyFont="1" applyFill="1" applyBorder="1" applyAlignment="1">
      <alignment horizontal="center" vertical="center" wrapText="1"/>
    </xf>
    <xf numFmtId="0" fontId="5" fillId="0" borderId="59" xfId="0" applyFont="1" applyBorder="1" applyAlignment="1">
      <alignment vertical="center"/>
    </xf>
    <xf numFmtId="0" fontId="5" fillId="7" borderId="66" xfId="0" applyFont="1" applyFill="1" applyBorder="1"/>
    <xf numFmtId="0" fontId="0" fillId="0" borderId="0" xfId="0" applyAlignment="1">
      <alignment wrapText="1"/>
    </xf>
    <xf numFmtId="0" fontId="0" fillId="0" borderId="0" xfId="0" applyAlignment="1">
      <alignment horizontal="left" wrapText="1"/>
    </xf>
    <xf numFmtId="0" fontId="0" fillId="0" borderId="66" xfId="0" applyBorder="1" applyAlignment="1">
      <alignment wrapText="1"/>
    </xf>
    <xf numFmtId="0" fontId="5" fillId="27" borderId="66" xfId="0" applyFont="1" applyFill="1" applyBorder="1" applyAlignment="1">
      <alignment horizontal="right" wrapText="1"/>
    </xf>
    <xf numFmtId="0" fontId="5" fillId="40" borderId="66" xfId="0" applyFont="1" applyFill="1" applyBorder="1" applyAlignment="1">
      <alignment horizontal="right" wrapText="1"/>
    </xf>
    <xf numFmtId="0" fontId="5" fillId="41" borderId="66" xfId="0" applyFont="1" applyFill="1" applyBorder="1" applyAlignment="1">
      <alignment horizontal="right" wrapText="1"/>
    </xf>
    <xf numFmtId="0" fontId="5" fillId="43" borderId="66" xfId="0" applyFont="1" applyFill="1" applyBorder="1" applyAlignment="1">
      <alignment horizontal="right" wrapText="1"/>
    </xf>
    <xf numFmtId="0" fontId="5" fillId="14" borderId="66" xfId="0" applyFont="1" applyFill="1" applyBorder="1" applyAlignment="1">
      <alignment horizontal="right" wrapText="1"/>
    </xf>
    <xf numFmtId="0" fontId="5" fillId="17" borderId="66" xfId="0" applyFont="1" applyFill="1" applyBorder="1" applyAlignment="1">
      <alignment horizontal="right" wrapText="1"/>
    </xf>
    <xf numFmtId="0" fontId="5" fillId="9" borderId="66" xfId="0" applyFont="1" applyFill="1" applyBorder="1" applyAlignment="1">
      <alignment horizontal="left" wrapText="1"/>
    </xf>
    <xf numFmtId="0" fontId="0" fillId="0" borderId="66" xfId="0" applyBorder="1" applyAlignment="1">
      <alignment vertical="center" wrapText="1"/>
    </xf>
    <xf numFmtId="0" fontId="0" fillId="4" borderId="66" xfId="0" applyFill="1" applyBorder="1"/>
    <xf numFmtId="0" fontId="0" fillId="0" borderId="66" xfId="0" applyBorder="1" applyAlignment="1">
      <alignment horizontal="left" wrapText="1"/>
    </xf>
    <xf numFmtId="0" fontId="11" fillId="0" borderId="66" xfId="0" applyFont="1" applyBorder="1" applyAlignment="1">
      <alignment vertical="center" wrapText="1"/>
    </xf>
    <xf numFmtId="0" fontId="12" fillId="0" borderId="66" xfId="0" applyFont="1" applyBorder="1" applyAlignment="1">
      <alignment wrapText="1"/>
    </xf>
    <xf numFmtId="0" fontId="12" fillId="0" borderId="66" xfId="0" applyFont="1" applyBorder="1"/>
    <xf numFmtId="0" fontId="0" fillId="4" borderId="66" xfId="0" applyFill="1" applyBorder="1" applyAlignment="1">
      <alignment horizontal="right" wrapText="1"/>
    </xf>
    <xf numFmtId="0" fontId="0" fillId="4" borderId="66" xfId="0" applyFill="1" applyBorder="1" applyAlignment="1">
      <alignment horizontal="right"/>
    </xf>
    <xf numFmtId="49" fontId="0" fillId="4" borderId="66" xfId="0" applyNumberFormat="1" applyFill="1" applyBorder="1" applyAlignment="1">
      <alignment horizontal="right"/>
    </xf>
    <xf numFmtId="0" fontId="11" fillId="0" borderId="66" xfId="0" applyFont="1" applyBorder="1"/>
    <xf numFmtId="0" fontId="0" fillId="0" borderId="0" xfId="0" applyAlignment="1">
      <alignment horizontal="right"/>
    </xf>
    <xf numFmtId="1" fontId="0" fillId="4" borderId="66" xfId="0" applyNumberFormat="1" applyFill="1" applyBorder="1" applyAlignment="1">
      <alignment horizontal="right"/>
    </xf>
    <xf numFmtId="0" fontId="12" fillId="12" borderId="66" xfId="0" applyFont="1" applyFill="1" applyBorder="1" applyAlignment="1">
      <alignment wrapText="1"/>
    </xf>
    <xf numFmtId="0" fontId="0" fillId="9" borderId="66" xfId="0" applyFill="1" applyBorder="1" applyAlignment="1">
      <alignment horizontal="right"/>
    </xf>
    <xf numFmtId="0" fontId="15" fillId="0" borderId="0" xfId="0" applyFont="1"/>
    <xf numFmtId="0" fontId="5" fillId="0" borderId="66" xfId="0" applyFont="1" applyBorder="1" applyAlignment="1">
      <alignment wrapText="1"/>
    </xf>
    <xf numFmtId="0" fontId="11" fillId="0" borderId="66" xfId="0" applyFont="1" applyBorder="1" applyAlignment="1">
      <alignment wrapText="1"/>
    </xf>
    <xf numFmtId="0" fontId="15" fillId="7" borderId="66" xfId="0" applyFont="1" applyFill="1" applyBorder="1"/>
    <xf numFmtId="0" fontId="0" fillId="4" borderId="0" xfId="0" applyFill="1"/>
    <xf numFmtId="0" fontId="0" fillId="43" borderId="0" xfId="0" applyFill="1"/>
    <xf numFmtId="0" fontId="5" fillId="43" borderId="66" xfId="0" applyFont="1" applyFill="1" applyBorder="1"/>
    <xf numFmtId="0" fontId="8" fillId="0" borderId="66" xfId="0" applyFont="1" applyBorder="1"/>
    <xf numFmtId="0" fontId="0" fillId="43" borderId="66" xfId="0" applyFill="1" applyBorder="1"/>
    <xf numFmtId="0" fontId="43" fillId="0" borderId="66" xfId="0" applyFont="1" applyBorder="1"/>
    <xf numFmtId="49" fontId="0" fillId="4" borderId="66" xfId="0" applyNumberFormat="1" applyFill="1" applyBorder="1"/>
    <xf numFmtId="49" fontId="0" fillId="43" borderId="66" xfId="0" applyNumberFormat="1" applyFill="1" applyBorder="1"/>
    <xf numFmtId="49" fontId="0" fillId="0" borderId="66" xfId="0" applyNumberFormat="1" applyBorder="1"/>
    <xf numFmtId="0" fontId="0" fillId="9" borderId="66" xfId="0" applyFill="1" applyBorder="1"/>
    <xf numFmtId="0" fontId="5" fillId="9" borderId="66" xfId="0" applyFont="1" applyFill="1" applyBorder="1"/>
    <xf numFmtId="49" fontId="0" fillId="9" borderId="66" xfId="0" applyNumberFormat="1" applyFill="1" applyBorder="1"/>
    <xf numFmtId="0" fontId="16" fillId="0" borderId="66" xfId="0" applyFont="1" applyBorder="1"/>
    <xf numFmtId="0" fontId="56" fillId="0" borderId="66" xfId="0" applyFont="1" applyBorder="1"/>
    <xf numFmtId="0" fontId="57" fillId="0" borderId="66" xfId="0" applyFont="1" applyBorder="1"/>
    <xf numFmtId="0" fontId="58" fillId="0" borderId="66" xfId="0" applyFont="1" applyBorder="1"/>
    <xf numFmtId="0" fontId="0" fillId="6" borderId="66" xfId="0" applyFill="1" applyBorder="1"/>
    <xf numFmtId="0" fontId="0" fillId="6" borderId="0" xfId="0" applyFill="1"/>
    <xf numFmtId="0" fontId="0" fillId="38" borderId="66" xfId="0" applyFill="1" applyBorder="1"/>
    <xf numFmtId="0" fontId="0" fillId="38" borderId="0" xfId="0" applyFill="1"/>
    <xf numFmtId="0" fontId="0" fillId="0" borderId="66" xfId="0" applyBorder="1" applyAlignment="1">
      <alignment horizontal="right"/>
    </xf>
    <xf numFmtId="0" fontId="0" fillId="6" borderId="66" xfId="0" applyFill="1" applyBorder="1" applyAlignment="1">
      <alignment horizontal="right"/>
    </xf>
    <xf numFmtId="49" fontId="0" fillId="0" borderId="66" xfId="0" applyNumberFormat="1" applyBorder="1" applyAlignment="1">
      <alignment horizontal="right"/>
    </xf>
    <xf numFmtId="0" fontId="0" fillId="38" borderId="66" xfId="0" applyFill="1" applyBorder="1" applyAlignment="1">
      <alignment horizontal="right"/>
    </xf>
    <xf numFmtId="0" fontId="0" fillId="4" borderId="70" xfId="0" applyFill="1" applyBorder="1"/>
    <xf numFmtId="0" fontId="55" fillId="38" borderId="66" xfId="0" applyFont="1" applyFill="1" applyBorder="1"/>
    <xf numFmtId="0" fontId="0" fillId="46" borderId="66" xfId="0" applyFill="1" applyBorder="1"/>
    <xf numFmtId="0" fontId="0" fillId="46" borderId="0" xfId="0" applyFill="1"/>
    <xf numFmtId="0" fontId="16" fillId="6" borderId="66" xfId="0" applyFont="1" applyFill="1" applyBorder="1"/>
    <xf numFmtId="49" fontId="0" fillId="6" borderId="66" xfId="0" applyNumberFormat="1" applyFill="1" applyBorder="1"/>
    <xf numFmtId="0" fontId="16" fillId="46" borderId="66" xfId="0" applyFont="1" applyFill="1" applyBorder="1"/>
    <xf numFmtId="49" fontId="0" fillId="46" borderId="66" xfId="0" applyNumberFormat="1" applyFill="1" applyBorder="1"/>
    <xf numFmtId="0" fontId="16" fillId="4" borderId="66" xfId="0" applyFont="1" applyFill="1" applyBorder="1"/>
    <xf numFmtId="0" fontId="16" fillId="9" borderId="66" xfId="0" applyFont="1" applyFill="1" applyBorder="1"/>
    <xf numFmtId="0" fontId="5" fillId="43" borderId="66" xfId="0" applyFont="1" applyFill="1" applyBorder="1" applyAlignment="1">
      <alignment horizontal="right"/>
    </xf>
    <xf numFmtId="0" fontId="0" fillId="43" borderId="66" xfId="0" applyFill="1" applyBorder="1" applyAlignment="1">
      <alignment horizontal="right"/>
    </xf>
    <xf numFmtId="0" fontId="0" fillId="46" borderId="66" xfId="0" applyFill="1" applyBorder="1" applyAlignment="1">
      <alignment horizontal="right"/>
    </xf>
    <xf numFmtId="0" fontId="0" fillId="43" borderId="0" xfId="0" applyFill="1" applyAlignment="1">
      <alignment horizontal="right"/>
    </xf>
    <xf numFmtId="0" fontId="5" fillId="0" borderId="66" xfId="0" applyFont="1" applyBorder="1" applyAlignment="1">
      <alignment horizontal="left"/>
    </xf>
    <xf numFmtId="0" fontId="0" fillId="22" borderId="66" xfId="0" applyFill="1" applyBorder="1"/>
    <xf numFmtId="0" fontId="0" fillId="47" borderId="66" xfId="0" applyFill="1" applyBorder="1"/>
    <xf numFmtId="0" fontId="0" fillId="47" borderId="0" xfId="0" applyFill="1"/>
    <xf numFmtId="0" fontId="43" fillId="47" borderId="66" xfId="0" applyFont="1" applyFill="1" applyBorder="1"/>
    <xf numFmtId="49" fontId="0" fillId="47" borderId="66" xfId="0" applyNumberFormat="1" applyFill="1" applyBorder="1"/>
    <xf numFmtId="0" fontId="43" fillId="9" borderId="66" xfId="0" applyFont="1" applyFill="1" applyBorder="1"/>
    <xf numFmtId="0" fontId="57" fillId="9" borderId="66" xfId="0" applyFont="1" applyFill="1" applyBorder="1"/>
    <xf numFmtId="0" fontId="57" fillId="47" borderId="66" xfId="0" applyFont="1" applyFill="1" applyBorder="1"/>
    <xf numFmtId="0" fontId="56" fillId="47" borderId="66" xfId="0" applyFont="1" applyFill="1" applyBorder="1"/>
    <xf numFmtId="0" fontId="56" fillId="9" borderId="66" xfId="0" applyFont="1" applyFill="1" applyBorder="1"/>
    <xf numFmtId="0" fontId="5" fillId="43" borderId="66" xfId="0" applyFont="1" applyFill="1" applyBorder="1" applyAlignment="1">
      <alignment wrapText="1"/>
    </xf>
    <xf numFmtId="0" fontId="0" fillId="47" borderId="66" xfId="0" applyFill="1" applyBorder="1" applyAlignment="1">
      <alignment horizontal="right"/>
    </xf>
    <xf numFmtId="49" fontId="0" fillId="47" borderId="66" xfId="0" applyNumberFormat="1" applyFill="1" applyBorder="1" applyAlignment="1">
      <alignment horizontal="right"/>
    </xf>
    <xf numFmtId="49" fontId="0" fillId="9" borderId="66" xfId="0" applyNumberFormat="1" applyFill="1" applyBorder="1" applyAlignment="1">
      <alignment horizontal="right"/>
    </xf>
    <xf numFmtId="0" fontId="5" fillId="0" borderId="66" xfId="0" applyFont="1" applyBorder="1" applyAlignment="1">
      <alignment horizontal="left" wrapText="1"/>
    </xf>
    <xf numFmtId="0" fontId="57" fillId="0" borderId="0" xfId="0" applyFont="1"/>
    <xf numFmtId="0" fontId="56" fillId="0" borderId="0" xfId="0" applyFont="1"/>
    <xf numFmtId="0" fontId="16" fillId="0" borderId="0" xfId="0" applyFont="1"/>
    <xf numFmtId="0" fontId="15" fillId="4" borderId="66" xfId="0" applyFont="1" applyFill="1" applyBorder="1"/>
    <xf numFmtId="0" fontId="15" fillId="4" borderId="66" xfId="0" applyFont="1" applyFill="1" applyBorder="1" applyAlignment="1">
      <alignment horizontal="right"/>
    </xf>
    <xf numFmtId="0" fontId="14" fillId="0" borderId="66" xfId="0" applyFont="1" applyBorder="1"/>
    <xf numFmtId="0" fontId="15" fillId="0" borderId="66" xfId="0" applyFont="1" applyBorder="1" applyAlignment="1">
      <alignment wrapText="1"/>
    </xf>
    <xf numFmtId="0" fontId="15" fillId="0" borderId="66" xfId="0" applyFont="1" applyBorder="1" applyAlignment="1">
      <alignment horizontal="left" wrapText="1"/>
    </xf>
    <xf numFmtId="0" fontId="14" fillId="0" borderId="66" xfId="0" applyFont="1" applyBorder="1" applyAlignment="1">
      <alignment wrapText="1"/>
    </xf>
    <xf numFmtId="0" fontId="15" fillId="0" borderId="66" xfId="0" applyFont="1" applyBorder="1" applyAlignment="1">
      <alignment vertical="center" wrapText="1"/>
    </xf>
    <xf numFmtId="0" fontId="19" fillId="4" borderId="66" xfId="0" applyFont="1" applyFill="1" applyBorder="1"/>
    <xf numFmtId="0" fontId="19" fillId="4" borderId="66" xfId="0" applyFont="1" applyFill="1" applyBorder="1" applyAlignment="1">
      <alignment horizontal="right"/>
    </xf>
    <xf numFmtId="0" fontId="19" fillId="0" borderId="66" xfId="0" applyFont="1" applyBorder="1" applyAlignment="1">
      <alignment wrapText="1"/>
    </xf>
    <xf numFmtId="0" fontId="19" fillId="0" borderId="66" xfId="0" applyFont="1" applyBorder="1" applyAlignment="1">
      <alignment horizontal="left" wrapText="1"/>
    </xf>
    <xf numFmtId="0" fontId="19" fillId="7" borderId="66" xfId="0" applyFont="1" applyFill="1" applyBorder="1"/>
    <xf numFmtId="0" fontId="19" fillId="0" borderId="0" xfId="0" applyFont="1"/>
    <xf numFmtId="0" fontId="19" fillId="0" borderId="66" xfId="0" applyFont="1" applyBorder="1" applyAlignment="1">
      <alignment vertical="center" wrapText="1"/>
    </xf>
    <xf numFmtId="49" fontId="0" fillId="43" borderId="66" xfId="0" applyNumberFormat="1" applyFill="1" applyBorder="1" applyAlignment="1">
      <alignment horizontal="right"/>
    </xf>
    <xf numFmtId="0" fontId="0" fillId="3" borderId="66" xfId="0" applyFill="1" applyBorder="1"/>
    <xf numFmtId="0" fontId="0" fillId="3" borderId="0" xfId="0" applyFill="1"/>
    <xf numFmtId="0" fontId="5" fillId="22" borderId="66" xfId="0" applyFont="1" applyFill="1" applyBorder="1" applyAlignment="1">
      <alignment wrapText="1"/>
    </xf>
    <xf numFmtId="0" fontId="5" fillId="39" borderId="66" xfId="0" applyFont="1" applyFill="1" applyBorder="1" applyAlignment="1">
      <alignment wrapText="1"/>
    </xf>
    <xf numFmtId="0" fontId="5" fillId="25" borderId="66" xfId="0" applyFont="1" applyFill="1" applyBorder="1" applyAlignment="1">
      <alignment wrapText="1"/>
    </xf>
    <xf numFmtId="0" fontId="5" fillId="42" borderId="66" xfId="0" applyFont="1" applyFill="1" applyBorder="1" applyAlignment="1">
      <alignment wrapText="1"/>
    </xf>
    <xf numFmtId="0" fontId="5" fillId="44" borderId="66" xfId="0" applyFont="1" applyFill="1" applyBorder="1" applyAlignment="1">
      <alignment wrapText="1"/>
    </xf>
    <xf numFmtId="0" fontId="5" fillId="45" borderId="66" xfId="0" applyFont="1" applyFill="1" applyBorder="1" applyAlignment="1">
      <alignment horizontal="right" wrapText="1"/>
    </xf>
    <xf numFmtId="0" fontId="1" fillId="24" borderId="104" xfId="0" applyFont="1" applyFill="1" applyBorder="1" applyAlignment="1">
      <alignment horizontal="center" vertical="center"/>
    </xf>
    <xf numFmtId="0" fontId="8" fillId="32" borderId="88" xfId="0" applyFont="1" applyFill="1" applyBorder="1" applyAlignment="1">
      <alignment horizontal="center" vertical="center"/>
    </xf>
    <xf numFmtId="0" fontId="1" fillId="5" borderId="1" xfId="0" applyFont="1" applyFill="1" applyBorder="1" applyAlignment="1">
      <alignment horizontal="center" vertical="center"/>
    </xf>
    <xf numFmtId="0" fontId="43" fillId="0" borderId="84" xfId="0" applyFont="1" applyBorder="1"/>
    <xf numFmtId="0" fontId="43" fillId="0" borderId="16" xfId="0" applyFont="1" applyBorder="1"/>
    <xf numFmtId="0" fontId="43" fillId="0" borderId="63" xfId="0" applyFont="1" applyBorder="1"/>
    <xf numFmtId="0" fontId="43" fillId="0" borderId="69" xfId="0" applyFont="1" applyBorder="1"/>
    <xf numFmtId="0" fontId="43" fillId="0" borderId="64" xfId="0" applyFont="1" applyBorder="1"/>
    <xf numFmtId="0" fontId="45" fillId="9" borderId="0" xfId="0" applyFont="1" applyFill="1"/>
    <xf numFmtId="0" fontId="43" fillId="9" borderId="0" xfId="0" applyFont="1" applyFill="1"/>
    <xf numFmtId="0" fontId="43" fillId="9" borderId="64" xfId="0" applyFont="1" applyFill="1" applyBorder="1"/>
    <xf numFmtId="0" fontId="45" fillId="0" borderId="62" xfId="0" applyFont="1" applyBorder="1"/>
    <xf numFmtId="0" fontId="43" fillId="2" borderId="12" xfId="0" applyFont="1" applyFill="1" applyBorder="1"/>
    <xf numFmtId="0" fontId="43" fillId="2" borderId="3" xfId="0" applyFont="1" applyFill="1" applyBorder="1"/>
    <xf numFmtId="0" fontId="43" fillId="2" borderId="9" xfId="0" applyFont="1" applyFill="1" applyBorder="1"/>
    <xf numFmtId="0" fontId="43" fillId="2" borderId="14" xfId="0" applyFont="1" applyFill="1" applyBorder="1"/>
    <xf numFmtId="0" fontId="43" fillId="2" borderId="5" xfId="0" applyFont="1" applyFill="1" applyBorder="1"/>
    <xf numFmtId="0" fontId="43" fillId="2" borderId="16" xfId="0" applyFont="1" applyFill="1" applyBorder="1"/>
    <xf numFmtId="0" fontId="43" fillId="2" borderId="13" xfId="0" applyFont="1" applyFill="1" applyBorder="1"/>
    <xf numFmtId="0" fontId="43" fillId="4" borderId="3" xfId="0" applyFont="1" applyFill="1" applyBorder="1"/>
    <xf numFmtId="0" fontId="43" fillId="2" borderId="0" xfId="0" applyFont="1" applyFill="1"/>
    <xf numFmtId="0" fontId="43" fillId="2" borderId="17" xfId="0" applyFont="1" applyFill="1" applyBorder="1" applyAlignment="1">
      <alignment horizontal="right"/>
    </xf>
    <xf numFmtId="0" fontId="43" fillId="2" borderId="63" xfId="0" applyFont="1" applyFill="1" applyBorder="1"/>
    <xf numFmtId="0" fontId="43" fillId="0" borderId="14" xfId="0" applyFont="1" applyBorder="1"/>
    <xf numFmtId="0" fontId="2" fillId="2" borderId="1" xfId="0" applyFont="1" applyFill="1" applyBorder="1" applyAlignment="1">
      <alignment horizontal="center" vertical="center"/>
    </xf>
    <xf numFmtId="0" fontId="43" fillId="0" borderId="65" xfId="0" applyFont="1" applyBorder="1"/>
    <xf numFmtId="0" fontId="1" fillId="17" borderId="105" xfId="0" applyFont="1" applyFill="1" applyBorder="1" applyAlignment="1">
      <alignment horizontal="center" vertical="center"/>
    </xf>
    <xf numFmtId="0" fontId="1" fillId="17" borderId="106" xfId="0" applyFont="1" applyFill="1" applyBorder="1" applyAlignment="1">
      <alignment horizontal="center" vertical="center"/>
    </xf>
    <xf numFmtId="0" fontId="1" fillId="17" borderId="107" xfId="0" applyFont="1" applyFill="1" applyBorder="1" applyAlignment="1">
      <alignment horizontal="center" vertical="center"/>
    </xf>
    <xf numFmtId="0" fontId="1" fillId="25" borderId="1" xfId="0" applyFont="1" applyFill="1" applyBorder="1" applyAlignment="1">
      <alignment horizontal="center" vertical="center"/>
    </xf>
    <xf numFmtId="0" fontId="1" fillId="22" borderId="1" xfId="0" applyFont="1" applyFill="1" applyBorder="1" applyAlignment="1">
      <alignment horizontal="center" vertical="center"/>
    </xf>
    <xf numFmtId="0" fontId="1" fillId="23" borderId="1" xfId="0" applyFont="1" applyFill="1" applyBorder="1" applyAlignment="1">
      <alignment horizontal="center" vertical="center"/>
    </xf>
    <xf numFmtId="0" fontId="8" fillId="32" borderId="94" xfId="0" applyFont="1" applyFill="1" applyBorder="1" applyAlignment="1">
      <alignment horizontal="center" vertical="center"/>
    </xf>
    <xf numFmtId="0" fontId="0" fillId="0" borderId="108" xfId="0" applyBorder="1"/>
    <xf numFmtId="0" fontId="5" fillId="0" borderId="108" xfId="0" applyFont="1" applyBorder="1"/>
    <xf numFmtId="0" fontId="0" fillId="9" borderId="108" xfId="0" applyFill="1" applyBorder="1"/>
    <xf numFmtId="0" fontId="11" fillId="0" borderId="108" xfId="0" applyFont="1" applyBorder="1"/>
    <xf numFmtId="0" fontId="16" fillId="0" borderId="108" xfId="0" applyFont="1" applyBorder="1"/>
    <xf numFmtId="0" fontId="16" fillId="9" borderId="59" xfId="0" applyFont="1" applyFill="1" applyBorder="1" applyAlignment="1">
      <alignment horizontal="left" vertical="center" wrapText="1"/>
    </xf>
    <xf numFmtId="0" fontId="16" fillId="0" borderId="59" xfId="0" applyFont="1" applyBorder="1" applyAlignment="1">
      <alignment horizontal="left" vertical="center" wrapText="1"/>
    </xf>
    <xf numFmtId="0" fontId="0" fillId="4" borderId="108" xfId="0" applyFill="1" applyBorder="1"/>
    <xf numFmtId="0" fontId="0" fillId="3" borderId="108" xfId="0" applyFill="1" applyBorder="1"/>
    <xf numFmtId="0" fontId="44" fillId="0" borderId="108" xfId="0" applyFont="1" applyBorder="1"/>
    <xf numFmtId="0" fontId="44" fillId="9" borderId="108" xfId="0" applyFont="1" applyFill="1" applyBorder="1"/>
    <xf numFmtId="0" fontId="8" fillId="32" borderId="94" xfId="0" applyFont="1" applyFill="1" applyBorder="1" applyAlignment="1">
      <alignment horizontal="right" vertical="center"/>
    </xf>
    <xf numFmtId="0" fontId="0" fillId="0" borderId="108" xfId="0" applyBorder="1" applyAlignment="1">
      <alignment horizontal="center" vertical="center"/>
    </xf>
    <xf numFmtId="0" fontId="0" fillId="0" borderId="108" xfId="0" applyBorder="1" applyAlignment="1">
      <alignment horizontal="right" vertical="center"/>
    </xf>
    <xf numFmtId="0" fontId="12" fillId="0" borderId="108" xfId="0" applyFont="1" applyBorder="1"/>
    <xf numFmtId="0" fontId="12" fillId="0" borderId="108" xfId="0" applyFont="1" applyBorder="1" applyAlignment="1">
      <alignment horizontal="center" vertical="center"/>
    </xf>
    <xf numFmtId="0" fontId="5" fillId="0" borderId="108" xfId="0" applyFont="1" applyBorder="1" applyAlignment="1">
      <alignment horizontal="center" vertical="center"/>
    </xf>
    <xf numFmtId="0" fontId="16" fillId="0" borderId="108" xfId="0" applyFont="1" applyBorder="1" applyAlignment="1">
      <alignment horizontal="center" vertical="center"/>
    </xf>
    <xf numFmtId="0" fontId="12" fillId="9" borderId="108" xfId="0" applyFont="1" applyFill="1" applyBorder="1" applyAlignment="1">
      <alignment horizontal="center" vertical="center"/>
    </xf>
    <xf numFmtId="0" fontId="0" fillId="9" borderId="108" xfId="0" applyFill="1" applyBorder="1" applyAlignment="1">
      <alignment horizontal="center" vertical="center"/>
    </xf>
    <xf numFmtId="0" fontId="0" fillId="0" borderId="14" xfId="0" applyBorder="1"/>
    <xf numFmtId="0" fontId="8" fillId="12" borderId="0" xfId="0" applyFont="1" applyFill="1" applyAlignment="1">
      <alignment horizontal="center" vertical="center"/>
    </xf>
    <xf numFmtId="0" fontId="8" fillId="0" borderId="83" xfId="0" applyFont="1" applyBorder="1" applyAlignment="1">
      <alignment horizontal="center" vertical="center"/>
    </xf>
    <xf numFmtId="0" fontId="8" fillId="12" borderId="83" xfId="0" applyFont="1" applyFill="1" applyBorder="1" applyAlignment="1">
      <alignment horizontal="center" vertical="center"/>
    </xf>
    <xf numFmtId="0" fontId="0" fillId="26" borderId="84" xfId="0" applyFill="1" applyBorder="1"/>
    <xf numFmtId="0" fontId="0" fillId="26" borderId="64" xfId="0" applyFill="1" applyBorder="1"/>
    <xf numFmtId="0" fontId="5" fillId="26" borderId="62" xfId="0" applyFont="1" applyFill="1" applyBorder="1"/>
    <xf numFmtId="0" fontId="0" fillId="25" borderId="0" xfId="0" applyFill="1" applyAlignment="1">
      <alignment horizontal="center" vertical="center"/>
    </xf>
    <xf numFmtId="0" fontId="11" fillId="25" borderId="95" xfId="0" applyFont="1" applyFill="1" applyBorder="1" applyAlignment="1">
      <alignment horizontal="center" vertical="center"/>
    </xf>
    <xf numFmtId="0" fontId="0" fillId="25" borderId="59" xfId="0" applyFill="1" applyBorder="1" applyAlignment="1">
      <alignment horizontal="center" vertical="center"/>
    </xf>
    <xf numFmtId="0" fontId="11" fillId="25" borderId="59" xfId="0" applyFont="1" applyFill="1" applyBorder="1" applyAlignment="1">
      <alignment horizontal="center" vertical="center"/>
    </xf>
    <xf numFmtId="0" fontId="22" fillId="25" borderId="59" xfId="0" applyFont="1" applyFill="1" applyBorder="1" applyAlignment="1">
      <alignment horizontal="center" vertical="center"/>
    </xf>
    <xf numFmtId="0" fontId="5" fillId="25" borderId="59" xfId="0" applyFont="1" applyFill="1" applyBorder="1" applyAlignment="1">
      <alignment horizontal="center" vertical="center"/>
    </xf>
    <xf numFmtId="0" fontId="5" fillId="25" borderId="0" xfId="0" applyFont="1" applyFill="1" applyAlignment="1">
      <alignment horizontal="center" vertical="center"/>
    </xf>
    <xf numFmtId="0" fontId="12" fillId="25" borderId="0" xfId="0" applyFont="1" applyFill="1" applyAlignment="1">
      <alignment horizontal="center" vertical="center"/>
    </xf>
    <xf numFmtId="0" fontId="11" fillId="5" borderId="95" xfId="0" applyFont="1" applyFill="1" applyBorder="1" applyAlignment="1">
      <alignment horizontal="center" vertical="center"/>
    </xf>
    <xf numFmtId="0" fontId="11" fillId="5" borderId="59" xfId="0" applyFont="1" applyFill="1" applyBorder="1" applyAlignment="1">
      <alignment horizontal="center" vertical="center"/>
    </xf>
    <xf numFmtId="0" fontId="15" fillId="17" borderId="59" xfId="0" applyFont="1" applyFill="1" applyBorder="1"/>
    <xf numFmtId="0" fontId="50" fillId="25" borderId="59" xfId="0" applyFont="1" applyFill="1" applyBorder="1" applyAlignment="1">
      <alignment horizontal="center" vertical="center"/>
    </xf>
    <xf numFmtId="0" fontId="0" fillId="17" borderId="95" xfId="0" applyFill="1" applyBorder="1" applyAlignment="1">
      <alignment horizontal="center" vertical="center"/>
    </xf>
    <xf numFmtId="0" fontId="15" fillId="17" borderId="59" xfId="0" applyFont="1" applyFill="1" applyBorder="1" applyAlignment="1">
      <alignment horizontal="center" vertical="center"/>
    </xf>
    <xf numFmtId="0" fontId="5" fillId="17" borderId="59" xfId="0" applyFont="1" applyFill="1" applyBorder="1" applyAlignment="1">
      <alignment horizontal="center" vertical="center"/>
    </xf>
    <xf numFmtId="0" fontId="8" fillId="25" borderId="59" xfId="0" applyFont="1" applyFill="1" applyBorder="1"/>
    <xf numFmtId="0" fontId="0" fillId="25" borderId="95" xfId="0" applyFill="1" applyBorder="1" applyAlignment="1">
      <alignment horizontal="center" vertical="center"/>
    </xf>
    <xf numFmtId="0" fontId="15" fillId="0" borderId="0" xfId="0" applyFont="1" applyAlignment="1">
      <alignment horizontal="right"/>
    </xf>
    <xf numFmtId="0" fontId="59" fillId="0" borderId="0" xfId="0" applyFont="1" applyAlignment="1">
      <alignment horizontal="left" vertical="center"/>
    </xf>
    <xf numFmtId="0" fontId="60" fillId="0" borderId="0" xfId="0" applyFont="1"/>
    <xf numFmtId="0" fontId="0" fillId="15" borderId="0" xfId="0" applyFill="1" applyAlignment="1">
      <alignment horizontal="center" vertical="center"/>
    </xf>
    <xf numFmtId="0" fontId="0" fillId="32" borderId="0" xfId="0" applyFill="1" applyAlignment="1">
      <alignment horizontal="center" vertical="center"/>
    </xf>
    <xf numFmtId="0" fontId="0" fillId="48" borderId="66" xfId="0" applyFill="1" applyBorder="1"/>
    <xf numFmtId="0" fontId="19" fillId="0" borderId="95" xfId="0" applyFont="1" applyBorder="1" applyAlignment="1">
      <alignment horizontal="center" vertical="center"/>
    </xf>
    <xf numFmtId="0" fontId="19" fillId="0" borderId="59" xfId="0" applyFont="1" applyBorder="1" applyAlignment="1">
      <alignment horizontal="center" vertical="center"/>
    </xf>
    <xf numFmtId="0" fontId="16" fillId="16" borderId="59" xfId="0" applyFont="1" applyFill="1" applyBorder="1" applyAlignment="1">
      <alignment horizontal="center" vertical="center"/>
    </xf>
    <xf numFmtId="0" fontId="16" fillId="0" borderId="59" xfId="0" applyFont="1" applyBorder="1"/>
    <xf numFmtId="0" fontId="16" fillId="17" borderId="59" xfId="0" applyFont="1" applyFill="1" applyBorder="1"/>
    <xf numFmtId="0" fontId="16" fillId="25" borderId="59" xfId="0" applyFont="1" applyFill="1" applyBorder="1" applyAlignment="1">
      <alignment horizontal="center" vertical="center"/>
    </xf>
    <xf numFmtId="0" fontId="19" fillId="28" borderId="59" xfId="0" applyFont="1" applyFill="1" applyBorder="1" applyAlignment="1">
      <alignment horizontal="center" vertical="center"/>
    </xf>
    <xf numFmtId="0" fontId="19" fillId="28" borderId="59" xfId="0" applyFont="1" applyFill="1" applyBorder="1" applyAlignment="1">
      <alignment horizontal="left" vertical="center" wrapText="1"/>
    </xf>
    <xf numFmtId="1" fontId="19" fillId="28" borderId="59" xfId="0" applyNumberFormat="1" applyFont="1" applyFill="1" applyBorder="1" applyAlignment="1">
      <alignment horizontal="center" vertical="center"/>
    </xf>
    <xf numFmtId="0" fontId="19" fillId="0" borderId="59" xfId="0" applyFont="1" applyBorder="1" applyAlignment="1">
      <alignment horizontal="left" vertical="center" wrapText="1"/>
    </xf>
    <xf numFmtId="1" fontId="19" fillId="0" borderId="59" xfId="0" applyNumberFormat="1" applyFont="1" applyBorder="1" applyAlignment="1">
      <alignment horizontal="center" vertical="center"/>
    </xf>
    <xf numFmtId="0" fontId="0" fillId="0" borderId="109" xfId="0" applyBorder="1" applyAlignment="1">
      <alignment horizontal="center" vertical="center"/>
    </xf>
    <xf numFmtId="0" fontId="11" fillId="0" borderId="109" xfId="0" applyFont="1" applyBorder="1" applyAlignment="1">
      <alignment horizontal="center" vertical="center"/>
    </xf>
    <xf numFmtId="0" fontId="43" fillId="0" borderId="109" xfId="0" applyFont="1" applyBorder="1" applyAlignment="1">
      <alignment horizontal="center" vertical="center"/>
    </xf>
    <xf numFmtId="0" fontId="11" fillId="28" borderId="59" xfId="0" applyFont="1" applyFill="1" applyBorder="1" applyAlignment="1">
      <alignment horizontal="center" vertical="center"/>
    </xf>
    <xf numFmtId="1" fontId="43" fillId="28" borderId="59" xfId="0" applyNumberFormat="1" applyFont="1" applyFill="1" applyBorder="1" applyAlignment="1">
      <alignment horizontal="center" vertical="center"/>
    </xf>
    <xf numFmtId="0" fontId="0" fillId="46" borderId="59" xfId="0" applyFill="1" applyBorder="1" applyAlignment="1">
      <alignment horizontal="left" vertical="center" wrapText="1"/>
    </xf>
    <xf numFmtId="0" fontId="0" fillId="46" borderId="59" xfId="0" applyFill="1" applyBorder="1" applyAlignment="1">
      <alignment horizontal="center" vertical="center"/>
    </xf>
    <xf numFmtId="1" fontId="0" fillId="46" borderId="59" xfId="0" applyNumberFormat="1" applyFill="1" applyBorder="1" applyAlignment="1">
      <alignment horizontal="center" vertical="center"/>
    </xf>
    <xf numFmtId="0" fontId="43" fillId="28" borderId="59" xfId="0" applyFont="1" applyFill="1" applyBorder="1" applyAlignment="1">
      <alignment horizontal="center" vertical="center"/>
    </xf>
    <xf numFmtId="0" fontId="43" fillId="28" borderId="59" xfId="0" applyFont="1" applyFill="1" applyBorder="1" applyAlignment="1">
      <alignment horizontal="left" vertical="center" wrapText="1"/>
    </xf>
    <xf numFmtId="0" fontId="11" fillId="28" borderId="59" xfId="0" applyFont="1" applyFill="1" applyBorder="1" applyAlignment="1">
      <alignment horizontal="left" vertical="center"/>
    </xf>
    <xf numFmtId="1" fontId="11" fillId="28" borderId="59" xfId="0" applyNumberFormat="1" applyFont="1" applyFill="1" applyBorder="1" applyAlignment="1">
      <alignment horizontal="center" vertical="center"/>
    </xf>
    <xf numFmtId="0" fontId="19" fillId="4" borderId="59" xfId="0" applyFont="1" applyFill="1" applyBorder="1" applyAlignment="1">
      <alignment horizontal="left" vertical="center" wrapText="1"/>
    </xf>
    <xf numFmtId="0" fontId="19" fillId="4" borderId="59" xfId="0" applyFont="1" applyFill="1" applyBorder="1" applyAlignment="1">
      <alignment horizontal="center" vertical="center"/>
    </xf>
    <xf numFmtId="1" fontId="19" fillId="4" borderId="59" xfId="0" applyNumberFormat="1" applyFont="1" applyFill="1" applyBorder="1" applyAlignment="1">
      <alignment horizontal="center" vertical="center"/>
    </xf>
    <xf numFmtId="0" fontId="22" fillId="0" borderId="59" xfId="0" applyFont="1" applyBorder="1" applyAlignment="1">
      <alignment horizontal="left" vertical="center" wrapText="1"/>
    </xf>
    <xf numFmtId="0" fontId="43" fillId="0" borderId="109" xfId="0" applyFont="1" applyBorder="1" applyAlignment="1">
      <alignment horizontal="left" vertical="center" wrapText="1"/>
    </xf>
    <xf numFmtId="0" fontId="10" fillId="16" borderId="111" xfId="0" applyFont="1" applyFill="1" applyBorder="1" applyAlignment="1">
      <alignment horizontal="center" vertical="center"/>
    </xf>
    <xf numFmtId="0" fontId="19" fillId="0" borderId="109" xfId="0" applyFont="1" applyBorder="1" applyAlignment="1">
      <alignment horizontal="left" vertical="center" wrapText="1"/>
    </xf>
    <xf numFmtId="0" fontId="19" fillId="0" borderId="109" xfId="0" applyFont="1" applyBorder="1" applyAlignment="1">
      <alignment horizontal="center" vertical="center"/>
    </xf>
    <xf numFmtId="0" fontId="22" fillId="0" borderId="109" xfId="0" applyFont="1" applyBorder="1" applyAlignment="1">
      <alignment horizontal="center" vertical="center" wrapText="1"/>
    </xf>
    <xf numFmtId="0" fontId="5" fillId="15" borderId="111" xfId="0" applyFont="1" applyFill="1" applyBorder="1" applyAlignment="1">
      <alignment horizontal="center" vertical="center"/>
    </xf>
    <xf numFmtId="1" fontId="19" fillId="0" borderId="109" xfId="0" applyNumberFormat="1" applyFont="1" applyBorder="1" applyAlignment="1">
      <alignment horizontal="center" vertical="center"/>
    </xf>
    <xf numFmtId="1" fontId="0" fillId="0" borderId="114" xfId="0" applyNumberFormat="1" applyBorder="1" applyAlignment="1">
      <alignment horizontal="center" vertical="center"/>
    </xf>
    <xf numFmtId="1" fontId="0" fillId="0" borderId="109" xfId="0" applyNumberFormat="1" applyBorder="1" applyAlignment="1">
      <alignment horizontal="center" vertical="center"/>
    </xf>
    <xf numFmtId="1" fontId="43" fillId="0" borderId="109" xfId="0" applyNumberFormat="1" applyFont="1" applyBorder="1" applyAlignment="1">
      <alignment horizontal="center" vertical="center"/>
    </xf>
    <xf numFmtId="0" fontId="0" fillId="0" borderId="114" xfId="0" applyBorder="1" applyAlignment="1">
      <alignment horizontal="left" vertical="center" wrapText="1"/>
    </xf>
    <xf numFmtId="0" fontId="53" fillId="0" borderId="59" xfId="0" applyFont="1" applyBorder="1" applyAlignment="1">
      <alignment horizontal="center" vertical="center"/>
    </xf>
    <xf numFmtId="0" fontId="43" fillId="9" borderId="59" xfId="0" applyFont="1" applyFill="1" applyBorder="1" applyAlignment="1">
      <alignment horizontal="left" vertical="center"/>
    </xf>
    <xf numFmtId="0" fontId="11" fillId="7" borderId="18" xfId="0" applyFont="1" applyFill="1" applyBorder="1" applyAlignment="1">
      <alignment horizontal="center"/>
    </xf>
    <xf numFmtId="0" fontId="0" fillId="7" borderId="115" xfId="0" applyFill="1" applyBorder="1" applyAlignment="1">
      <alignment horizontal="center"/>
    </xf>
    <xf numFmtId="0" fontId="0" fillId="7" borderId="116" xfId="0" applyFill="1" applyBorder="1" applyAlignment="1">
      <alignment horizontal="center"/>
    </xf>
    <xf numFmtId="0" fontId="0" fillId="7" borderId="116" xfId="0" applyFill="1" applyBorder="1"/>
    <xf numFmtId="0" fontId="0" fillId="0" borderId="117" xfId="0" applyBorder="1"/>
    <xf numFmtId="0" fontId="0" fillId="0" borderId="95" xfId="0" applyBorder="1" applyAlignment="1">
      <alignment horizontal="left" vertical="center"/>
    </xf>
    <xf numFmtId="14" fontId="0" fillId="0" borderId="95" xfId="0" applyNumberFormat="1" applyBorder="1" applyAlignment="1">
      <alignment horizontal="left" vertical="center"/>
    </xf>
    <xf numFmtId="14" fontId="0" fillId="0" borderId="95" xfId="0" applyNumberFormat="1" applyBorder="1" applyAlignment="1">
      <alignment horizontal="center" vertical="center"/>
    </xf>
    <xf numFmtId="0" fontId="0" fillId="0" borderId="95" xfId="0" applyBorder="1" applyAlignment="1">
      <alignment horizontal="left" vertical="center" wrapText="1"/>
    </xf>
    <xf numFmtId="49" fontId="0" fillId="0" borderId="95" xfId="0" applyNumberFormat="1" applyBorder="1" applyAlignment="1">
      <alignment horizontal="left" vertical="center"/>
    </xf>
    <xf numFmtId="0" fontId="0" fillId="0" borderId="95" xfId="0" applyBorder="1" applyAlignment="1">
      <alignment horizontal="center" vertical="center"/>
    </xf>
    <xf numFmtId="49" fontId="0" fillId="0" borderId="95" xfId="0" applyNumberFormat="1" applyBorder="1" applyAlignment="1">
      <alignment horizontal="center" vertical="center"/>
    </xf>
    <xf numFmtId="1" fontId="0" fillId="0" borderId="95" xfId="0" applyNumberFormat="1" applyBorder="1" applyAlignment="1">
      <alignment horizontal="center" vertical="center"/>
    </xf>
    <xf numFmtId="14" fontId="0" fillId="9" borderId="59" xfId="0" applyNumberFormat="1" applyFill="1" applyBorder="1" applyAlignment="1">
      <alignment horizontal="center" vertical="center"/>
    </xf>
    <xf numFmtId="0" fontId="0" fillId="9" borderId="59" xfId="0" applyFill="1" applyBorder="1" applyAlignment="1">
      <alignment horizontal="left" vertical="center" wrapText="1"/>
    </xf>
    <xf numFmtId="49" fontId="0" fillId="9" borderId="59" xfId="0" applyNumberFormat="1" applyFill="1" applyBorder="1" applyAlignment="1">
      <alignment horizontal="left" vertical="center" wrapText="1"/>
    </xf>
    <xf numFmtId="49" fontId="0" fillId="9" borderId="59" xfId="0" applyNumberFormat="1" applyFill="1" applyBorder="1" applyAlignment="1">
      <alignment horizontal="center" vertical="center"/>
    </xf>
    <xf numFmtId="1" fontId="0" fillId="9" borderId="59" xfId="0" applyNumberFormat="1" applyFill="1" applyBorder="1" applyAlignment="1">
      <alignment horizontal="center" vertical="center"/>
    </xf>
    <xf numFmtId="14" fontId="0" fillId="0" borderId="59" xfId="0" applyNumberFormat="1" applyBorder="1" applyAlignment="1">
      <alignment horizontal="left" vertical="center"/>
    </xf>
    <xf numFmtId="14" fontId="0" fillId="0" borderId="59" xfId="0" applyNumberFormat="1" applyBorder="1" applyAlignment="1">
      <alignment horizontal="center" vertical="center"/>
    </xf>
    <xf numFmtId="49" fontId="0" fillId="0" borderId="59" xfId="0" applyNumberFormat="1" applyBorder="1" applyAlignment="1">
      <alignment horizontal="left" vertical="center"/>
    </xf>
    <xf numFmtId="49" fontId="0" fillId="0" borderId="59" xfId="0" applyNumberFormat="1" applyBorder="1" applyAlignment="1">
      <alignment horizontal="center" vertical="center"/>
    </xf>
    <xf numFmtId="49" fontId="0" fillId="0" borderId="59" xfId="0" applyNumberFormat="1" applyBorder="1" applyAlignment="1">
      <alignment horizontal="left" vertical="center" wrapText="1"/>
    </xf>
    <xf numFmtId="0" fontId="0" fillId="28" borderId="59" xfId="0" applyFill="1" applyBorder="1" applyAlignment="1">
      <alignment horizontal="left" vertical="center"/>
    </xf>
    <xf numFmtId="14" fontId="0" fillId="28" borderId="59" xfId="0" applyNumberFormat="1" applyFill="1" applyBorder="1" applyAlignment="1">
      <alignment horizontal="left" vertical="center"/>
    </xf>
    <xf numFmtId="14" fontId="0" fillId="28" borderId="59" xfId="0" applyNumberFormat="1" applyFill="1" applyBorder="1" applyAlignment="1">
      <alignment horizontal="center" vertical="center"/>
    </xf>
    <xf numFmtId="0" fontId="0" fillId="28" borderId="59" xfId="0" applyFill="1" applyBorder="1" applyAlignment="1">
      <alignment horizontal="left" vertical="center" wrapText="1"/>
    </xf>
    <xf numFmtId="49" fontId="0" fillId="28" borderId="59" xfId="0" applyNumberFormat="1" applyFill="1" applyBorder="1" applyAlignment="1">
      <alignment horizontal="left" vertical="center" wrapText="1"/>
    </xf>
    <xf numFmtId="0" fontId="0" fillId="28" borderId="59" xfId="0" applyFill="1" applyBorder="1" applyAlignment="1">
      <alignment horizontal="center" vertical="center"/>
    </xf>
    <xf numFmtId="49" fontId="0" fillId="28" borderId="59" xfId="0" applyNumberFormat="1" applyFill="1" applyBorder="1" applyAlignment="1">
      <alignment horizontal="center" vertical="center"/>
    </xf>
    <xf numFmtId="1" fontId="0" fillId="28" borderId="59" xfId="0" applyNumberFormat="1" applyFill="1" applyBorder="1" applyAlignment="1">
      <alignment horizontal="center" vertical="center"/>
    </xf>
    <xf numFmtId="0" fontId="0" fillId="0" borderId="109" xfId="0" applyBorder="1" applyAlignment="1">
      <alignment horizontal="left" vertical="center"/>
    </xf>
    <xf numFmtId="14" fontId="0" fillId="0" borderId="109" xfId="0" applyNumberFormat="1" applyBorder="1" applyAlignment="1">
      <alignment horizontal="left" vertical="center"/>
    </xf>
    <xf numFmtId="14" fontId="0" fillId="0" borderId="109" xfId="0" applyNumberFormat="1" applyBorder="1" applyAlignment="1">
      <alignment horizontal="center" vertical="center"/>
    </xf>
    <xf numFmtId="0" fontId="0" fillId="0" borderId="109" xfId="0" applyBorder="1" applyAlignment="1">
      <alignment horizontal="left" vertical="center" wrapText="1"/>
    </xf>
    <xf numFmtId="49" fontId="0" fillId="0" borderId="109" xfId="0" applyNumberFormat="1" applyBorder="1" applyAlignment="1">
      <alignment horizontal="left" vertical="center" wrapText="1"/>
    </xf>
    <xf numFmtId="49" fontId="0" fillId="0" borderId="109" xfId="0" applyNumberFormat="1" applyBorder="1" applyAlignment="1">
      <alignment horizontal="center" vertical="center"/>
    </xf>
    <xf numFmtId="14" fontId="0" fillId="0" borderId="59" xfId="0" applyNumberFormat="1" applyBorder="1" applyAlignment="1">
      <alignment horizontal="left" vertical="center" wrapText="1"/>
    </xf>
    <xf numFmtId="14" fontId="0" fillId="9" borderId="59" xfId="0" applyNumberFormat="1" applyFill="1" applyBorder="1" applyAlignment="1">
      <alignment horizontal="left" vertical="center"/>
    </xf>
    <xf numFmtId="49" fontId="0" fillId="9" borderId="59" xfId="0" applyNumberFormat="1" applyFill="1" applyBorder="1" applyAlignment="1">
      <alignment horizontal="left" vertical="center"/>
    </xf>
    <xf numFmtId="1" fontId="0" fillId="0" borderId="59" xfId="0" applyNumberFormat="1" applyBorder="1" applyAlignment="1">
      <alignment horizontal="center" vertical="center" wrapText="1"/>
    </xf>
    <xf numFmtId="0" fontId="5" fillId="9" borderId="59" xfId="0" applyFont="1" applyFill="1" applyBorder="1" applyAlignment="1">
      <alignment vertical="center"/>
    </xf>
    <xf numFmtId="0" fontId="0" fillId="9" borderId="59" xfId="0" applyFill="1" applyBorder="1" applyAlignment="1">
      <alignment horizontal="center" vertical="center" wrapText="1"/>
    </xf>
    <xf numFmtId="0" fontId="0" fillId="0" borderId="113" xfId="0" applyBorder="1" applyAlignment="1">
      <alignment horizontal="left" vertical="center"/>
    </xf>
    <xf numFmtId="0" fontId="0" fillId="0" borderId="109" xfId="0" applyBorder="1"/>
    <xf numFmtId="0" fontId="0" fillId="0" borderId="114" xfId="0" applyBorder="1" applyAlignment="1">
      <alignment horizontal="center" vertical="center"/>
    </xf>
    <xf numFmtId="49" fontId="0" fillId="0" borderId="114" xfId="0" applyNumberFormat="1" applyBorder="1" applyAlignment="1">
      <alignment horizontal="center" vertical="center"/>
    </xf>
    <xf numFmtId="0" fontId="0" fillId="0" borderId="59" xfId="0" applyBorder="1" applyAlignment="1">
      <alignment horizontal="center" vertical="center" wrapText="1"/>
    </xf>
    <xf numFmtId="0" fontId="0" fillId="46" borderId="59" xfId="0" applyFill="1" applyBorder="1" applyAlignment="1">
      <alignment horizontal="left" vertical="center"/>
    </xf>
    <xf numFmtId="0" fontId="0" fillId="46" borderId="59" xfId="0" applyFill="1" applyBorder="1"/>
    <xf numFmtId="14" fontId="0" fillId="46" borderId="59" xfId="0" applyNumberFormat="1" applyFill="1" applyBorder="1" applyAlignment="1">
      <alignment horizontal="center" vertical="center"/>
    </xf>
    <xf numFmtId="0" fontId="0" fillId="28" borderId="59" xfId="0" applyFill="1" applyBorder="1"/>
    <xf numFmtId="0" fontId="0" fillId="28" borderId="59" xfId="0" applyFill="1" applyBorder="1" applyAlignment="1">
      <alignment horizontal="center" vertical="center" wrapText="1"/>
    </xf>
    <xf numFmtId="49" fontId="0" fillId="0" borderId="59" xfId="0" applyNumberFormat="1" applyBorder="1" applyAlignment="1">
      <alignment horizontal="center" vertical="center" wrapText="1"/>
    </xf>
    <xf numFmtId="1" fontId="0" fillId="9" borderId="59" xfId="0" applyNumberFormat="1" applyFill="1" applyBorder="1" applyAlignment="1">
      <alignment horizontal="center" vertical="center" wrapText="1"/>
    </xf>
    <xf numFmtId="0" fontId="0" fillId="4" borderId="59" xfId="0" applyFill="1" applyBorder="1" applyAlignment="1">
      <alignment horizontal="left" vertical="center"/>
    </xf>
    <xf numFmtId="0" fontId="0" fillId="4" borderId="59" xfId="0" applyFill="1" applyBorder="1"/>
    <xf numFmtId="14" fontId="0" fillId="4" borderId="59" xfId="0" applyNumberFormat="1" applyFill="1" applyBorder="1" applyAlignment="1">
      <alignment horizontal="center" vertical="center"/>
    </xf>
    <xf numFmtId="0" fontId="0" fillId="4" borderId="59" xfId="0" applyFill="1" applyBorder="1" applyAlignment="1">
      <alignment horizontal="left" vertical="center" wrapText="1"/>
    </xf>
    <xf numFmtId="0" fontId="0" fillId="4" borderId="59" xfId="0" applyFill="1" applyBorder="1" applyAlignment="1">
      <alignment horizontal="center" vertical="center"/>
    </xf>
    <xf numFmtId="1" fontId="0" fillId="4" borderId="59" xfId="0" applyNumberFormat="1" applyFill="1" applyBorder="1" applyAlignment="1">
      <alignment horizontal="center" vertical="center"/>
    </xf>
    <xf numFmtId="1" fontId="0" fillId="4" borderId="59" xfId="0" applyNumberFormat="1" applyFill="1" applyBorder="1" applyAlignment="1">
      <alignment horizontal="center" vertical="center" wrapText="1"/>
    </xf>
    <xf numFmtId="0" fontId="5" fillId="0" borderId="59" xfId="0" applyFont="1" applyBorder="1" applyAlignment="1">
      <alignment horizontal="left" vertical="center" wrapText="1"/>
    </xf>
    <xf numFmtId="49" fontId="0" fillId="9" borderId="59" xfId="0" applyNumberFormat="1" applyFill="1" applyBorder="1" applyAlignment="1">
      <alignment horizontal="center" vertical="center" wrapText="1"/>
    </xf>
    <xf numFmtId="49" fontId="0" fillId="46" borderId="59" xfId="0" applyNumberFormat="1" applyFill="1" applyBorder="1" applyAlignment="1">
      <alignment horizontal="center" vertical="center"/>
    </xf>
    <xf numFmtId="49" fontId="0" fillId="4" borderId="59" xfId="0" applyNumberFormat="1" applyFill="1" applyBorder="1" applyAlignment="1">
      <alignment horizontal="center" vertical="center"/>
    </xf>
    <xf numFmtId="0" fontId="0" fillId="4" borderId="59" xfId="0" applyFill="1" applyBorder="1" applyAlignment="1">
      <alignment horizontal="left" vertical="top" wrapText="1"/>
    </xf>
    <xf numFmtId="0" fontId="0" fillId="38" borderId="59" xfId="0" applyFill="1" applyBorder="1" applyAlignment="1">
      <alignment horizontal="center" vertical="center"/>
    </xf>
    <xf numFmtId="2" fontId="0" fillId="0" borderId="0" xfId="0" applyNumberFormat="1" applyAlignment="1">
      <alignment horizontal="center" vertical="center"/>
    </xf>
    <xf numFmtId="1" fontId="0" fillId="0" borderId="0" xfId="0" applyNumberFormat="1" applyAlignment="1">
      <alignment horizontal="center" vertical="center"/>
    </xf>
    <xf numFmtId="49" fontId="0" fillId="0" borderId="0" xfId="0" applyNumberFormat="1" applyAlignment="1">
      <alignment horizontal="center" vertical="center"/>
    </xf>
    <xf numFmtId="165" fontId="0" fillId="0" borderId="0" xfId="0" applyNumberFormat="1" applyAlignment="1">
      <alignment horizontal="center" vertical="center"/>
    </xf>
    <xf numFmtId="0" fontId="5" fillId="0" borderId="0" xfId="0" applyFont="1" applyAlignment="1">
      <alignment horizontal="center" vertical="center" wrapText="1"/>
    </xf>
    <xf numFmtId="0" fontId="0" fillId="0" borderId="95" xfId="0" applyBorder="1" applyAlignment="1">
      <alignment horizontal="center" vertical="center" wrapText="1"/>
    </xf>
    <xf numFmtId="14" fontId="0" fillId="13" borderId="95" xfId="0" applyNumberFormat="1" applyFill="1" applyBorder="1" applyAlignment="1">
      <alignment horizontal="center" vertical="center"/>
    </xf>
    <xf numFmtId="14" fontId="0" fillId="0" borderId="95" xfId="0" applyNumberFormat="1" applyBorder="1" applyAlignment="1">
      <alignment horizontal="center" vertical="center" wrapText="1"/>
    </xf>
    <xf numFmtId="49" fontId="0" fillId="13" borderId="95" xfId="0" applyNumberFormat="1" applyFill="1" applyBorder="1" applyAlignment="1">
      <alignment horizontal="left" vertical="center"/>
    </xf>
    <xf numFmtId="49" fontId="0" fillId="13" borderId="95" xfId="0" applyNumberFormat="1" applyFill="1" applyBorder="1" applyAlignment="1">
      <alignment horizontal="center" vertical="center"/>
    </xf>
    <xf numFmtId="1" fontId="0" fillId="13" borderId="95" xfId="0" applyNumberFormat="1" applyFill="1" applyBorder="1" applyAlignment="1">
      <alignment horizontal="center" vertical="center"/>
    </xf>
    <xf numFmtId="0" fontId="0" fillId="13" borderId="95" xfId="0" applyFill="1" applyBorder="1" applyAlignment="1">
      <alignment horizontal="left" vertical="center" wrapText="1"/>
    </xf>
    <xf numFmtId="14" fontId="0" fillId="37" borderId="59" xfId="0" applyNumberFormat="1" applyFill="1" applyBorder="1" applyAlignment="1">
      <alignment horizontal="center" vertical="center"/>
    </xf>
    <xf numFmtId="49" fontId="0" fillId="37" borderId="59" xfId="0" applyNumberFormat="1" applyFill="1" applyBorder="1" applyAlignment="1">
      <alignment horizontal="left" vertical="center"/>
    </xf>
    <xf numFmtId="49" fontId="0" fillId="37" borderId="59" xfId="0" applyNumberFormat="1" applyFill="1" applyBorder="1" applyAlignment="1">
      <alignment horizontal="center" vertical="center"/>
    </xf>
    <xf numFmtId="1" fontId="0" fillId="37" borderId="59" xfId="0" applyNumberFormat="1" applyFill="1" applyBorder="1" applyAlignment="1">
      <alignment horizontal="center" vertical="center"/>
    </xf>
    <xf numFmtId="49" fontId="0" fillId="37" borderId="59" xfId="0" applyNumberFormat="1" applyFill="1" applyBorder="1" applyAlignment="1">
      <alignment horizontal="center" vertical="center" wrapText="1"/>
    </xf>
    <xf numFmtId="0" fontId="0" fillId="37" borderId="59" xfId="0" applyFill="1" applyBorder="1" applyAlignment="1">
      <alignment horizontal="left" vertical="center" wrapText="1"/>
    </xf>
    <xf numFmtId="0" fontId="0" fillId="0" borderId="111" xfId="0" applyBorder="1" applyAlignment="1">
      <alignment horizontal="left" vertical="center"/>
    </xf>
    <xf numFmtId="49" fontId="0" fillId="13" borderId="59" xfId="0" applyNumberFormat="1" applyFill="1" applyBorder="1" applyAlignment="1">
      <alignment horizontal="left" vertical="center"/>
    </xf>
    <xf numFmtId="14" fontId="13" fillId="18" borderId="95" xfId="0" applyNumberFormat="1" applyFont="1" applyFill="1" applyBorder="1" applyAlignment="1">
      <alignment horizontal="center" vertical="center"/>
    </xf>
    <xf numFmtId="14" fontId="0" fillId="18" borderId="95" xfId="0" applyNumberFormat="1" applyFill="1" applyBorder="1" applyAlignment="1">
      <alignment horizontal="center" vertical="center"/>
    </xf>
    <xf numFmtId="0" fontId="5" fillId="0" borderId="95" xfId="0" applyFont="1" applyBorder="1" applyAlignment="1">
      <alignment horizontal="center" vertical="center"/>
    </xf>
    <xf numFmtId="0" fontId="0" fillId="0" borderId="110" xfId="0" applyBorder="1" applyAlignment="1">
      <alignment horizontal="center" vertical="center"/>
    </xf>
    <xf numFmtId="0" fontId="0" fillId="0" borderId="111" xfId="0" applyBorder="1" applyAlignment="1">
      <alignment horizontal="center" vertical="center"/>
    </xf>
    <xf numFmtId="1" fontId="0" fillId="0" borderId="95" xfId="0" applyNumberFormat="1" applyBorder="1" applyAlignment="1">
      <alignment horizontal="center" vertical="center" wrapText="1"/>
    </xf>
    <xf numFmtId="0" fontId="13" fillId="17" borderId="59" xfId="0" applyFont="1" applyFill="1" applyBorder="1" applyAlignment="1">
      <alignment horizontal="center" vertical="center"/>
    </xf>
    <xf numFmtId="14" fontId="13" fillId="17" borderId="59" xfId="0" applyNumberFormat="1" applyFont="1" applyFill="1" applyBorder="1" applyAlignment="1">
      <alignment horizontal="center" vertical="center"/>
    </xf>
    <xf numFmtId="14" fontId="0" fillId="18" borderId="59" xfId="0" applyNumberFormat="1" applyFill="1" applyBorder="1" applyAlignment="1">
      <alignment horizontal="center" vertical="center"/>
    </xf>
    <xf numFmtId="14" fontId="13" fillId="18" borderId="59" xfId="0" applyNumberFormat="1" applyFont="1" applyFill="1" applyBorder="1" applyAlignment="1">
      <alignment horizontal="center" vertical="center" wrapText="1"/>
    </xf>
    <xf numFmtId="14" fontId="13" fillId="18" borderId="59" xfId="0" applyNumberFormat="1" applyFont="1" applyFill="1" applyBorder="1" applyAlignment="1">
      <alignment horizontal="center" vertical="center"/>
    </xf>
    <xf numFmtId="49" fontId="0" fillId="0" borderId="109" xfId="0" applyNumberFormat="1" applyBorder="1" applyAlignment="1">
      <alignment horizontal="left" vertical="center"/>
    </xf>
    <xf numFmtId="0" fontId="13" fillId="17" borderId="109" xfId="0" applyFont="1" applyFill="1" applyBorder="1" applyAlignment="1">
      <alignment horizontal="center" vertical="center"/>
    </xf>
    <xf numFmtId="0" fontId="0" fillId="17" borderId="109" xfId="0" applyFill="1" applyBorder="1" applyAlignment="1">
      <alignment horizontal="center" vertical="center"/>
    </xf>
    <xf numFmtId="14" fontId="13" fillId="17" borderId="109" xfId="0" applyNumberFormat="1" applyFont="1" applyFill="1" applyBorder="1" applyAlignment="1">
      <alignment horizontal="center" vertical="center"/>
    </xf>
    <xf numFmtId="0" fontId="13" fillId="17" borderId="59" xfId="0" applyFont="1" applyFill="1" applyBorder="1" applyAlignment="1">
      <alignment horizontal="center" vertical="center" wrapText="1"/>
    </xf>
    <xf numFmtId="0" fontId="0" fillId="9" borderId="95" xfId="0" applyFill="1" applyBorder="1" applyAlignment="1">
      <alignment horizontal="left" vertical="center"/>
    </xf>
    <xf numFmtId="0" fontId="0" fillId="9" borderId="95" xfId="0" applyFill="1" applyBorder="1" applyAlignment="1">
      <alignment horizontal="center" vertical="center"/>
    </xf>
    <xf numFmtId="0" fontId="0" fillId="9" borderId="95" xfId="0" applyFill="1" applyBorder="1"/>
    <xf numFmtId="49" fontId="0" fillId="9" borderId="95" xfId="0" applyNumberFormat="1" applyFill="1" applyBorder="1" applyAlignment="1">
      <alignment horizontal="center" vertical="center"/>
    </xf>
    <xf numFmtId="49" fontId="0" fillId="9" borderId="95" xfId="0" applyNumberFormat="1" applyFill="1" applyBorder="1" applyAlignment="1">
      <alignment horizontal="center" vertical="center" wrapText="1"/>
    </xf>
    <xf numFmtId="14" fontId="0" fillId="17" borderId="59" xfId="0" applyNumberFormat="1" applyFill="1" applyBorder="1" applyAlignment="1">
      <alignment horizontal="center" vertical="center"/>
    </xf>
    <xf numFmtId="0" fontId="0" fillId="0" borderId="59" xfId="0" applyBorder="1" applyAlignment="1">
      <alignment horizontal="center"/>
    </xf>
    <xf numFmtId="0" fontId="5" fillId="0" borderId="0" xfId="0" applyFont="1" applyAlignment="1">
      <alignment horizontal="left" vertical="center" wrapText="1"/>
    </xf>
    <xf numFmtId="49" fontId="0" fillId="0" borderId="109" xfId="0" applyNumberFormat="1" applyBorder="1" applyAlignment="1">
      <alignment horizontal="center" vertical="center" wrapText="1"/>
    </xf>
    <xf numFmtId="0" fontId="0" fillId="0" borderId="109" xfId="0" applyBorder="1" applyAlignment="1">
      <alignment horizontal="center" vertical="center" wrapText="1"/>
    </xf>
    <xf numFmtId="0" fontId="0" fillId="0" borderId="112" xfId="0" applyBorder="1" applyAlignment="1">
      <alignment horizontal="center" vertical="center" wrapText="1"/>
    </xf>
    <xf numFmtId="0" fontId="0" fillId="9" borderId="95" xfId="0" applyFill="1" applyBorder="1" applyAlignment="1">
      <alignment horizontal="left" vertical="center" wrapText="1"/>
    </xf>
    <xf numFmtId="0" fontId="5" fillId="17" borderId="0" xfId="0" applyFont="1" applyFill="1" applyAlignment="1">
      <alignment horizontal="center" vertical="center"/>
    </xf>
    <xf numFmtId="14" fontId="5" fillId="17" borderId="0" xfId="0" applyNumberFormat="1" applyFont="1" applyFill="1" applyAlignment="1">
      <alignment horizontal="center" vertical="center"/>
    </xf>
    <xf numFmtId="14" fontId="0" fillId="17" borderId="0" xfId="0" applyNumberFormat="1" applyFill="1" applyAlignment="1">
      <alignment horizontal="center" vertical="center"/>
    </xf>
    <xf numFmtId="49" fontId="0" fillId="0" borderId="0" xfId="0" applyNumberFormat="1" applyAlignment="1">
      <alignment horizontal="center" vertical="center" wrapText="1"/>
    </xf>
    <xf numFmtId="14" fontId="0" fillId="17" borderId="109" xfId="0" applyNumberFormat="1" applyFill="1" applyBorder="1" applyAlignment="1">
      <alignment horizontal="center" vertical="center"/>
    </xf>
    <xf numFmtId="14" fontId="13" fillId="18" borderId="109" xfId="0" applyNumberFormat="1" applyFont="1" applyFill="1" applyBorder="1" applyAlignment="1">
      <alignment horizontal="center" vertical="center"/>
    </xf>
    <xf numFmtId="14" fontId="0" fillId="18" borderId="109" xfId="0" applyNumberFormat="1" applyFill="1" applyBorder="1" applyAlignment="1">
      <alignment horizontal="center" vertical="center"/>
    </xf>
    <xf numFmtId="49" fontId="0" fillId="13" borderId="109" xfId="0" applyNumberFormat="1" applyFill="1" applyBorder="1" applyAlignment="1">
      <alignment horizontal="left" vertical="center"/>
    </xf>
    <xf numFmtId="49" fontId="0" fillId="13" borderId="109" xfId="0" applyNumberFormat="1" applyFill="1" applyBorder="1" applyAlignment="1">
      <alignment horizontal="center" vertical="center"/>
    </xf>
    <xf numFmtId="1" fontId="0" fillId="13" borderId="109" xfId="0" applyNumberFormat="1" applyFill="1" applyBorder="1" applyAlignment="1">
      <alignment horizontal="center" vertical="center"/>
    </xf>
    <xf numFmtId="49" fontId="0" fillId="13" borderId="109" xfId="0" applyNumberFormat="1" applyFill="1" applyBorder="1" applyAlignment="1">
      <alignment horizontal="center" vertical="center" wrapText="1"/>
    </xf>
    <xf numFmtId="0" fontId="0" fillId="33" borderId="109" xfId="0" applyFill="1" applyBorder="1" applyAlignment="1">
      <alignment horizontal="left" vertical="center" wrapText="1"/>
    </xf>
    <xf numFmtId="0" fontId="0" fillId="13" borderId="109" xfId="0" applyFill="1" applyBorder="1" applyAlignment="1">
      <alignment horizontal="left" vertical="center" wrapText="1"/>
    </xf>
    <xf numFmtId="14" fontId="0" fillId="17" borderId="95" xfId="0" applyNumberFormat="1" applyFill="1" applyBorder="1" applyAlignment="1">
      <alignment horizontal="center" vertical="center"/>
    </xf>
    <xf numFmtId="0" fontId="0" fillId="13" borderId="95" xfId="0" applyFill="1" applyBorder="1" applyAlignment="1">
      <alignment horizontal="left" vertical="center"/>
    </xf>
    <xf numFmtId="0" fontId="0" fillId="0" borderId="95" xfId="0" applyBorder="1" applyAlignment="1">
      <alignment vertical="center" wrapText="1"/>
    </xf>
    <xf numFmtId="0" fontId="0" fillId="0" borderId="95" xfId="0" applyBorder="1" applyAlignment="1">
      <alignment vertical="center"/>
    </xf>
    <xf numFmtId="49" fontId="0" fillId="0" borderId="95" xfId="0" applyNumberFormat="1" applyBorder="1" applyAlignment="1">
      <alignment horizontal="left" vertical="center" wrapText="1"/>
    </xf>
    <xf numFmtId="0" fontId="0" fillId="9" borderId="59" xfId="0" applyFill="1" applyBorder="1" applyAlignment="1">
      <alignment vertical="center" wrapText="1"/>
    </xf>
    <xf numFmtId="0" fontId="0" fillId="0" borderId="59" xfId="0" applyBorder="1" applyAlignment="1">
      <alignment vertical="center" wrapText="1"/>
    </xf>
    <xf numFmtId="0" fontId="0" fillId="9" borderId="59" xfId="0" applyFill="1" applyBorder="1" applyAlignment="1">
      <alignment vertical="center"/>
    </xf>
    <xf numFmtId="0" fontId="0" fillId="0" borderId="59" xfId="0" applyBorder="1" applyAlignment="1">
      <alignment vertical="center"/>
    </xf>
    <xf numFmtId="0" fontId="62" fillId="0" borderId="59" xfId="0" applyFont="1" applyBorder="1" applyAlignment="1">
      <alignment horizontal="center" vertical="center" wrapText="1"/>
    </xf>
    <xf numFmtId="2" fontId="0" fillId="9" borderId="59" xfId="0" applyNumberFormat="1" applyFill="1" applyBorder="1" applyAlignment="1">
      <alignment horizontal="center" vertical="center"/>
    </xf>
    <xf numFmtId="2" fontId="0" fillId="0" borderId="59" xfId="0" applyNumberFormat="1" applyBorder="1" applyAlignment="1">
      <alignment horizontal="center" vertical="center"/>
    </xf>
    <xf numFmtId="49" fontId="0" fillId="13" borderId="95" xfId="0" applyNumberFormat="1" applyFill="1" applyBorder="1" applyAlignment="1">
      <alignment vertical="center"/>
    </xf>
    <xf numFmtId="0" fontId="0" fillId="12" borderId="95" xfId="0" applyFill="1" applyBorder="1" applyAlignment="1">
      <alignment horizontal="center" vertical="center"/>
    </xf>
    <xf numFmtId="49" fontId="0" fillId="13" borderId="59" xfId="0" applyNumberFormat="1" applyFill="1" applyBorder="1" applyAlignment="1">
      <alignment vertical="center"/>
    </xf>
    <xf numFmtId="49" fontId="0" fillId="13" borderId="59" xfId="0" applyNumberFormat="1" applyFill="1" applyBorder="1" applyAlignment="1">
      <alignment horizontal="center" vertical="center"/>
    </xf>
    <xf numFmtId="1" fontId="0" fillId="13" borderId="59" xfId="0" applyNumberFormat="1" applyFill="1" applyBorder="1" applyAlignment="1">
      <alignment horizontal="center" vertical="center"/>
    </xf>
    <xf numFmtId="0" fontId="0" fillId="13" borderId="59" xfId="0" applyFill="1" applyBorder="1" applyAlignment="1">
      <alignment horizontal="left" vertical="center" wrapText="1"/>
    </xf>
    <xf numFmtId="0" fontId="63" fillId="0" borderId="0" xfId="0" applyFont="1" applyAlignment="1">
      <alignment horizontal="left" vertical="center"/>
    </xf>
    <xf numFmtId="0" fontId="64" fillId="17" borderId="0" xfId="0" applyFont="1" applyFill="1" applyAlignment="1">
      <alignment horizontal="center" vertical="center"/>
    </xf>
    <xf numFmtId="0" fontId="64" fillId="0" borderId="0" xfId="0" applyFont="1" applyAlignment="1">
      <alignment horizontal="left" vertical="center"/>
    </xf>
    <xf numFmtId="0" fontId="64" fillId="0" borderId="0" xfId="0" applyFont="1" applyAlignment="1">
      <alignment horizontal="center" vertical="center"/>
    </xf>
    <xf numFmtId="0" fontId="64" fillId="0" borderId="0" xfId="0" applyFont="1"/>
    <xf numFmtId="0" fontId="65" fillId="17" borderId="0" xfId="0" applyFont="1" applyFill="1" applyAlignment="1">
      <alignment horizontal="center" vertical="center"/>
    </xf>
    <xf numFmtId="14" fontId="65" fillId="17" borderId="0" xfId="0" applyNumberFormat="1" applyFont="1" applyFill="1" applyAlignment="1">
      <alignment horizontal="center" vertical="center"/>
    </xf>
    <xf numFmtId="0" fontId="64" fillId="0" borderId="0" xfId="0" applyFont="1" applyAlignment="1">
      <alignment horizontal="left" vertical="center" wrapText="1"/>
    </xf>
    <xf numFmtId="0" fontId="64" fillId="0" borderId="0" xfId="0" applyFont="1" applyAlignment="1">
      <alignment horizontal="center" vertical="center" wrapText="1"/>
    </xf>
    <xf numFmtId="0" fontId="0" fillId="0" borderId="73" xfId="0" applyBorder="1" applyAlignment="1">
      <alignment horizontal="left" vertical="center"/>
    </xf>
    <xf numFmtId="0" fontId="0" fillId="4" borderId="73" xfId="0" applyFill="1" applyBorder="1"/>
    <xf numFmtId="0" fontId="0" fillId="0" borderId="73" xfId="0" applyBorder="1"/>
    <xf numFmtId="0" fontId="5" fillId="9" borderId="73" xfId="0" applyFont="1" applyFill="1" applyBorder="1"/>
    <xf numFmtId="0" fontId="5" fillId="0" borderId="73" xfId="0" applyFont="1" applyBorder="1"/>
    <xf numFmtId="0" fontId="0" fillId="4" borderId="118" xfId="0" applyFill="1" applyBorder="1"/>
    <xf numFmtId="0" fontId="0" fillId="43" borderId="73" xfId="0" applyFill="1" applyBorder="1" applyAlignment="1">
      <alignment horizontal="right"/>
    </xf>
    <xf numFmtId="49" fontId="0" fillId="3" borderId="66" xfId="0" applyNumberFormat="1" applyFill="1" applyBorder="1"/>
    <xf numFmtId="49" fontId="0" fillId="3" borderId="66" xfId="0" applyNumberFormat="1" applyFill="1" applyBorder="1" applyAlignment="1">
      <alignment horizontal="right"/>
    </xf>
    <xf numFmtId="0" fontId="55" fillId="0" borderId="66" xfId="0" applyFont="1" applyBorder="1"/>
    <xf numFmtId="0" fontId="22" fillId="0" borderId="0" xfId="0" applyFont="1"/>
    <xf numFmtId="0" fontId="0" fillId="8" borderId="0" xfId="0" applyFill="1" applyAlignment="1">
      <alignment horizontal="center"/>
    </xf>
    <xf numFmtId="0" fontId="5" fillId="0" borderId="43" xfId="0" applyFont="1" applyBorder="1" applyAlignment="1">
      <alignment horizontal="center"/>
    </xf>
    <xf numFmtId="0" fontId="5" fillId="0" borderId="43" xfId="0" applyFont="1" applyBorder="1" applyAlignment="1">
      <alignment horizontal="center" vertical="center"/>
    </xf>
    <xf numFmtId="0" fontId="30" fillId="0" borderId="66" xfId="0" applyFont="1" applyBorder="1" applyAlignment="1">
      <alignment horizontal="left" wrapText="1"/>
    </xf>
    <xf numFmtId="0" fontId="29" fillId="28" borderId="66" xfId="0" applyFont="1" applyFill="1" applyBorder="1" applyAlignment="1">
      <alignment horizontal="center" vertical="top" wrapText="1"/>
    </xf>
    <xf numFmtId="0" fontId="29" fillId="28" borderId="66" xfId="0" applyFont="1" applyFill="1" applyBorder="1" applyAlignment="1">
      <alignment horizontal="center" vertical="center" wrapText="1"/>
    </xf>
    <xf numFmtId="0" fontId="29" fillId="0" borderId="66" xfId="0" applyFont="1" applyBorder="1" applyAlignment="1">
      <alignment horizontal="left" vertical="top" wrapText="1"/>
    </xf>
    <xf numFmtId="0" fontId="29" fillId="29" borderId="66" xfId="0" applyFont="1" applyFill="1" applyBorder="1" applyAlignment="1">
      <alignment horizontal="left" vertical="top" wrapText="1"/>
    </xf>
    <xf numFmtId="1" fontId="37" fillId="3" borderId="66" xfId="0" applyNumberFormat="1" applyFont="1" applyFill="1" applyBorder="1" applyAlignment="1">
      <alignment horizontal="center" wrapText="1"/>
    </xf>
    <xf numFmtId="1" fontId="37" fillId="29" borderId="66" xfId="1" applyNumberFormat="1" applyFont="1" applyFill="1" applyBorder="1" applyAlignment="1">
      <alignment horizontal="center" wrapText="1"/>
    </xf>
    <xf numFmtId="1" fontId="37" fillId="29" borderId="66" xfId="0" applyNumberFormat="1" applyFont="1" applyFill="1" applyBorder="1" applyAlignment="1">
      <alignment horizontal="center" wrapText="1"/>
    </xf>
    <xf numFmtId="0" fontId="37" fillId="29" borderId="66" xfId="0" applyFont="1" applyFill="1" applyBorder="1" applyAlignment="1">
      <alignment horizontal="center" wrapText="1"/>
    </xf>
    <xf numFmtId="0" fontId="29" fillId="28" borderId="73" xfId="0" applyFont="1" applyFill="1" applyBorder="1" applyAlignment="1">
      <alignment horizontal="center" vertical="center" wrapText="1"/>
    </xf>
    <xf numFmtId="0" fontId="29" fillId="28" borderId="74" xfId="0" applyFont="1" applyFill="1" applyBorder="1" applyAlignment="1">
      <alignment horizontal="center" vertical="center" wrapText="1"/>
    </xf>
    <xf numFmtId="0" fontId="29" fillId="28" borderId="80" xfId="0" applyFont="1" applyFill="1" applyBorder="1" applyAlignment="1">
      <alignment horizontal="center" vertical="center" wrapText="1"/>
    </xf>
    <xf numFmtId="0" fontId="29" fillId="0" borderId="66" xfId="0" applyFont="1" applyBorder="1" applyAlignment="1">
      <alignment horizontal="center" vertical="top" wrapText="1"/>
    </xf>
    <xf numFmtId="0" fontId="34" fillId="3" borderId="66" xfId="0" applyFont="1" applyFill="1" applyBorder="1" applyAlignment="1">
      <alignment horizontal="left" wrapText="1"/>
    </xf>
    <xf numFmtId="0" fontId="36" fillId="3" borderId="66" xfId="0" applyFont="1" applyFill="1" applyBorder="1" applyAlignment="1">
      <alignment horizontal="left"/>
    </xf>
    <xf numFmtId="0" fontId="29" fillId="0" borderId="70" xfId="0" applyFont="1" applyBorder="1" applyAlignment="1">
      <alignment horizontal="left"/>
    </xf>
    <xf numFmtId="0" fontId="29" fillId="0" borderId="72" xfId="0" applyFont="1" applyBorder="1" applyAlignment="1">
      <alignment horizontal="left"/>
    </xf>
    <xf numFmtId="0" fontId="30" fillId="0" borderId="70" xfId="0" applyFont="1" applyBorder="1" applyAlignment="1">
      <alignment horizontal="center"/>
    </xf>
    <xf numFmtId="0" fontId="30" fillId="0" borderId="72" xfId="0" applyFont="1" applyBorder="1" applyAlignment="1">
      <alignment horizontal="center"/>
    </xf>
    <xf numFmtId="0" fontId="29" fillId="0" borderId="66" xfId="0" applyFont="1" applyBorder="1" applyAlignment="1">
      <alignment horizontal="left"/>
    </xf>
    <xf numFmtId="0" fontId="28" fillId="28" borderId="66" xfId="0" applyFont="1" applyFill="1" applyBorder="1" applyAlignment="1">
      <alignment horizontal="center"/>
    </xf>
    <xf numFmtId="0" fontId="28" fillId="28" borderId="66" xfId="0" applyFont="1" applyFill="1" applyBorder="1" applyAlignment="1">
      <alignment horizontal="left"/>
    </xf>
    <xf numFmtId="0" fontId="25" fillId="22" borderId="78" xfId="0" applyFont="1" applyFill="1" applyBorder="1" applyAlignment="1">
      <alignment horizontal="left" vertical="top" wrapText="1"/>
    </xf>
    <xf numFmtId="0" fontId="25" fillId="22" borderId="79" xfId="0" applyFont="1" applyFill="1" applyBorder="1" applyAlignment="1">
      <alignment horizontal="left" vertical="top" wrapText="1"/>
    </xf>
    <xf numFmtId="0" fontId="28" fillId="28" borderId="70" xfId="0" applyFont="1" applyFill="1" applyBorder="1" applyAlignment="1">
      <alignment horizontal="left"/>
    </xf>
    <xf numFmtId="0" fontId="28" fillId="28" borderId="71" xfId="0" applyFont="1" applyFill="1" applyBorder="1" applyAlignment="1">
      <alignment horizontal="left"/>
    </xf>
    <xf numFmtId="0" fontId="28" fillId="28" borderId="72" xfId="0" applyFont="1" applyFill="1" applyBorder="1" applyAlignment="1">
      <alignment horizontal="left"/>
    </xf>
    <xf numFmtId="0" fontId="29" fillId="0" borderId="70" xfId="0" applyFont="1" applyBorder="1" applyAlignment="1">
      <alignment horizontal="left" vertical="top"/>
    </xf>
    <xf numFmtId="0" fontId="29" fillId="0" borderId="72" xfId="0" applyFont="1" applyBorder="1" applyAlignment="1">
      <alignment horizontal="left" vertical="top"/>
    </xf>
    <xf numFmtId="0" fontId="31" fillId="0" borderId="70" xfId="0" applyFont="1" applyBorder="1" applyAlignment="1">
      <alignment horizontal="center"/>
    </xf>
    <xf numFmtId="0" fontId="31" fillId="0" borderId="72" xfId="0" applyFont="1" applyBorder="1" applyAlignment="1">
      <alignment horizontal="center"/>
    </xf>
    <xf numFmtId="0" fontId="29" fillId="0" borderId="66" xfId="0" applyFont="1" applyBorder="1" applyAlignment="1">
      <alignment horizontal="left" vertical="top"/>
    </xf>
  </cellXfs>
  <cellStyles count="2">
    <cellStyle name="Normal" xfId="0" builtinId="0"/>
    <cellStyle name="Per cent" xfId="1" builtinId="5"/>
  </cellStyles>
  <dxfs count="0"/>
  <tableStyles count="0" defaultTableStyle="TableStyleMedium2" defaultPivotStyle="PivotStyleLight16"/>
  <colors>
    <mruColors>
      <color rgb="FFD8EC72"/>
      <color rgb="FF99FF33"/>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Housing Trajectory - Annual Completions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Trajectory!$A$9</c:f>
              <c:strCache>
                <c:ptCount val="1"/>
                <c:pt idx="0">
                  <c:v>Annual Past Completions</c:v>
                </c:pt>
              </c:strCache>
            </c:strRef>
          </c:tx>
          <c:spPr>
            <a:solidFill>
              <a:schemeClr val="accent6">
                <a:lumMod val="60000"/>
                <a:lumOff val="40000"/>
              </a:schemeClr>
            </a:solidFill>
            <a:ln>
              <a:noFill/>
            </a:ln>
            <a:effectLst/>
          </c:spPr>
          <c:invertIfNegative val="0"/>
          <c:val>
            <c:numRef>
              <c:f>Trajectory!$B$9:$T$9</c:f>
              <c:numCache>
                <c:formatCode>General</c:formatCode>
                <c:ptCount val="19"/>
                <c:pt idx="0">
                  <c:v>1863</c:v>
                </c:pt>
                <c:pt idx="1">
                  <c:v>1994</c:v>
                </c:pt>
                <c:pt idx="2">
                  <c:v>1079</c:v>
                </c:pt>
                <c:pt idx="3">
                  <c:v>1774</c:v>
                </c:pt>
                <c:pt idx="4">
                  <c:v>966</c:v>
                </c:pt>
              </c:numCache>
            </c:numRef>
          </c:val>
          <c:extLst>
            <c:ext xmlns:c16="http://schemas.microsoft.com/office/drawing/2014/chart" uri="{C3380CC4-5D6E-409C-BE32-E72D297353CC}">
              <c16:uniqueId val="{00000001-E2A2-4120-8772-02E65855E9EA}"/>
            </c:ext>
          </c:extLst>
        </c:ser>
        <c:ser>
          <c:idx val="2"/>
          <c:order val="2"/>
          <c:tx>
            <c:strRef>
              <c:f>Trajectory!$A$10</c:f>
              <c:strCache>
                <c:ptCount val="1"/>
                <c:pt idx="0">
                  <c:v>Reporting Year Completions</c:v>
                </c:pt>
              </c:strCache>
            </c:strRef>
          </c:tx>
          <c:spPr>
            <a:solidFill>
              <a:schemeClr val="accent3"/>
            </a:solidFill>
            <a:ln>
              <a:noFill/>
            </a:ln>
            <a:effectLst/>
          </c:spPr>
          <c:invertIfNegative val="0"/>
          <c:val>
            <c:numRef>
              <c:f>Trajectory!$B$10:$T$10</c:f>
              <c:numCache>
                <c:formatCode>General</c:formatCode>
                <c:ptCount val="19"/>
                <c:pt idx="5">
                  <c:v>1238</c:v>
                </c:pt>
              </c:numCache>
            </c:numRef>
          </c:val>
          <c:extLst>
            <c:ext xmlns:c16="http://schemas.microsoft.com/office/drawing/2014/chart" uri="{C3380CC4-5D6E-409C-BE32-E72D297353CC}">
              <c16:uniqueId val="{00000002-E2A2-4120-8772-02E65855E9EA}"/>
            </c:ext>
          </c:extLst>
        </c:ser>
        <c:ser>
          <c:idx val="3"/>
          <c:order val="3"/>
          <c:tx>
            <c:strRef>
              <c:f>Trajectory!$A$11</c:f>
              <c:strCache>
                <c:ptCount val="1"/>
                <c:pt idx="0">
                  <c:v>Annual Projected Completions</c:v>
                </c:pt>
              </c:strCache>
            </c:strRef>
          </c:tx>
          <c:spPr>
            <a:solidFill>
              <a:schemeClr val="accent4"/>
            </a:solidFill>
            <a:ln>
              <a:noFill/>
            </a:ln>
            <a:effectLst/>
          </c:spPr>
          <c:invertIfNegative val="0"/>
          <c:val>
            <c:numRef>
              <c:f>Trajectory!$B$11:$U$11</c:f>
              <c:numCache>
                <c:formatCode>General</c:formatCode>
                <c:ptCount val="20"/>
                <c:pt idx="6">
                  <c:v>1876</c:v>
                </c:pt>
                <c:pt idx="7">
                  <c:v>2443</c:v>
                </c:pt>
                <c:pt idx="8">
                  <c:v>2593</c:v>
                </c:pt>
                <c:pt idx="9">
                  <c:v>2270</c:v>
                </c:pt>
                <c:pt idx="10">
                  <c:v>3854</c:v>
                </c:pt>
                <c:pt idx="11">
                  <c:v>4004</c:v>
                </c:pt>
                <c:pt idx="12">
                  <c:v>3616</c:v>
                </c:pt>
                <c:pt idx="13">
                  <c:v>3268</c:v>
                </c:pt>
                <c:pt idx="14">
                  <c:v>3084</c:v>
                </c:pt>
                <c:pt idx="15">
                  <c:v>2749</c:v>
                </c:pt>
                <c:pt idx="16">
                  <c:v>2248</c:v>
                </c:pt>
                <c:pt idx="17">
                  <c:v>1676</c:v>
                </c:pt>
                <c:pt idx="18">
                  <c:v>1479</c:v>
                </c:pt>
                <c:pt idx="19">
                  <c:v>1403</c:v>
                </c:pt>
              </c:numCache>
            </c:numRef>
          </c:val>
          <c:extLst>
            <c:ext xmlns:c16="http://schemas.microsoft.com/office/drawing/2014/chart" uri="{C3380CC4-5D6E-409C-BE32-E72D297353CC}">
              <c16:uniqueId val="{00000003-E2A2-4120-8772-02E65855E9EA}"/>
            </c:ext>
          </c:extLst>
        </c:ser>
        <c:dLbls>
          <c:showLegendKey val="0"/>
          <c:showVal val="0"/>
          <c:showCatName val="0"/>
          <c:showSerName val="0"/>
          <c:showPercent val="0"/>
          <c:showBubbleSize val="0"/>
        </c:dLbls>
        <c:gapWidth val="125"/>
        <c:axId val="735268320"/>
        <c:axId val="656021304"/>
      </c:barChart>
      <c:lineChart>
        <c:grouping val="standard"/>
        <c:varyColors val="0"/>
        <c:ser>
          <c:idx val="0"/>
          <c:order val="0"/>
          <c:tx>
            <c:strRef>
              <c:f>Trajectory!$A$7</c:f>
              <c:strCache>
                <c:ptCount val="1"/>
                <c:pt idx="0">
                  <c:v>Requirement annualised (Target)</c:v>
                </c:pt>
              </c:strCache>
            </c:strRef>
          </c:tx>
          <c:spPr>
            <a:ln w="28575" cap="rnd">
              <a:solidFill>
                <a:schemeClr val="accent1"/>
              </a:solidFill>
              <a:round/>
            </a:ln>
            <a:effectLst/>
          </c:spPr>
          <c:marker>
            <c:symbol val="none"/>
          </c:marker>
          <c:cat>
            <c:strRef>
              <c:f>Trajectory!$B$5:$U$5</c:f>
              <c:strCache>
                <c:ptCount val="20"/>
                <c:pt idx="0">
                  <c:v>2019-2020</c:v>
                </c:pt>
                <c:pt idx="1">
                  <c:v>2020-2021</c:v>
                </c:pt>
                <c:pt idx="2">
                  <c:v>2021-2022</c:v>
                </c:pt>
                <c:pt idx="3">
                  <c:v>2022-2023</c:v>
                </c:pt>
                <c:pt idx="4">
                  <c:v>2023-2024</c:v>
                </c:pt>
                <c:pt idx="5">
                  <c:v>2024-2025</c:v>
                </c:pt>
                <c:pt idx="6">
                  <c:v>2025-2026</c:v>
                </c:pt>
                <c:pt idx="7">
                  <c:v>2026-2027</c:v>
                </c:pt>
                <c:pt idx="8">
                  <c:v>2027-2028</c:v>
                </c:pt>
                <c:pt idx="9">
                  <c:v>2028-2029</c:v>
                </c:pt>
                <c:pt idx="10">
                  <c:v>2029-2030</c:v>
                </c:pt>
                <c:pt idx="11">
                  <c:v>2030-2031</c:v>
                </c:pt>
                <c:pt idx="12">
                  <c:v>2031-2032</c:v>
                </c:pt>
                <c:pt idx="13">
                  <c:v>2032-2033</c:v>
                </c:pt>
                <c:pt idx="14">
                  <c:v>2033-2034</c:v>
                </c:pt>
                <c:pt idx="15">
                  <c:v>2034-2035</c:v>
                </c:pt>
                <c:pt idx="16">
                  <c:v>2035-2036</c:v>
                </c:pt>
                <c:pt idx="17">
                  <c:v>2036-2037</c:v>
                </c:pt>
                <c:pt idx="18">
                  <c:v>2037-2038</c:v>
                </c:pt>
                <c:pt idx="19">
                  <c:v>2038-2039</c:v>
                </c:pt>
              </c:strCache>
            </c:strRef>
          </c:cat>
          <c:val>
            <c:numRef>
              <c:f>Trajectory!$B$7:$U$7</c:f>
              <c:numCache>
                <c:formatCode>General</c:formatCode>
                <c:ptCount val="20"/>
                <c:pt idx="0">
                  <c:v>2157</c:v>
                </c:pt>
                <c:pt idx="1">
                  <c:v>2157</c:v>
                </c:pt>
                <c:pt idx="2">
                  <c:v>2157</c:v>
                </c:pt>
                <c:pt idx="3">
                  <c:v>2157</c:v>
                </c:pt>
                <c:pt idx="4">
                  <c:v>2157</c:v>
                </c:pt>
                <c:pt idx="5">
                  <c:v>2157</c:v>
                </c:pt>
                <c:pt idx="6">
                  <c:v>2157</c:v>
                </c:pt>
                <c:pt idx="7">
                  <c:v>2157</c:v>
                </c:pt>
                <c:pt idx="8">
                  <c:v>2157</c:v>
                </c:pt>
                <c:pt idx="9">
                  <c:v>2157</c:v>
                </c:pt>
                <c:pt idx="10">
                  <c:v>2157</c:v>
                </c:pt>
                <c:pt idx="11">
                  <c:v>2157</c:v>
                </c:pt>
                <c:pt idx="12">
                  <c:v>2157</c:v>
                </c:pt>
                <c:pt idx="13">
                  <c:v>2157</c:v>
                </c:pt>
                <c:pt idx="14">
                  <c:v>2157</c:v>
                </c:pt>
                <c:pt idx="15">
                  <c:v>2157</c:v>
                </c:pt>
                <c:pt idx="16">
                  <c:v>2157</c:v>
                </c:pt>
                <c:pt idx="17">
                  <c:v>2157</c:v>
                </c:pt>
                <c:pt idx="18">
                  <c:v>2157</c:v>
                </c:pt>
                <c:pt idx="19">
                  <c:v>2157</c:v>
                </c:pt>
              </c:numCache>
            </c:numRef>
          </c:val>
          <c:smooth val="0"/>
          <c:extLst>
            <c:ext xmlns:c16="http://schemas.microsoft.com/office/drawing/2014/chart" uri="{C3380CC4-5D6E-409C-BE32-E72D297353CC}">
              <c16:uniqueId val="{00000000-E2A2-4120-8772-02E65855E9EA}"/>
            </c:ext>
          </c:extLst>
        </c:ser>
        <c:dLbls>
          <c:showLegendKey val="0"/>
          <c:showVal val="0"/>
          <c:showCatName val="0"/>
          <c:showSerName val="0"/>
          <c:showPercent val="0"/>
          <c:showBubbleSize val="0"/>
        </c:dLbls>
        <c:marker val="1"/>
        <c:smooth val="0"/>
        <c:axId val="677136160"/>
        <c:axId val="677130760"/>
      </c:lineChart>
      <c:catAx>
        <c:axId val="677136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Trajectory</a:t>
                </a:r>
                <a:r>
                  <a:rPr lang="en-US" baseline="0"/>
                  <a:t> 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130760"/>
        <c:crosses val="autoZero"/>
        <c:auto val="1"/>
        <c:lblAlgn val="ctr"/>
        <c:lblOffset val="100"/>
        <c:tickLblSkip val="1"/>
        <c:noMultiLvlLbl val="0"/>
      </c:catAx>
      <c:valAx>
        <c:axId val="677130760"/>
        <c:scaling>
          <c:orientation val="minMax"/>
          <c:max val="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Net Completions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136160"/>
        <c:crosses val="autoZero"/>
        <c:crossBetween val="between"/>
        <c:majorUnit val="500"/>
      </c:valAx>
      <c:valAx>
        <c:axId val="656021304"/>
        <c:scaling>
          <c:orientation val="minMax"/>
          <c:max val="5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5268320"/>
        <c:crosses val="max"/>
        <c:crossBetween val="between"/>
        <c:majorUnit val="500"/>
      </c:valAx>
      <c:catAx>
        <c:axId val="735268320"/>
        <c:scaling>
          <c:orientation val="minMax"/>
        </c:scaling>
        <c:delete val="1"/>
        <c:axPos val="b"/>
        <c:majorTickMark val="out"/>
        <c:minorTickMark val="none"/>
        <c:tickLblPos val="nextTo"/>
        <c:crossAx val="65602130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Housing Trajectory - Cumulative Completions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Trajectory!$A$8</c:f>
              <c:strCache>
                <c:ptCount val="1"/>
                <c:pt idx="0">
                  <c:v>Cumulative Requirement (Target)</c:v>
                </c:pt>
              </c:strCache>
            </c:strRef>
          </c:tx>
          <c:spPr>
            <a:ln w="28575" cap="rnd">
              <a:solidFill>
                <a:schemeClr val="accent1"/>
              </a:solidFill>
              <a:round/>
            </a:ln>
            <a:effectLst/>
          </c:spPr>
          <c:marker>
            <c:symbol val="none"/>
          </c:marker>
          <c:cat>
            <c:strRef>
              <c:f>Trajectory!$B$5:$U$5</c:f>
              <c:strCache>
                <c:ptCount val="20"/>
                <c:pt idx="0">
                  <c:v>2019-2020</c:v>
                </c:pt>
                <c:pt idx="1">
                  <c:v>2020-2021</c:v>
                </c:pt>
                <c:pt idx="2">
                  <c:v>2021-2022</c:v>
                </c:pt>
                <c:pt idx="3">
                  <c:v>2022-2023</c:v>
                </c:pt>
                <c:pt idx="4">
                  <c:v>2023-2024</c:v>
                </c:pt>
                <c:pt idx="5">
                  <c:v>2024-2025</c:v>
                </c:pt>
                <c:pt idx="6">
                  <c:v>2025-2026</c:v>
                </c:pt>
                <c:pt idx="7">
                  <c:v>2026-2027</c:v>
                </c:pt>
                <c:pt idx="8">
                  <c:v>2027-2028</c:v>
                </c:pt>
                <c:pt idx="9">
                  <c:v>2028-2029</c:v>
                </c:pt>
                <c:pt idx="10">
                  <c:v>2029-2030</c:v>
                </c:pt>
                <c:pt idx="11">
                  <c:v>2030-2031</c:v>
                </c:pt>
                <c:pt idx="12">
                  <c:v>2031-2032</c:v>
                </c:pt>
                <c:pt idx="13">
                  <c:v>2032-2033</c:v>
                </c:pt>
                <c:pt idx="14">
                  <c:v>2033-2034</c:v>
                </c:pt>
                <c:pt idx="15">
                  <c:v>2034-2035</c:v>
                </c:pt>
                <c:pt idx="16">
                  <c:v>2035-2036</c:v>
                </c:pt>
                <c:pt idx="17">
                  <c:v>2036-2037</c:v>
                </c:pt>
                <c:pt idx="18">
                  <c:v>2037-2038</c:v>
                </c:pt>
                <c:pt idx="19">
                  <c:v>2038-2039</c:v>
                </c:pt>
              </c:strCache>
            </c:strRef>
          </c:cat>
          <c:val>
            <c:numRef>
              <c:f>Trajectory!$B$8:$U$8</c:f>
              <c:numCache>
                <c:formatCode>General</c:formatCode>
                <c:ptCount val="20"/>
                <c:pt idx="0">
                  <c:v>2157</c:v>
                </c:pt>
                <c:pt idx="1">
                  <c:v>4314</c:v>
                </c:pt>
                <c:pt idx="2">
                  <c:v>6471</c:v>
                </c:pt>
                <c:pt idx="3">
                  <c:v>8628</c:v>
                </c:pt>
                <c:pt idx="4">
                  <c:v>10785</c:v>
                </c:pt>
                <c:pt idx="5">
                  <c:v>12942</c:v>
                </c:pt>
                <c:pt idx="6">
                  <c:v>15099</c:v>
                </c:pt>
                <c:pt idx="7">
                  <c:v>17256</c:v>
                </c:pt>
                <c:pt idx="8">
                  <c:v>19413</c:v>
                </c:pt>
                <c:pt idx="9">
                  <c:v>21570</c:v>
                </c:pt>
                <c:pt idx="10">
                  <c:v>23727</c:v>
                </c:pt>
                <c:pt idx="11">
                  <c:v>25884</c:v>
                </c:pt>
                <c:pt idx="12">
                  <c:v>28041</c:v>
                </c:pt>
                <c:pt idx="13">
                  <c:v>30198</c:v>
                </c:pt>
                <c:pt idx="14">
                  <c:v>32355</c:v>
                </c:pt>
                <c:pt idx="15">
                  <c:v>34512</c:v>
                </c:pt>
                <c:pt idx="16">
                  <c:v>36669</c:v>
                </c:pt>
                <c:pt idx="17">
                  <c:v>38826</c:v>
                </c:pt>
                <c:pt idx="18">
                  <c:v>40983</c:v>
                </c:pt>
                <c:pt idx="19">
                  <c:v>43140</c:v>
                </c:pt>
              </c:numCache>
            </c:numRef>
          </c:val>
          <c:smooth val="0"/>
          <c:extLst>
            <c:ext xmlns:c16="http://schemas.microsoft.com/office/drawing/2014/chart" uri="{C3380CC4-5D6E-409C-BE32-E72D297353CC}">
              <c16:uniqueId val="{00000000-18F3-4968-9817-70DE0DAAE7C9}"/>
            </c:ext>
          </c:extLst>
        </c:ser>
        <c:ser>
          <c:idx val="1"/>
          <c:order val="1"/>
          <c:tx>
            <c:strRef>
              <c:f>Trajectory!$A$12</c:f>
              <c:strCache>
                <c:ptCount val="1"/>
                <c:pt idx="0">
                  <c:v>Cumulative Completions (delivered &amp; projected)</c:v>
                </c:pt>
              </c:strCache>
            </c:strRef>
          </c:tx>
          <c:spPr>
            <a:ln w="28575" cap="rnd">
              <a:solidFill>
                <a:schemeClr val="accent2"/>
              </a:solidFill>
              <a:round/>
            </a:ln>
            <a:effectLst/>
          </c:spPr>
          <c:marker>
            <c:symbol val="none"/>
          </c:marker>
          <c:cat>
            <c:strRef>
              <c:f>Trajectory!$B$5:$U$5</c:f>
              <c:strCache>
                <c:ptCount val="20"/>
                <c:pt idx="0">
                  <c:v>2019-2020</c:v>
                </c:pt>
                <c:pt idx="1">
                  <c:v>2020-2021</c:v>
                </c:pt>
                <c:pt idx="2">
                  <c:v>2021-2022</c:v>
                </c:pt>
                <c:pt idx="3">
                  <c:v>2022-2023</c:v>
                </c:pt>
                <c:pt idx="4">
                  <c:v>2023-2024</c:v>
                </c:pt>
                <c:pt idx="5">
                  <c:v>2024-2025</c:v>
                </c:pt>
                <c:pt idx="6">
                  <c:v>2025-2026</c:v>
                </c:pt>
                <c:pt idx="7">
                  <c:v>2026-2027</c:v>
                </c:pt>
                <c:pt idx="8">
                  <c:v>2027-2028</c:v>
                </c:pt>
                <c:pt idx="9">
                  <c:v>2028-2029</c:v>
                </c:pt>
                <c:pt idx="10">
                  <c:v>2029-2030</c:v>
                </c:pt>
                <c:pt idx="11">
                  <c:v>2030-2031</c:v>
                </c:pt>
                <c:pt idx="12">
                  <c:v>2031-2032</c:v>
                </c:pt>
                <c:pt idx="13">
                  <c:v>2032-2033</c:v>
                </c:pt>
                <c:pt idx="14">
                  <c:v>2033-2034</c:v>
                </c:pt>
                <c:pt idx="15">
                  <c:v>2034-2035</c:v>
                </c:pt>
                <c:pt idx="16">
                  <c:v>2035-2036</c:v>
                </c:pt>
                <c:pt idx="17">
                  <c:v>2036-2037</c:v>
                </c:pt>
                <c:pt idx="18">
                  <c:v>2037-2038</c:v>
                </c:pt>
                <c:pt idx="19">
                  <c:v>2038-2039</c:v>
                </c:pt>
              </c:strCache>
            </c:strRef>
          </c:cat>
          <c:val>
            <c:numRef>
              <c:f>Trajectory!$B$12:$U$12</c:f>
              <c:numCache>
                <c:formatCode>General</c:formatCode>
                <c:ptCount val="20"/>
                <c:pt idx="0">
                  <c:v>1863</c:v>
                </c:pt>
                <c:pt idx="1">
                  <c:v>3857</c:v>
                </c:pt>
                <c:pt idx="2">
                  <c:v>4936</c:v>
                </c:pt>
                <c:pt idx="3">
                  <c:v>6710</c:v>
                </c:pt>
                <c:pt idx="4">
                  <c:v>7676</c:v>
                </c:pt>
                <c:pt idx="5">
                  <c:v>8914</c:v>
                </c:pt>
                <c:pt idx="6">
                  <c:v>10790</c:v>
                </c:pt>
                <c:pt idx="7">
                  <c:v>13233</c:v>
                </c:pt>
                <c:pt idx="8">
                  <c:v>15826</c:v>
                </c:pt>
                <c:pt idx="9">
                  <c:v>18096</c:v>
                </c:pt>
                <c:pt idx="10">
                  <c:v>21950</c:v>
                </c:pt>
                <c:pt idx="11">
                  <c:v>25954</c:v>
                </c:pt>
                <c:pt idx="12">
                  <c:v>29570</c:v>
                </c:pt>
                <c:pt idx="13">
                  <c:v>32838</c:v>
                </c:pt>
                <c:pt idx="14">
                  <c:v>35922</c:v>
                </c:pt>
                <c:pt idx="15">
                  <c:v>38671</c:v>
                </c:pt>
                <c:pt idx="16">
                  <c:v>40919</c:v>
                </c:pt>
                <c:pt idx="17">
                  <c:v>42595</c:v>
                </c:pt>
                <c:pt idx="18">
                  <c:v>44074</c:v>
                </c:pt>
                <c:pt idx="19">
                  <c:v>45477</c:v>
                </c:pt>
              </c:numCache>
            </c:numRef>
          </c:val>
          <c:smooth val="0"/>
          <c:extLst>
            <c:ext xmlns:c16="http://schemas.microsoft.com/office/drawing/2014/chart" uri="{C3380CC4-5D6E-409C-BE32-E72D297353CC}">
              <c16:uniqueId val="{00000001-18F3-4968-9817-70DE0DAAE7C9}"/>
            </c:ext>
          </c:extLst>
        </c:ser>
        <c:dLbls>
          <c:showLegendKey val="0"/>
          <c:showVal val="0"/>
          <c:showCatName val="0"/>
          <c:showSerName val="0"/>
          <c:showPercent val="0"/>
          <c:showBubbleSize val="0"/>
        </c:dLbls>
        <c:smooth val="0"/>
        <c:axId val="845281344"/>
        <c:axId val="845282784"/>
      </c:lineChart>
      <c:catAx>
        <c:axId val="8452813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Trajectory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5282784"/>
        <c:crosses val="autoZero"/>
        <c:auto val="1"/>
        <c:lblAlgn val="ctr"/>
        <c:lblOffset val="100"/>
        <c:noMultiLvlLbl val="0"/>
      </c:catAx>
      <c:valAx>
        <c:axId val="845282784"/>
        <c:scaling>
          <c:orientation val="minMax"/>
          <c:max val="5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Net Completions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5281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Housing Trajectory - Annual Affordable Completions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Trajectory!$Y$9</c:f>
              <c:strCache>
                <c:ptCount val="1"/>
                <c:pt idx="0">
                  <c:v>Annual Past Completions</c:v>
                </c:pt>
              </c:strCache>
            </c:strRef>
          </c:tx>
          <c:spPr>
            <a:solidFill>
              <a:schemeClr val="accent5"/>
            </a:solidFill>
            <a:ln>
              <a:noFill/>
            </a:ln>
            <a:effectLst/>
          </c:spPr>
          <c:invertIfNegative val="0"/>
          <c:val>
            <c:numRef>
              <c:f>Trajectory!$Z$9:$AS$9</c:f>
            </c:numRef>
          </c:val>
          <c:extLst>
            <c:ext xmlns:c16="http://schemas.microsoft.com/office/drawing/2014/chart" uri="{C3380CC4-5D6E-409C-BE32-E72D297353CC}">
              <c16:uniqueId val="{00000000-9A7D-4C6A-AEF9-8E869F9460F0}"/>
            </c:ext>
          </c:extLst>
        </c:ser>
        <c:ser>
          <c:idx val="2"/>
          <c:order val="2"/>
          <c:tx>
            <c:strRef>
              <c:f>Trajectory!$Y$10</c:f>
              <c:strCache>
                <c:ptCount val="1"/>
                <c:pt idx="0">
                  <c:v>Reporting Year Completions</c:v>
                </c:pt>
              </c:strCache>
            </c:strRef>
          </c:tx>
          <c:spPr>
            <a:solidFill>
              <a:schemeClr val="accent4"/>
            </a:solidFill>
            <a:ln>
              <a:noFill/>
            </a:ln>
            <a:effectLst/>
          </c:spPr>
          <c:invertIfNegative val="0"/>
          <c:val>
            <c:numRef>
              <c:f>Trajectory!$Z$10:$AS$10</c:f>
            </c:numRef>
          </c:val>
          <c:extLst>
            <c:ext xmlns:c16="http://schemas.microsoft.com/office/drawing/2014/chart" uri="{C3380CC4-5D6E-409C-BE32-E72D297353CC}">
              <c16:uniqueId val="{00000001-9A7D-4C6A-AEF9-8E869F9460F0}"/>
            </c:ext>
          </c:extLst>
        </c:ser>
        <c:ser>
          <c:idx val="3"/>
          <c:order val="3"/>
          <c:tx>
            <c:strRef>
              <c:f>Trajectory!$Y$11</c:f>
              <c:strCache>
                <c:ptCount val="1"/>
                <c:pt idx="0">
                  <c:v>Annual Projected Completions (Affordable)</c:v>
                </c:pt>
              </c:strCache>
            </c:strRef>
          </c:tx>
          <c:spPr>
            <a:solidFill>
              <a:schemeClr val="accent6">
                <a:lumMod val="60000"/>
              </a:schemeClr>
            </a:solidFill>
            <a:ln>
              <a:noFill/>
            </a:ln>
            <a:effectLst/>
          </c:spPr>
          <c:invertIfNegative val="0"/>
          <c:val>
            <c:numRef>
              <c:f>Trajectory!$Z$11:$AS$11</c:f>
            </c:numRef>
          </c:val>
          <c:extLst>
            <c:ext xmlns:c16="http://schemas.microsoft.com/office/drawing/2014/chart" uri="{C3380CC4-5D6E-409C-BE32-E72D297353CC}">
              <c16:uniqueId val="{00000002-9A7D-4C6A-AEF9-8E869F9460F0}"/>
            </c:ext>
          </c:extLst>
        </c:ser>
        <c:dLbls>
          <c:showLegendKey val="0"/>
          <c:showVal val="0"/>
          <c:showCatName val="0"/>
          <c:showSerName val="0"/>
          <c:showPercent val="0"/>
          <c:showBubbleSize val="0"/>
        </c:dLbls>
        <c:gapWidth val="125"/>
        <c:axId val="735268320"/>
        <c:axId val="656021304"/>
      </c:barChart>
      <c:lineChart>
        <c:grouping val="standard"/>
        <c:varyColors val="0"/>
        <c:ser>
          <c:idx val="0"/>
          <c:order val="0"/>
          <c:tx>
            <c:strRef>
              <c:f>Trajectory!$Y$7</c:f>
              <c:strCache>
                <c:ptCount val="1"/>
                <c:pt idx="0">
                  <c:v>Affordable Requirement annualised (Target)</c:v>
                </c:pt>
              </c:strCache>
            </c:strRef>
          </c:tx>
          <c:spPr>
            <a:ln w="28575" cap="rnd">
              <a:solidFill>
                <a:schemeClr val="accent6"/>
              </a:solidFill>
              <a:round/>
            </a:ln>
            <a:effectLst/>
          </c:spPr>
          <c:marker>
            <c:symbol val="none"/>
          </c:marker>
          <c:cat>
            <c:strRef>
              <c:f>Trajectory!$B$5:$U$5</c:f>
              <c:strCache>
                <c:ptCount val="20"/>
                <c:pt idx="0">
                  <c:v>2019-2020</c:v>
                </c:pt>
                <c:pt idx="1">
                  <c:v>2020-2021</c:v>
                </c:pt>
                <c:pt idx="2">
                  <c:v>2021-2022</c:v>
                </c:pt>
                <c:pt idx="3">
                  <c:v>2022-2023</c:v>
                </c:pt>
                <c:pt idx="4">
                  <c:v>2023-2024</c:v>
                </c:pt>
                <c:pt idx="5">
                  <c:v>2024-2025</c:v>
                </c:pt>
                <c:pt idx="6">
                  <c:v>2025-2026</c:v>
                </c:pt>
                <c:pt idx="7">
                  <c:v>2026-2027</c:v>
                </c:pt>
                <c:pt idx="8">
                  <c:v>2027-2028</c:v>
                </c:pt>
                <c:pt idx="9">
                  <c:v>2028-2029</c:v>
                </c:pt>
                <c:pt idx="10">
                  <c:v>2029-2030</c:v>
                </c:pt>
                <c:pt idx="11">
                  <c:v>2030-2031</c:v>
                </c:pt>
                <c:pt idx="12">
                  <c:v>2031-2032</c:v>
                </c:pt>
                <c:pt idx="13">
                  <c:v>2032-2033</c:v>
                </c:pt>
                <c:pt idx="14">
                  <c:v>2033-2034</c:v>
                </c:pt>
                <c:pt idx="15">
                  <c:v>2034-2035</c:v>
                </c:pt>
                <c:pt idx="16">
                  <c:v>2035-2036</c:v>
                </c:pt>
                <c:pt idx="17">
                  <c:v>2036-2037</c:v>
                </c:pt>
                <c:pt idx="18">
                  <c:v>2037-2038</c:v>
                </c:pt>
                <c:pt idx="19">
                  <c:v>2038-2039</c:v>
                </c:pt>
              </c:strCache>
            </c:strRef>
          </c:cat>
          <c:val>
            <c:numRef>
              <c:f>Trajectory!$Z$7:$AS$7</c:f>
            </c:numRef>
          </c:val>
          <c:smooth val="0"/>
          <c:extLst>
            <c:ext xmlns:c16="http://schemas.microsoft.com/office/drawing/2014/chart" uri="{C3380CC4-5D6E-409C-BE32-E72D297353CC}">
              <c16:uniqueId val="{00000003-9A7D-4C6A-AEF9-8E869F9460F0}"/>
            </c:ext>
          </c:extLst>
        </c:ser>
        <c:dLbls>
          <c:showLegendKey val="0"/>
          <c:showVal val="0"/>
          <c:showCatName val="0"/>
          <c:showSerName val="0"/>
          <c:showPercent val="0"/>
          <c:showBubbleSize val="0"/>
        </c:dLbls>
        <c:marker val="1"/>
        <c:smooth val="0"/>
        <c:axId val="677136160"/>
        <c:axId val="677130760"/>
      </c:lineChart>
      <c:catAx>
        <c:axId val="677136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Trajectory</a:t>
                </a:r>
                <a:r>
                  <a:rPr lang="en-US" baseline="0"/>
                  <a:t> 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130760"/>
        <c:crosses val="autoZero"/>
        <c:auto val="1"/>
        <c:lblAlgn val="ctr"/>
        <c:lblOffset val="100"/>
        <c:tickLblSkip val="1"/>
        <c:noMultiLvlLbl val="0"/>
      </c:catAx>
      <c:valAx>
        <c:axId val="677130760"/>
        <c:scaling>
          <c:orientation val="minMax"/>
          <c:max val="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Net Completions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136160"/>
        <c:crosses val="autoZero"/>
        <c:crossBetween val="between"/>
      </c:valAx>
      <c:valAx>
        <c:axId val="656021304"/>
        <c:scaling>
          <c:orientation val="minMax"/>
          <c:max val="5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5268320"/>
        <c:crosses val="max"/>
        <c:crossBetween val="between"/>
      </c:valAx>
      <c:catAx>
        <c:axId val="735268320"/>
        <c:scaling>
          <c:orientation val="minMax"/>
        </c:scaling>
        <c:delete val="1"/>
        <c:axPos val="b"/>
        <c:majorTickMark val="out"/>
        <c:minorTickMark val="none"/>
        <c:tickLblPos val="nextTo"/>
        <c:crossAx val="65602130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Housing Trajectory - Cumulative Affordable Completions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Trajectory!$Y$8</c:f>
              <c:strCache>
                <c:ptCount val="1"/>
                <c:pt idx="0">
                  <c:v>Cumulative Affordable Requirement (Target)</c:v>
                </c:pt>
              </c:strCache>
            </c:strRef>
          </c:tx>
          <c:spPr>
            <a:ln w="28575" cap="rnd">
              <a:solidFill>
                <a:schemeClr val="accent6"/>
              </a:solidFill>
              <a:round/>
            </a:ln>
            <a:effectLst/>
          </c:spPr>
          <c:marker>
            <c:symbol val="none"/>
          </c:marker>
          <c:cat>
            <c:strRef>
              <c:f>Trajectory!$B$5:$U$5</c:f>
              <c:strCache>
                <c:ptCount val="20"/>
                <c:pt idx="0">
                  <c:v>2019-2020</c:v>
                </c:pt>
                <c:pt idx="1">
                  <c:v>2020-2021</c:v>
                </c:pt>
                <c:pt idx="2">
                  <c:v>2021-2022</c:v>
                </c:pt>
                <c:pt idx="3">
                  <c:v>2022-2023</c:v>
                </c:pt>
                <c:pt idx="4">
                  <c:v>2023-2024</c:v>
                </c:pt>
                <c:pt idx="5">
                  <c:v>2024-2025</c:v>
                </c:pt>
                <c:pt idx="6">
                  <c:v>2025-2026</c:v>
                </c:pt>
                <c:pt idx="7">
                  <c:v>2026-2027</c:v>
                </c:pt>
                <c:pt idx="8">
                  <c:v>2027-2028</c:v>
                </c:pt>
                <c:pt idx="9">
                  <c:v>2028-2029</c:v>
                </c:pt>
                <c:pt idx="10">
                  <c:v>2029-2030</c:v>
                </c:pt>
                <c:pt idx="11">
                  <c:v>2030-2031</c:v>
                </c:pt>
                <c:pt idx="12">
                  <c:v>2031-2032</c:v>
                </c:pt>
                <c:pt idx="13">
                  <c:v>2032-2033</c:v>
                </c:pt>
                <c:pt idx="14">
                  <c:v>2033-2034</c:v>
                </c:pt>
                <c:pt idx="15">
                  <c:v>2034-2035</c:v>
                </c:pt>
                <c:pt idx="16">
                  <c:v>2035-2036</c:v>
                </c:pt>
                <c:pt idx="17">
                  <c:v>2036-2037</c:v>
                </c:pt>
                <c:pt idx="18">
                  <c:v>2037-2038</c:v>
                </c:pt>
                <c:pt idx="19">
                  <c:v>2038-2039</c:v>
                </c:pt>
              </c:strCache>
            </c:strRef>
          </c:cat>
          <c:val>
            <c:numRef>
              <c:f>Trajectory!$Z$8:$AS$8</c:f>
            </c:numRef>
          </c:val>
          <c:smooth val="0"/>
          <c:extLst>
            <c:ext xmlns:c16="http://schemas.microsoft.com/office/drawing/2014/chart" uri="{C3380CC4-5D6E-409C-BE32-E72D297353CC}">
              <c16:uniqueId val="{00000000-5EE9-4864-9EAE-4D36C27C8495}"/>
            </c:ext>
          </c:extLst>
        </c:ser>
        <c:ser>
          <c:idx val="1"/>
          <c:order val="1"/>
          <c:tx>
            <c:strRef>
              <c:f>Trajectory!$Y$12</c:f>
              <c:strCache>
                <c:ptCount val="1"/>
                <c:pt idx="0">
                  <c:v>Cumulative Affordable Completions (delivered &amp; projected)</c:v>
                </c:pt>
              </c:strCache>
            </c:strRef>
          </c:tx>
          <c:spPr>
            <a:ln w="28575" cap="rnd">
              <a:solidFill>
                <a:schemeClr val="accent5"/>
              </a:solidFill>
              <a:round/>
            </a:ln>
            <a:effectLst/>
          </c:spPr>
          <c:marker>
            <c:symbol val="none"/>
          </c:marker>
          <c:cat>
            <c:strRef>
              <c:f>Trajectory!$B$5:$U$5</c:f>
              <c:strCache>
                <c:ptCount val="20"/>
                <c:pt idx="0">
                  <c:v>2019-2020</c:v>
                </c:pt>
                <c:pt idx="1">
                  <c:v>2020-2021</c:v>
                </c:pt>
                <c:pt idx="2">
                  <c:v>2021-2022</c:v>
                </c:pt>
                <c:pt idx="3">
                  <c:v>2022-2023</c:v>
                </c:pt>
                <c:pt idx="4">
                  <c:v>2023-2024</c:v>
                </c:pt>
                <c:pt idx="5">
                  <c:v>2024-2025</c:v>
                </c:pt>
                <c:pt idx="6">
                  <c:v>2025-2026</c:v>
                </c:pt>
                <c:pt idx="7">
                  <c:v>2026-2027</c:v>
                </c:pt>
                <c:pt idx="8">
                  <c:v>2027-2028</c:v>
                </c:pt>
                <c:pt idx="9">
                  <c:v>2028-2029</c:v>
                </c:pt>
                <c:pt idx="10">
                  <c:v>2029-2030</c:v>
                </c:pt>
                <c:pt idx="11">
                  <c:v>2030-2031</c:v>
                </c:pt>
                <c:pt idx="12">
                  <c:v>2031-2032</c:v>
                </c:pt>
                <c:pt idx="13">
                  <c:v>2032-2033</c:v>
                </c:pt>
                <c:pt idx="14">
                  <c:v>2033-2034</c:v>
                </c:pt>
                <c:pt idx="15">
                  <c:v>2034-2035</c:v>
                </c:pt>
                <c:pt idx="16">
                  <c:v>2035-2036</c:v>
                </c:pt>
                <c:pt idx="17">
                  <c:v>2036-2037</c:v>
                </c:pt>
                <c:pt idx="18">
                  <c:v>2037-2038</c:v>
                </c:pt>
                <c:pt idx="19">
                  <c:v>2038-2039</c:v>
                </c:pt>
              </c:strCache>
            </c:strRef>
          </c:cat>
          <c:val>
            <c:numRef>
              <c:f>Trajectory!$Z$12:$AS$12</c:f>
            </c:numRef>
          </c:val>
          <c:smooth val="0"/>
          <c:extLst>
            <c:ext xmlns:c16="http://schemas.microsoft.com/office/drawing/2014/chart" uri="{C3380CC4-5D6E-409C-BE32-E72D297353CC}">
              <c16:uniqueId val="{00000001-5EE9-4864-9EAE-4D36C27C8495}"/>
            </c:ext>
          </c:extLst>
        </c:ser>
        <c:dLbls>
          <c:showLegendKey val="0"/>
          <c:showVal val="0"/>
          <c:showCatName val="0"/>
          <c:showSerName val="0"/>
          <c:showPercent val="0"/>
          <c:showBubbleSize val="0"/>
        </c:dLbls>
        <c:marker val="1"/>
        <c:smooth val="0"/>
        <c:axId val="845281344"/>
        <c:axId val="845282784"/>
      </c:lineChart>
      <c:catAx>
        <c:axId val="8452813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Trajectory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5282784"/>
        <c:crosses val="autoZero"/>
        <c:auto val="1"/>
        <c:lblAlgn val="ctr"/>
        <c:lblOffset val="100"/>
        <c:noMultiLvlLbl val="0"/>
      </c:catAx>
      <c:valAx>
        <c:axId val="845282784"/>
        <c:scaling>
          <c:orientation val="minMax"/>
          <c:max val="5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Net Completions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5281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Projections</a:t>
            </a:r>
            <a:r>
              <a:rPr lang="en-GB" baseline="0"/>
              <a:t> by component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1"/>
          <c:order val="1"/>
          <c:tx>
            <c:v>Pipe Conv Large</c:v>
          </c:tx>
          <c:spPr>
            <a:solidFill>
              <a:schemeClr val="accent2"/>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Table'!$H$4:$V$4</c15:sqref>
                  </c15:fullRef>
                </c:ext>
              </c:extLst>
              <c:f>'Projections Summary Table'!$I$4:$V$4</c:f>
              <c:numCache>
                <c:formatCode>General</c:formatCode>
                <c:ptCount val="14"/>
                <c:pt idx="0">
                  <c:v>1452</c:v>
                </c:pt>
                <c:pt idx="1">
                  <c:v>1719</c:v>
                </c:pt>
                <c:pt idx="2">
                  <c:v>1999</c:v>
                </c:pt>
                <c:pt idx="3">
                  <c:v>1508</c:v>
                </c:pt>
                <c:pt idx="4">
                  <c:v>1947</c:v>
                </c:pt>
                <c:pt idx="5">
                  <c:v>1696</c:v>
                </c:pt>
                <c:pt idx="6">
                  <c:v>807</c:v>
                </c:pt>
                <c:pt idx="7">
                  <c:v>325</c:v>
                </c:pt>
                <c:pt idx="8">
                  <c:v>106</c:v>
                </c:pt>
                <c:pt idx="9">
                  <c:v>95</c:v>
                </c:pt>
                <c:pt idx="10">
                  <c:v>0</c:v>
                </c:pt>
                <c:pt idx="11">
                  <c:v>0</c:v>
                </c:pt>
                <c:pt idx="12">
                  <c:v>0</c:v>
                </c:pt>
                <c:pt idx="13">
                  <c:v>0</c:v>
                </c:pt>
              </c:numCache>
            </c:numRef>
          </c:val>
          <c:extLst>
            <c:ext xmlns:c16="http://schemas.microsoft.com/office/drawing/2014/chart" uri="{C3380CC4-5D6E-409C-BE32-E72D297353CC}">
              <c16:uniqueId val="{00000001-0980-400F-93EB-04403641C475}"/>
            </c:ext>
          </c:extLst>
        </c:ser>
        <c:ser>
          <c:idx val="2"/>
          <c:order val="2"/>
          <c:tx>
            <c:v>Pipe NSC</c:v>
          </c:tx>
          <c:spPr>
            <a:solidFill>
              <a:schemeClr val="accent3"/>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Table'!$H$5:$V$5</c15:sqref>
                  </c15:fullRef>
                </c:ext>
              </c:extLst>
              <c:f>'Projections Summary Table'!$I$5:$V$5</c:f>
              <c:numCache>
                <c:formatCode>General</c:formatCode>
                <c:ptCount val="14"/>
                <c:pt idx="0">
                  <c:v>0</c:v>
                </c:pt>
                <c:pt idx="1">
                  <c:v>300</c:v>
                </c:pt>
                <c:pt idx="2">
                  <c:v>170</c:v>
                </c:pt>
                <c:pt idx="3">
                  <c:v>258</c:v>
                </c:pt>
                <c:pt idx="4">
                  <c:v>147</c:v>
                </c:pt>
                <c:pt idx="5">
                  <c:v>60</c:v>
                </c:pt>
                <c:pt idx="6">
                  <c:v>59</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0980-400F-93EB-04403641C475}"/>
            </c:ext>
          </c:extLst>
        </c:ser>
        <c:ser>
          <c:idx val="3"/>
          <c:order val="3"/>
          <c:tx>
            <c:v>Pending Large</c:v>
          </c:tx>
          <c:spPr>
            <a:solidFill>
              <a:schemeClr val="accent4"/>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Table'!$H$6:$V$6</c15:sqref>
                  </c15:fullRef>
                </c:ext>
              </c:extLst>
              <c:f>'Projections Summary Table'!$I$6:$V$6</c:f>
              <c:numCache>
                <c:formatCode>General</c:formatCode>
                <c:ptCount val="14"/>
                <c:pt idx="0">
                  <c:v>0</c:v>
                </c:pt>
                <c:pt idx="1">
                  <c:v>0</c:v>
                </c:pt>
                <c:pt idx="2">
                  <c:v>0</c:v>
                </c:pt>
                <c:pt idx="3">
                  <c:v>0</c:v>
                </c:pt>
                <c:pt idx="4">
                  <c:v>852</c:v>
                </c:pt>
                <c:pt idx="5">
                  <c:v>640</c:v>
                </c:pt>
                <c:pt idx="6">
                  <c:v>689</c:v>
                </c:pt>
                <c:pt idx="7">
                  <c:v>214</c:v>
                </c:pt>
                <c:pt idx="8">
                  <c:v>214</c:v>
                </c:pt>
                <c:pt idx="9">
                  <c:v>214</c:v>
                </c:pt>
                <c:pt idx="10">
                  <c:v>214</c:v>
                </c:pt>
                <c:pt idx="11">
                  <c:v>214</c:v>
                </c:pt>
                <c:pt idx="12">
                  <c:v>214</c:v>
                </c:pt>
                <c:pt idx="13">
                  <c:v>214</c:v>
                </c:pt>
              </c:numCache>
            </c:numRef>
          </c:val>
          <c:extLst>
            <c:ext xmlns:c16="http://schemas.microsoft.com/office/drawing/2014/chart" uri="{C3380CC4-5D6E-409C-BE32-E72D297353CC}">
              <c16:uniqueId val="{00000003-0980-400F-93EB-04403641C475}"/>
            </c:ext>
          </c:extLst>
        </c:ser>
        <c:ser>
          <c:idx val="4"/>
          <c:order val="4"/>
          <c:tx>
            <c:v>Pending NSC</c:v>
          </c:tx>
          <c:spPr>
            <a:solidFill>
              <a:schemeClr val="accent5"/>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Table'!$H$7:$V$7</c15:sqref>
                  </c15:fullRef>
                </c:ext>
              </c:extLst>
              <c:f>'Projections Summary Table'!$I$7:$V$7</c:f>
              <c:numCache>
                <c:formatCode>General</c:formatCode>
                <c:ptCount val="14"/>
                <c:pt idx="0">
                  <c:v>0</c:v>
                </c:pt>
                <c:pt idx="1">
                  <c:v>0</c:v>
                </c:pt>
                <c:pt idx="2">
                  <c:v>0</c:v>
                </c:pt>
                <c:pt idx="3">
                  <c:v>39</c:v>
                </c:pt>
                <c:pt idx="4">
                  <c:v>138</c:v>
                </c:pt>
                <c:pt idx="5">
                  <c:v>125</c:v>
                </c:pt>
                <c:pt idx="6">
                  <c:v>21</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4-0980-400F-93EB-04403641C475}"/>
            </c:ext>
          </c:extLst>
        </c:ser>
        <c:ser>
          <c:idx val="5"/>
          <c:order val="5"/>
          <c:tx>
            <c:v>Alloc Conv Large</c:v>
          </c:tx>
          <c:spPr>
            <a:solidFill>
              <a:schemeClr val="accent6"/>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Table'!$H$8:$V$8</c15:sqref>
                  </c15:fullRef>
                </c:ext>
              </c:extLst>
              <c:f>'Projections Summary Table'!$I$8:$V$8</c:f>
              <c:numCache>
                <c:formatCode>General</c:formatCode>
                <c:ptCount val="14"/>
                <c:pt idx="0">
                  <c:v>0</c:v>
                </c:pt>
                <c:pt idx="1">
                  <c:v>0</c:v>
                </c:pt>
                <c:pt idx="2">
                  <c:v>0</c:v>
                </c:pt>
                <c:pt idx="3">
                  <c:v>41</c:v>
                </c:pt>
                <c:pt idx="4">
                  <c:v>174</c:v>
                </c:pt>
                <c:pt idx="5">
                  <c:v>887</c:v>
                </c:pt>
                <c:pt idx="6">
                  <c:v>1444</c:v>
                </c:pt>
                <c:pt idx="7">
                  <c:v>2133</c:v>
                </c:pt>
                <c:pt idx="8">
                  <c:v>1932</c:v>
                </c:pt>
                <c:pt idx="9">
                  <c:v>1605</c:v>
                </c:pt>
                <c:pt idx="10">
                  <c:v>1198</c:v>
                </c:pt>
                <c:pt idx="11">
                  <c:v>626</c:v>
                </c:pt>
                <c:pt idx="12">
                  <c:v>448</c:v>
                </c:pt>
                <c:pt idx="13">
                  <c:v>450</c:v>
                </c:pt>
              </c:numCache>
            </c:numRef>
          </c:val>
          <c:extLst>
            <c:ext xmlns:c16="http://schemas.microsoft.com/office/drawing/2014/chart" uri="{C3380CC4-5D6E-409C-BE32-E72D297353CC}">
              <c16:uniqueId val="{00000005-0980-400F-93EB-04403641C475}"/>
            </c:ext>
          </c:extLst>
        </c:ser>
        <c:ser>
          <c:idx val="6"/>
          <c:order val="6"/>
          <c:tx>
            <c:v>Alloc NSC</c:v>
          </c:tx>
          <c:spPr>
            <a:solidFill>
              <a:schemeClr val="accent1">
                <a:lumMod val="60000"/>
              </a:schemeClr>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Table'!$H$9:$V$9</c15:sqref>
                  </c15:fullRef>
                </c:ext>
              </c:extLst>
              <c:f>'Projections Summary Table'!$I$9:$V$9</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6-0980-400F-93EB-04403641C475}"/>
            </c:ext>
          </c:extLst>
        </c:ser>
        <c:ser>
          <c:idx val="7"/>
          <c:order val="7"/>
          <c:tx>
            <c:v>Windfall Conv Large</c:v>
          </c:tx>
          <c:spPr>
            <a:solidFill>
              <a:schemeClr val="accent2">
                <a:lumMod val="60000"/>
              </a:schemeClr>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Table'!$H$10:$V$10</c15:sqref>
                  </c15:fullRef>
                </c:ext>
              </c:extLst>
              <c:f>'Projections Summary Table'!$I$10:$V$10</c:f>
              <c:numCache>
                <c:formatCode>General</c:formatCode>
                <c:ptCount val="14"/>
                <c:pt idx="0">
                  <c:v>0</c:v>
                </c:pt>
                <c:pt idx="1">
                  <c:v>0</c:v>
                </c:pt>
                <c:pt idx="2">
                  <c:v>0</c:v>
                </c:pt>
                <c:pt idx="3">
                  <c:v>0</c:v>
                </c:pt>
                <c:pt idx="4">
                  <c:v>172</c:v>
                </c:pt>
                <c:pt idx="5">
                  <c:v>172</c:v>
                </c:pt>
                <c:pt idx="6">
                  <c:v>172</c:v>
                </c:pt>
                <c:pt idx="7">
                  <c:v>172</c:v>
                </c:pt>
                <c:pt idx="8">
                  <c:v>408</c:v>
                </c:pt>
                <c:pt idx="9">
                  <c:v>411</c:v>
                </c:pt>
                <c:pt idx="10">
                  <c:v>412</c:v>
                </c:pt>
                <c:pt idx="11">
                  <c:v>412</c:v>
                </c:pt>
                <c:pt idx="12">
                  <c:v>393</c:v>
                </c:pt>
                <c:pt idx="13">
                  <c:v>315</c:v>
                </c:pt>
              </c:numCache>
            </c:numRef>
          </c:val>
          <c:extLst>
            <c:ext xmlns:c16="http://schemas.microsoft.com/office/drawing/2014/chart" uri="{C3380CC4-5D6E-409C-BE32-E72D297353CC}">
              <c16:uniqueId val="{00000007-0980-400F-93EB-04403641C475}"/>
            </c:ext>
          </c:extLst>
        </c:ser>
        <c:ser>
          <c:idx val="8"/>
          <c:order val="8"/>
          <c:tx>
            <c:v>Small Sites</c:v>
          </c:tx>
          <c:spPr>
            <a:solidFill>
              <a:schemeClr val="accent3">
                <a:lumMod val="60000"/>
              </a:schemeClr>
            </a:solidFill>
            <a:ln>
              <a:noFill/>
            </a:ln>
            <a:effectLst/>
            <a:sp3d/>
          </c:spPr>
          <c:invertIfNegative val="0"/>
          <c:cat>
            <c:strRef>
              <c:extLst>
                <c:ext xmlns:c15="http://schemas.microsoft.com/office/drawing/2012/chart" uri="{02D57815-91ED-43cb-92C2-25804820EDAC}">
                  <c15:fullRef>
                    <c15:sqref>'Projections Summary Table'!$H$2:$V$2</c15:sqref>
                  </c15:fullRef>
                </c:ext>
              </c:extLst>
              <c:f>'Projections Summary Table'!$I$2:$V$2</c:f>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xmlns:c15="http://schemas.microsoft.com/office/drawing/2012/chart" uri="{02D57815-91ED-43cb-92C2-25804820EDAC}">
                  <c15:fullRef>
                    <c15:sqref>'Projections Summary Table'!$H$11:$V$11</c15:sqref>
                  </c15:fullRef>
                </c:ext>
              </c:extLst>
              <c:f>'Projections Summary Table'!$I$11:$V$11</c:f>
              <c:numCache>
                <c:formatCode>General</c:formatCode>
                <c:ptCount val="14"/>
                <c:pt idx="0">
                  <c:v>424</c:v>
                </c:pt>
                <c:pt idx="1">
                  <c:v>424</c:v>
                </c:pt>
                <c:pt idx="2">
                  <c:v>424</c:v>
                </c:pt>
                <c:pt idx="3">
                  <c:v>424</c:v>
                </c:pt>
                <c:pt idx="4">
                  <c:v>424</c:v>
                </c:pt>
                <c:pt idx="5">
                  <c:v>424</c:v>
                </c:pt>
                <c:pt idx="6">
                  <c:v>424</c:v>
                </c:pt>
                <c:pt idx="7">
                  <c:v>424</c:v>
                </c:pt>
                <c:pt idx="8">
                  <c:v>424</c:v>
                </c:pt>
                <c:pt idx="9">
                  <c:v>424</c:v>
                </c:pt>
                <c:pt idx="10">
                  <c:v>424</c:v>
                </c:pt>
                <c:pt idx="11">
                  <c:v>424</c:v>
                </c:pt>
                <c:pt idx="12">
                  <c:v>424</c:v>
                </c:pt>
                <c:pt idx="13">
                  <c:v>424</c:v>
                </c:pt>
              </c:numCache>
            </c:numRef>
          </c:val>
          <c:extLst>
            <c:ext xmlns:c16="http://schemas.microsoft.com/office/drawing/2014/chart" uri="{C3380CC4-5D6E-409C-BE32-E72D297353CC}">
              <c16:uniqueId val="{00000002-61C6-42DE-B90A-0A29B5F29C55}"/>
            </c:ext>
          </c:extLst>
        </c:ser>
        <c:dLbls>
          <c:showLegendKey val="0"/>
          <c:showVal val="0"/>
          <c:showCatName val="0"/>
          <c:showSerName val="0"/>
          <c:showPercent val="0"/>
          <c:showBubbleSize val="0"/>
        </c:dLbls>
        <c:gapWidth val="150"/>
        <c:shape val="box"/>
        <c:axId val="776499088"/>
        <c:axId val="776499808"/>
        <c:axId val="0"/>
        <c:extLst>
          <c:ext xmlns:c15="http://schemas.microsoft.com/office/drawing/2012/chart" uri="{02D57815-91ED-43cb-92C2-25804820EDAC}">
            <c15:filteredBarSeries>
              <c15:ser>
                <c:idx val="0"/>
                <c:order val="0"/>
                <c:tx>
                  <c:strRef>
                    <c:extLst>
                      <c:ext uri="{02D57815-91ED-43cb-92C2-25804820EDAC}">
                        <c15:formulaRef>
                          <c15:sqref> </c15:sqref>
                        </c15:formulaRef>
                      </c:ext>
                    </c:extLst>
                  </c:strRef>
                </c:tx>
                <c:spPr>
                  <a:solidFill>
                    <a:schemeClr val="accent1"/>
                  </a:solidFill>
                  <a:ln>
                    <a:noFill/>
                  </a:ln>
                  <a:effectLst/>
                  <a:sp3d/>
                </c:spPr>
                <c:invertIfNegative val="0"/>
                <c:cat>
                  <c:strRef>
                    <c:extLst>
                      <c:ext uri="{02D57815-91ED-43cb-92C2-25804820EDAC}">
                        <c15:fullRef>
                          <c15:sqref>'Projections Summary Table'!$H$2:$V$2</c15:sqref>
                        </c15:fullRef>
                        <c15:formulaRef>
                          <c15:sqref>'Projections Summary Table'!$I$2:$V$2</c15:sqref>
                        </c15:formulaRef>
                      </c:ext>
                    </c:extLst>
                    <c:strCache>
                      <c:ptCount val="14"/>
                      <c:pt idx="0">
                        <c:v>2025-2026</c:v>
                      </c:pt>
                      <c:pt idx="1">
                        <c:v>2026-2027</c:v>
                      </c:pt>
                      <c:pt idx="2">
                        <c:v>2027-2028</c:v>
                      </c:pt>
                      <c:pt idx="3">
                        <c:v>2028-2029</c:v>
                      </c:pt>
                      <c:pt idx="4">
                        <c:v>2029-2030</c:v>
                      </c:pt>
                      <c:pt idx="5">
                        <c:v>2030-2031</c:v>
                      </c:pt>
                      <c:pt idx="6">
                        <c:v>2031-2032</c:v>
                      </c:pt>
                      <c:pt idx="7">
                        <c:v>2032-2033</c:v>
                      </c:pt>
                      <c:pt idx="8">
                        <c:v>2033-2034</c:v>
                      </c:pt>
                      <c:pt idx="9">
                        <c:v>2034-2035</c:v>
                      </c:pt>
                      <c:pt idx="10">
                        <c:v>2035-2036</c:v>
                      </c:pt>
                      <c:pt idx="11">
                        <c:v>2036-2037</c:v>
                      </c:pt>
                      <c:pt idx="12">
                        <c:v>2037-2038</c:v>
                      </c:pt>
                      <c:pt idx="13">
                        <c:v>2038-2039</c:v>
                      </c:pt>
                    </c:strCache>
                  </c:strRef>
                </c:cat>
                <c:val>
                  <c:numRef>
                    <c:extLst>
                      <c:ext uri="{02D57815-91ED-43cb-92C2-25804820EDAC}">
                        <c15:fullRef>
                          <c15:sqref>'Projections Summary Table'!$F$3:$T$3</c15:sqref>
                        </c15:fullRef>
                        <c15:formulaRef>
                          <c15:sqref>'Projections Summary Table'!$G$3:$T$3</c15:sqref>
                        </c15:formulaRef>
                      </c:ext>
                    </c:extLst>
                    <c:numCache>
                      <c:formatCode>General</c:formatCode>
                      <c:ptCount val="14"/>
                      <c:pt idx="0">
                        <c:v>-1</c:v>
                      </c:pt>
                      <c:pt idx="1">
                        <c:v>0</c:v>
                      </c:pt>
                      <c:pt idx="2">
                        <c:v>1</c:v>
                      </c:pt>
                      <c:pt idx="3">
                        <c:v>2</c:v>
                      </c:pt>
                      <c:pt idx="4">
                        <c:v>3</c:v>
                      </c:pt>
                      <c:pt idx="5">
                        <c:v>4</c:v>
                      </c:pt>
                      <c:pt idx="6">
                        <c:v>5</c:v>
                      </c:pt>
                      <c:pt idx="7">
                        <c:v>6</c:v>
                      </c:pt>
                      <c:pt idx="8">
                        <c:v>7</c:v>
                      </c:pt>
                      <c:pt idx="9">
                        <c:v>8</c:v>
                      </c:pt>
                      <c:pt idx="10">
                        <c:v>9</c:v>
                      </c:pt>
                      <c:pt idx="11">
                        <c:v>10</c:v>
                      </c:pt>
                      <c:pt idx="12">
                        <c:v>11</c:v>
                      </c:pt>
                      <c:pt idx="13">
                        <c:v>12</c:v>
                      </c:pt>
                    </c:numCache>
                  </c:numRef>
                </c:val>
                <c:extLst>
                  <c:ext xmlns:c16="http://schemas.microsoft.com/office/drawing/2014/chart" uri="{C3380CC4-5D6E-409C-BE32-E72D297353CC}">
                    <c16:uniqueId val="{00000000-0980-400F-93EB-04403641C475}"/>
                  </c:ext>
                </c:extLst>
              </c15:ser>
            </c15:filteredBarSeries>
          </c:ext>
        </c:extLst>
      </c:bar3DChart>
      <c:catAx>
        <c:axId val="77649908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6499808"/>
        <c:crosses val="autoZero"/>
        <c:auto val="1"/>
        <c:lblAlgn val="ctr"/>
        <c:lblOffset val="100"/>
        <c:noMultiLvlLbl val="0"/>
      </c:catAx>
      <c:valAx>
        <c:axId val="7764998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649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480784</xdr:colOff>
      <xdr:row>22</xdr:row>
      <xdr:rowOff>187552</xdr:rowOff>
    </xdr:from>
    <xdr:to>
      <xdr:col>16</xdr:col>
      <xdr:colOff>177799</xdr:colOff>
      <xdr:row>73</xdr:row>
      <xdr:rowOff>63500</xdr:rowOff>
    </xdr:to>
    <xdr:graphicFrame macro="">
      <xdr:nvGraphicFramePr>
        <xdr:cNvPr id="4" name="Chart 3">
          <a:extLst>
            <a:ext uri="{FF2B5EF4-FFF2-40B4-BE49-F238E27FC236}">
              <a16:creationId xmlns:a16="http://schemas.microsoft.com/office/drawing/2014/main" id="{158141FB-0917-EDF3-1B6F-3BF8D139D5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385536</xdr:colOff>
      <xdr:row>75</xdr:row>
      <xdr:rowOff>63501</xdr:rowOff>
    </xdr:from>
    <xdr:to>
      <xdr:col>16</xdr:col>
      <xdr:colOff>165100</xdr:colOff>
      <xdr:row>127</xdr:row>
      <xdr:rowOff>152401</xdr:rowOff>
    </xdr:to>
    <xdr:graphicFrame macro="">
      <xdr:nvGraphicFramePr>
        <xdr:cNvPr id="5" name="Chart 4">
          <a:extLst>
            <a:ext uri="{FF2B5EF4-FFF2-40B4-BE49-F238E27FC236}">
              <a16:creationId xmlns:a16="http://schemas.microsoft.com/office/drawing/2014/main" id="{8C7F0B9A-8F4E-BFFF-3BE9-2522990B95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0</xdr:colOff>
      <xdr:row>23</xdr:row>
      <xdr:rowOff>0</xdr:rowOff>
    </xdr:from>
    <xdr:to>
      <xdr:col>46</xdr:col>
      <xdr:colOff>132905</xdr:colOff>
      <xdr:row>73</xdr:row>
      <xdr:rowOff>69677</xdr:rowOff>
    </xdr:to>
    <xdr:graphicFrame macro="">
      <xdr:nvGraphicFramePr>
        <xdr:cNvPr id="3" name="Chart 2">
          <a:extLst>
            <a:ext uri="{FF2B5EF4-FFF2-40B4-BE49-F238E27FC236}">
              <a16:creationId xmlns:a16="http://schemas.microsoft.com/office/drawing/2014/main" id="{FCA028C6-F113-4359-B498-FCD06F5321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0</xdr:colOff>
      <xdr:row>75</xdr:row>
      <xdr:rowOff>0</xdr:rowOff>
    </xdr:from>
    <xdr:to>
      <xdr:col>46</xdr:col>
      <xdr:colOff>97064</xdr:colOff>
      <xdr:row>127</xdr:row>
      <xdr:rowOff>88900</xdr:rowOff>
    </xdr:to>
    <xdr:graphicFrame macro="">
      <xdr:nvGraphicFramePr>
        <xdr:cNvPr id="6" name="Chart 5">
          <a:extLst>
            <a:ext uri="{FF2B5EF4-FFF2-40B4-BE49-F238E27FC236}">
              <a16:creationId xmlns:a16="http://schemas.microsoft.com/office/drawing/2014/main" id="{46EA203D-7734-4104-ADAF-91E56FD401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319086</xdr:colOff>
      <xdr:row>17</xdr:row>
      <xdr:rowOff>185736</xdr:rowOff>
    </xdr:from>
    <xdr:to>
      <xdr:col>6</xdr:col>
      <xdr:colOff>600075</xdr:colOff>
      <xdr:row>53</xdr:row>
      <xdr:rowOff>9525</xdr:rowOff>
    </xdr:to>
    <xdr:graphicFrame macro="">
      <xdr:nvGraphicFramePr>
        <xdr:cNvPr id="2" name="Chart 1">
          <a:extLst>
            <a:ext uri="{FF2B5EF4-FFF2-40B4-BE49-F238E27FC236}">
              <a16:creationId xmlns:a16="http://schemas.microsoft.com/office/drawing/2014/main" id="{DE8FF929-8186-BE6F-991D-5433AB2142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alingcouncil.sharepoint.com/sites/REG19/Shared%20Documents/General/02%20-%20SITES/Capacity%20assessment/Capacity%20Workbooks_Revised%20for%20Reg%2019/Northolt_Capacity%20Workbook.xlsx" TargetMode="External"/><Relationship Id="rId1" Type="http://schemas.openxmlformats.org/officeDocument/2006/relationships/externalLinkPath" Target="/sites/REG19/Shared%20Documents/General/02%20-%20SITES/Site%20Selection%20Stage%203%20-%20Capacity%20assessment/Capacity%20Workbooks_Revised%20for%20Reg%2019/Northolt_Capacity%20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HRdoUw4Je0eqSHSfET8C99V8sDqSKU1GjQeW9-nq39YQscfYmIXcQYN81WFmd8lm" itemId="01EP4FX4WDFK3PO5OVH5BZ6HSQBDKXILXR">
      <xxl21:absoluteUrl r:id="rId2"/>
    </xxl21:alternateUrls>
    <sheetNames>
      <sheetName val="Total Units"/>
      <sheetName val="Summary_Northolt"/>
      <sheetName val="Northolt"/>
      <sheetName val="Sites Data_Northolt"/>
      <sheetName val="Sites Adjusted"/>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C73E2-CE03-4EA8-8C8C-2C3B8F8B90ED}">
  <dimension ref="A1:C24"/>
  <sheetViews>
    <sheetView zoomScaleNormal="100" workbookViewId="0"/>
  </sheetViews>
  <sheetFormatPr defaultRowHeight="14.25" x14ac:dyDescent="0.45"/>
  <cols>
    <col min="1" max="1" width="39.73046875" customWidth="1"/>
  </cols>
  <sheetData>
    <row r="1" spans="1:3" x14ac:dyDescent="0.45">
      <c r="A1" t="s">
        <v>0</v>
      </c>
      <c r="B1">
        <v>3</v>
      </c>
      <c r="C1" s="115">
        <v>46082</v>
      </c>
    </row>
    <row r="4" spans="1:3" x14ac:dyDescent="0.45">
      <c r="A4" s="2" t="s">
        <v>1412</v>
      </c>
      <c r="B4" s="2" t="s">
        <v>1413</v>
      </c>
    </row>
    <row r="5" spans="1:3" x14ac:dyDescent="0.45">
      <c r="A5" t="s">
        <v>1414</v>
      </c>
      <c r="B5" t="s">
        <v>1415</v>
      </c>
    </row>
    <row r="6" spans="1:3" x14ac:dyDescent="0.45">
      <c r="A6" t="s">
        <v>1416</v>
      </c>
      <c r="B6" t="s">
        <v>1417</v>
      </c>
    </row>
    <row r="7" spans="1:3" x14ac:dyDescent="0.45">
      <c r="A7" t="s">
        <v>85</v>
      </c>
      <c r="B7" t="s">
        <v>1596</v>
      </c>
    </row>
    <row r="8" spans="1:3" x14ac:dyDescent="0.45">
      <c r="A8" t="s">
        <v>86</v>
      </c>
      <c r="B8" t="s">
        <v>1597</v>
      </c>
    </row>
    <row r="9" spans="1:3" x14ac:dyDescent="0.45">
      <c r="A9" t="s">
        <v>1418</v>
      </c>
      <c r="B9" t="s">
        <v>1597</v>
      </c>
    </row>
    <row r="10" spans="1:3" x14ac:dyDescent="0.45">
      <c r="A10" t="s">
        <v>1419</v>
      </c>
      <c r="B10" t="s">
        <v>1598</v>
      </c>
    </row>
    <row r="11" spans="1:3" x14ac:dyDescent="0.45">
      <c r="A11" t="s">
        <v>1420</v>
      </c>
      <c r="B11" t="s">
        <v>1421</v>
      </c>
    </row>
    <row r="12" spans="1:3" x14ac:dyDescent="0.45">
      <c r="A12" t="s">
        <v>1422</v>
      </c>
      <c r="B12" t="s">
        <v>1599</v>
      </c>
    </row>
    <row r="13" spans="1:3" x14ac:dyDescent="0.45">
      <c r="A13" t="s">
        <v>1423</v>
      </c>
      <c r="B13" t="s">
        <v>1600</v>
      </c>
    </row>
    <row r="14" spans="1:3" x14ac:dyDescent="0.45">
      <c r="A14" t="s">
        <v>1424</v>
      </c>
      <c r="B14" t="s">
        <v>1601</v>
      </c>
    </row>
    <row r="15" spans="1:3" x14ac:dyDescent="0.45">
      <c r="A15" t="s">
        <v>1425</v>
      </c>
      <c r="B15" t="s">
        <v>1602</v>
      </c>
    </row>
    <row r="16" spans="1:3" x14ac:dyDescent="0.45">
      <c r="A16" t="s">
        <v>1426</v>
      </c>
      <c r="B16" t="s">
        <v>1427</v>
      </c>
    </row>
    <row r="17" spans="1:2" x14ac:dyDescent="0.45">
      <c r="A17" t="s">
        <v>1428</v>
      </c>
      <c r="B17" t="s">
        <v>1429</v>
      </c>
    </row>
    <row r="18" spans="1:2" x14ac:dyDescent="0.45">
      <c r="A18" t="s">
        <v>1430</v>
      </c>
      <c r="B18" t="s">
        <v>1431</v>
      </c>
    </row>
    <row r="19" spans="1:2" x14ac:dyDescent="0.45">
      <c r="A19" t="s">
        <v>101</v>
      </c>
      <c r="B19" t="s">
        <v>1432</v>
      </c>
    </row>
    <row r="20" spans="1:2" x14ac:dyDescent="0.45">
      <c r="A20" t="s">
        <v>1433</v>
      </c>
      <c r="B20" t="s">
        <v>1434</v>
      </c>
    </row>
    <row r="21" spans="1:2" x14ac:dyDescent="0.45">
      <c r="A21" t="s">
        <v>1435</v>
      </c>
      <c r="B21" t="s">
        <v>1436</v>
      </c>
    </row>
    <row r="22" spans="1:2" x14ac:dyDescent="0.45">
      <c r="A22" t="s">
        <v>1437</v>
      </c>
      <c r="B22" t="s">
        <v>1438</v>
      </c>
    </row>
    <row r="24" spans="1:2" x14ac:dyDescent="0.45">
      <c r="A24" s="72" t="s">
        <v>1498</v>
      </c>
    </row>
  </sheetData>
  <sheetProtection algorithmName="SHA-512" hashValue="zH1rkMa6SnRuZw+obEDxhGU/oUg/bDzWPAalAGsXFBb9XuQo5pE9gjBKXbNfgJpdoYafjtIr6EbSmrdc1nisMg==" saltValue="PPpR08sqcyzM2h43SuQfR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1A96-5ABF-4E36-A2AE-590566E212BA}">
  <sheetPr>
    <tabColor rgb="FFC00000"/>
  </sheetPr>
  <dimension ref="A3:AS22"/>
  <sheetViews>
    <sheetView tabSelected="1" zoomScale="60" zoomScaleNormal="60" workbookViewId="0"/>
  </sheetViews>
  <sheetFormatPr defaultRowHeight="14.25" x14ac:dyDescent="0.45"/>
  <cols>
    <col min="1" max="1" width="67.59765625" bestFit="1" customWidth="1"/>
    <col min="2" max="4" width="14.3984375" bestFit="1" customWidth="1"/>
    <col min="5" max="12" width="14.86328125" bestFit="1" customWidth="1"/>
    <col min="13" max="14" width="14.3984375" bestFit="1" customWidth="1"/>
    <col min="15" max="20" width="14.86328125" bestFit="1" customWidth="1"/>
    <col min="21" max="21" width="14.86328125" customWidth="1"/>
    <col min="22" max="24" width="9.1328125" style="224"/>
    <col min="25" max="25" width="71.86328125" hidden="1" customWidth="1"/>
    <col min="26" max="28" width="14.1328125" hidden="1" customWidth="1"/>
    <col min="29" max="36" width="14.73046875" hidden="1" customWidth="1"/>
    <col min="37" max="38" width="14.1328125" hidden="1" customWidth="1"/>
    <col min="39" max="44" width="14.73046875" hidden="1" customWidth="1"/>
    <col min="45" max="45" width="14.3984375" hidden="1" customWidth="1"/>
    <col min="46" max="47" width="0" hidden="1" customWidth="1"/>
  </cols>
  <sheetData>
    <row r="3" spans="1:45" x14ac:dyDescent="0.45">
      <c r="B3" s="823" t="s">
        <v>1</v>
      </c>
      <c r="C3" s="823"/>
      <c r="D3" s="823"/>
      <c r="E3" s="823"/>
      <c r="F3" s="823"/>
      <c r="G3" s="823"/>
      <c r="H3" s="823"/>
      <c r="I3" s="823"/>
      <c r="J3" s="823"/>
      <c r="K3" s="823"/>
    </row>
    <row r="4" spans="1:45" ht="14.65" thickBot="1" x14ac:dyDescent="0.5">
      <c r="F4" s="230"/>
      <c r="G4" s="230"/>
      <c r="H4" s="656"/>
      <c r="I4" s="657"/>
      <c r="J4" s="658" t="s">
        <v>2</v>
      </c>
      <c r="K4" s="658"/>
      <c r="L4" s="659"/>
      <c r="M4" s="660"/>
      <c r="Y4" s="228" t="s">
        <v>1407</v>
      </c>
    </row>
    <row r="5" spans="1:45" ht="14.65" thickBot="1" x14ac:dyDescent="0.5">
      <c r="A5" s="38"/>
      <c r="B5" s="97" t="s">
        <v>3</v>
      </c>
      <c r="C5" s="97" t="s">
        <v>4</v>
      </c>
      <c r="D5" s="98" t="s">
        <v>5</v>
      </c>
      <c r="E5" s="98" t="s">
        <v>6</v>
      </c>
      <c r="F5" s="98" t="s">
        <v>7</v>
      </c>
      <c r="G5" s="102" t="s">
        <v>8</v>
      </c>
      <c r="H5" s="103" t="s">
        <v>9</v>
      </c>
      <c r="I5" s="103" t="s">
        <v>10</v>
      </c>
      <c r="J5" s="103" t="s">
        <v>11</v>
      </c>
      <c r="K5" s="103" t="s">
        <v>12</v>
      </c>
      <c r="L5" s="103" t="s">
        <v>13</v>
      </c>
      <c r="M5" s="104" t="s">
        <v>14</v>
      </c>
      <c r="N5" s="104" t="s">
        <v>15</v>
      </c>
      <c r="O5" s="104" t="s">
        <v>16</v>
      </c>
      <c r="P5" s="104" t="s">
        <v>17</v>
      </c>
      <c r="Q5" s="104" t="s">
        <v>18</v>
      </c>
      <c r="R5" s="110" t="s">
        <v>19</v>
      </c>
      <c r="S5" s="110" t="s">
        <v>20</v>
      </c>
      <c r="T5" s="255" t="s">
        <v>21</v>
      </c>
      <c r="U5" s="256" t="s">
        <v>398</v>
      </c>
      <c r="Y5" s="38"/>
      <c r="Z5" s="97" t="s">
        <v>3</v>
      </c>
      <c r="AA5" s="97" t="s">
        <v>4</v>
      </c>
      <c r="AB5" s="98" t="s">
        <v>5</v>
      </c>
      <c r="AC5" s="98" t="s">
        <v>6</v>
      </c>
      <c r="AD5" s="111" t="s">
        <v>7</v>
      </c>
      <c r="AE5" s="103" t="s">
        <v>8</v>
      </c>
      <c r="AF5" s="103" t="s">
        <v>9</v>
      </c>
      <c r="AG5" s="103" t="s">
        <v>10</v>
      </c>
      <c r="AH5" s="103" t="s">
        <v>11</v>
      </c>
      <c r="AI5" s="103" t="s">
        <v>12</v>
      </c>
      <c r="AJ5" s="104" t="s">
        <v>13</v>
      </c>
      <c r="AK5" s="104" t="s">
        <v>14</v>
      </c>
      <c r="AL5" s="104" t="s">
        <v>15</v>
      </c>
      <c r="AM5" s="104" t="s">
        <v>16</v>
      </c>
      <c r="AN5" s="104" t="s">
        <v>17</v>
      </c>
      <c r="AO5" s="110" t="s">
        <v>18</v>
      </c>
      <c r="AP5" s="110" t="s">
        <v>19</v>
      </c>
      <c r="AQ5" s="110" t="s">
        <v>20</v>
      </c>
      <c r="AR5" s="255" t="s">
        <v>21</v>
      </c>
      <c r="AS5" s="533" t="s">
        <v>398</v>
      </c>
    </row>
    <row r="6" spans="1:45" ht="14.65" thickBot="1" x14ac:dyDescent="0.5">
      <c r="A6" s="43" t="s">
        <v>22</v>
      </c>
      <c r="B6" s="99">
        <v>-5</v>
      </c>
      <c r="C6" s="100">
        <v>-4</v>
      </c>
      <c r="D6" s="101">
        <v>-3</v>
      </c>
      <c r="E6" s="98">
        <v>-2</v>
      </c>
      <c r="F6" s="98">
        <v>-1</v>
      </c>
      <c r="G6" s="102">
        <v>0</v>
      </c>
      <c r="H6" s="103">
        <v>1</v>
      </c>
      <c r="I6" s="103">
        <v>2</v>
      </c>
      <c r="J6" s="103">
        <v>3</v>
      </c>
      <c r="K6" s="103">
        <v>4</v>
      </c>
      <c r="L6" s="103">
        <v>5</v>
      </c>
      <c r="M6" s="104">
        <v>6</v>
      </c>
      <c r="N6" s="104">
        <v>7</v>
      </c>
      <c r="O6" s="104">
        <v>8</v>
      </c>
      <c r="P6" s="104">
        <v>9</v>
      </c>
      <c r="Q6" s="104">
        <v>10</v>
      </c>
      <c r="R6" s="110">
        <v>11</v>
      </c>
      <c r="S6" s="110">
        <v>12</v>
      </c>
      <c r="T6" s="255">
        <v>13</v>
      </c>
      <c r="U6" s="256">
        <v>14</v>
      </c>
      <c r="Y6" s="43" t="s">
        <v>22</v>
      </c>
      <c r="Z6" s="99">
        <v>-4</v>
      </c>
      <c r="AA6" s="100">
        <v>-3</v>
      </c>
      <c r="AB6" s="101">
        <v>-2</v>
      </c>
      <c r="AC6" s="98">
        <v>-1</v>
      </c>
      <c r="AD6" s="111">
        <v>0</v>
      </c>
      <c r="AE6" s="103">
        <v>1</v>
      </c>
      <c r="AF6" s="103">
        <v>2</v>
      </c>
      <c r="AG6" s="103">
        <v>3</v>
      </c>
      <c r="AH6" s="103">
        <v>4</v>
      </c>
      <c r="AI6" s="103">
        <v>5</v>
      </c>
      <c r="AJ6" s="104">
        <v>6</v>
      </c>
      <c r="AK6" s="104">
        <v>7</v>
      </c>
      <c r="AL6" s="104">
        <v>8</v>
      </c>
      <c r="AM6" s="104">
        <v>9</v>
      </c>
      <c r="AN6" s="104">
        <v>10</v>
      </c>
      <c r="AO6" s="110">
        <v>11</v>
      </c>
      <c r="AP6" s="110">
        <v>12</v>
      </c>
      <c r="AQ6" s="110">
        <v>13</v>
      </c>
      <c r="AR6" s="255">
        <v>14</v>
      </c>
      <c r="AS6" s="533">
        <v>15</v>
      </c>
    </row>
    <row r="7" spans="1:45" ht="14.65" thickBot="1" x14ac:dyDescent="0.5">
      <c r="A7" s="81" t="s">
        <v>23</v>
      </c>
      <c r="B7" s="53">
        <v>2157</v>
      </c>
      <c r="C7" s="54">
        <v>2157</v>
      </c>
      <c r="D7" s="54">
        <v>2157</v>
      </c>
      <c r="E7" s="54">
        <v>2157</v>
      </c>
      <c r="F7" s="54">
        <v>2157</v>
      </c>
      <c r="G7" s="55">
        <v>2157</v>
      </c>
      <c r="H7" s="56">
        <v>2157</v>
      </c>
      <c r="I7" s="56">
        <v>2157</v>
      </c>
      <c r="J7" s="56">
        <v>2157</v>
      </c>
      <c r="K7" s="56">
        <v>2157</v>
      </c>
      <c r="L7" s="58">
        <v>2157</v>
      </c>
      <c r="M7" s="58">
        <v>2157</v>
      </c>
      <c r="N7" s="58">
        <v>2157</v>
      </c>
      <c r="O7" s="58">
        <v>2157</v>
      </c>
      <c r="P7" s="58">
        <v>2157</v>
      </c>
      <c r="Q7" s="58">
        <v>2157</v>
      </c>
      <c r="R7" s="58">
        <v>2157</v>
      </c>
      <c r="S7" s="58">
        <v>2157</v>
      </c>
      <c r="T7" s="58">
        <v>2157</v>
      </c>
      <c r="U7" s="257">
        <v>2157</v>
      </c>
      <c r="Y7" s="81" t="s">
        <v>24</v>
      </c>
      <c r="Z7" s="545">
        <v>1387</v>
      </c>
      <c r="AA7" s="545">
        <v>1387</v>
      </c>
      <c r="AB7" s="545">
        <v>1387</v>
      </c>
      <c r="AC7" s="545">
        <v>1387</v>
      </c>
      <c r="AD7" s="545">
        <v>1387</v>
      </c>
      <c r="AE7" s="545">
        <v>1387</v>
      </c>
      <c r="AF7" s="545">
        <v>1387</v>
      </c>
      <c r="AG7" s="545">
        <v>1387</v>
      </c>
      <c r="AH7" s="545">
        <v>1387</v>
      </c>
      <c r="AI7" s="545">
        <v>1387</v>
      </c>
      <c r="AJ7" s="545">
        <v>1387</v>
      </c>
      <c r="AK7" s="545">
        <v>1387</v>
      </c>
      <c r="AL7" s="545">
        <v>1387</v>
      </c>
      <c r="AM7" s="545">
        <v>1387</v>
      </c>
      <c r="AN7" s="545">
        <v>1387</v>
      </c>
      <c r="AO7" s="545">
        <v>1387</v>
      </c>
      <c r="AP7" s="545">
        <v>1387</v>
      </c>
      <c r="AQ7" s="545">
        <v>1387</v>
      </c>
      <c r="AR7" s="545">
        <v>1387</v>
      </c>
      <c r="AS7" s="545">
        <v>1387</v>
      </c>
    </row>
    <row r="8" spans="1:45" ht="14.65" thickBot="1" x14ac:dyDescent="0.5">
      <c r="A8" s="82" t="s">
        <v>25</v>
      </c>
      <c r="B8" s="54">
        <v>2157</v>
      </c>
      <c r="C8" s="54">
        <f t="shared" ref="C8:U8" si="0">B7+B8</f>
        <v>4314</v>
      </c>
      <c r="D8" s="54">
        <f t="shared" si="0"/>
        <v>6471</v>
      </c>
      <c r="E8" s="54">
        <f t="shared" si="0"/>
        <v>8628</v>
      </c>
      <c r="F8" s="54">
        <f t="shared" si="0"/>
        <v>10785</v>
      </c>
      <c r="G8" s="54">
        <f t="shared" si="0"/>
        <v>12942</v>
      </c>
      <c r="H8" s="54">
        <f t="shared" si="0"/>
        <v>15099</v>
      </c>
      <c r="I8" s="54">
        <f t="shared" si="0"/>
        <v>17256</v>
      </c>
      <c r="J8" s="54">
        <f t="shared" si="0"/>
        <v>19413</v>
      </c>
      <c r="K8" s="54">
        <f t="shared" si="0"/>
        <v>21570</v>
      </c>
      <c r="L8" s="54">
        <f t="shared" si="0"/>
        <v>23727</v>
      </c>
      <c r="M8" s="54">
        <f t="shared" si="0"/>
        <v>25884</v>
      </c>
      <c r="N8" s="54">
        <f t="shared" si="0"/>
        <v>28041</v>
      </c>
      <c r="O8" s="54">
        <f t="shared" si="0"/>
        <v>30198</v>
      </c>
      <c r="P8" s="54">
        <f t="shared" si="0"/>
        <v>32355</v>
      </c>
      <c r="Q8" s="54">
        <f t="shared" si="0"/>
        <v>34512</v>
      </c>
      <c r="R8" s="54">
        <f t="shared" si="0"/>
        <v>36669</v>
      </c>
      <c r="S8" s="54">
        <f t="shared" si="0"/>
        <v>38826</v>
      </c>
      <c r="T8" s="54">
        <f t="shared" si="0"/>
        <v>40983</v>
      </c>
      <c r="U8" s="54">
        <f t="shared" si="0"/>
        <v>43140</v>
      </c>
      <c r="Y8" s="82" t="s">
        <v>26</v>
      </c>
      <c r="Z8" s="546">
        <v>1387</v>
      </c>
      <c r="AA8" s="546">
        <f>Z7+Z8</f>
        <v>2774</v>
      </c>
      <c r="AB8" s="546">
        <f t="shared" ref="AB8" si="1">AA7+AA8</f>
        <v>4161</v>
      </c>
      <c r="AC8" s="546">
        <f t="shared" ref="AC8" si="2">AB7+AB8</f>
        <v>5548</v>
      </c>
      <c r="AD8" s="546">
        <f t="shared" ref="AD8" si="3">AC7+AC8</f>
        <v>6935</v>
      </c>
      <c r="AE8" s="546">
        <f t="shared" ref="AE8" si="4">AD7+AD8</f>
        <v>8322</v>
      </c>
      <c r="AF8" s="546">
        <f t="shared" ref="AF8" si="5">AE7+AE8</f>
        <v>9709</v>
      </c>
      <c r="AG8" s="546">
        <f t="shared" ref="AG8" si="6">AF7+AF8</f>
        <v>11096</v>
      </c>
      <c r="AH8" s="546">
        <f t="shared" ref="AH8" si="7">AG7+AG8</f>
        <v>12483</v>
      </c>
      <c r="AI8" s="546">
        <f t="shared" ref="AI8" si="8">AH7+AH8</f>
        <v>13870</v>
      </c>
      <c r="AJ8" s="546">
        <f t="shared" ref="AJ8" si="9">AI7+AI8</f>
        <v>15257</v>
      </c>
      <c r="AK8" s="546">
        <f t="shared" ref="AK8" si="10">AJ7+AJ8</f>
        <v>16644</v>
      </c>
      <c r="AL8" s="546">
        <f t="shared" ref="AL8" si="11">AK7+AK8</f>
        <v>18031</v>
      </c>
      <c r="AM8" s="546">
        <f t="shared" ref="AM8" si="12">AL7+AL8</f>
        <v>19418</v>
      </c>
      <c r="AN8" s="546">
        <f t="shared" ref="AN8" si="13">AM7+AM8</f>
        <v>20805</v>
      </c>
      <c r="AO8" s="546">
        <f t="shared" ref="AO8" si="14">AN7+AN8</f>
        <v>22192</v>
      </c>
      <c r="AP8" s="546">
        <f t="shared" ref="AP8" si="15">AO7+AO8</f>
        <v>23579</v>
      </c>
      <c r="AQ8" s="546">
        <f t="shared" ref="AQ8" si="16">AP7+AP8</f>
        <v>24966</v>
      </c>
      <c r="AR8" s="546">
        <f t="shared" ref="AR8:AS8" si="17">AQ7+AQ8</f>
        <v>26353</v>
      </c>
      <c r="AS8" s="546">
        <f t="shared" si="17"/>
        <v>27740</v>
      </c>
    </row>
    <row r="9" spans="1:45" ht="14.65" thickBot="1" x14ac:dyDescent="0.5">
      <c r="A9" s="83" t="s">
        <v>27</v>
      </c>
      <c r="B9" s="58">
        <f>'Completions Total'!B8</f>
        <v>1863</v>
      </c>
      <c r="C9" s="58">
        <f>'Completions Total'!C8</f>
        <v>1994</v>
      </c>
      <c r="D9" s="58">
        <f>'Completions Total'!D8</f>
        <v>1079</v>
      </c>
      <c r="E9" s="58">
        <f>'Completions Total'!E8</f>
        <v>1774</v>
      </c>
      <c r="F9" s="54">
        <f>'Completions Total'!F8</f>
        <v>966</v>
      </c>
      <c r="Y9" s="83" t="s">
        <v>27</v>
      </c>
      <c r="Z9" s="547"/>
      <c r="AA9" s="547"/>
      <c r="AB9" s="547"/>
      <c r="AC9" s="546"/>
      <c r="AD9" s="248"/>
      <c r="AE9" s="248"/>
      <c r="AF9" s="248"/>
      <c r="AG9" s="248"/>
      <c r="AH9" s="248"/>
      <c r="AI9" s="248"/>
      <c r="AJ9" s="248"/>
      <c r="AK9" s="248"/>
      <c r="AL9" s="248"/>
      <c r="AM9" s="248"/>
      <c r="AN9" s="248"/>
      <c r="AO9" s="248"/>
      <c r="AP9" s="248"/>
      <c r="AQ9" s="248"/>
      <c r="AR9" s="248"/>
      <c r="AS9" s="248"/>
    </row>
    <row r="10" spans="1:45" ht="14.65" thickBot="1" x14ac:dyDescent="0.5">
      <c r="A10" s="136" t="s">
        <v>28</v>
      </c>
      <c r="E10" s="262"/>
      <c r="G10" s="54">
        <f>'Completions Total'!G8</f>
        <v>1238</v>
      </c>
      <c r="Y10" s="136" t="s">
        <v>28</v>
      </c>
      <c r="Z10" s="248"/>
      <c r="AA10" s="248"/>
      <c r="AB10" s="248"/>
      <c r="AC10" s="536"/>
      <c r="AD10" s="546"/>
      <c r="AE10" s="248"/>
      <c r="AF10" s="248"/>
      <c r="AG10" s="248"/>
      <c r="AH10" s="248"/>
      <c r="AI10" s="248"/>
      <c r="AJ10" s="248"/>
      <c r="AK10" s="248"/>
      <c r="AL10" s="248"/>
      <c r="AM10" s="248"/>
      <c r="AN10" s="248"/>
      <c r="AO10" s="248"/>
      <c r="AP10" s="248"/>
      <c r="AQ10" s="248"/>
      <c r="AR10" s="248"/>
      <c r="AS10" s="248"/>
    </row>
    <row r="11" spans="1:45" ht="14.65" thickBot="1" x14ac:dyDescent="0.5">
      <c r="A11" s="137" t="s">
        <v>29</v>
      </c>
      <c r="E11" s="271"/>
      <c r="F11" s="271"/>
      <c r="G11" s="586"/>
      <c r="H11" s="108">
        <f>'Projections Summary Table'!I16</f>
        <v>1876</v>
      </c>
      <c r="I11" s="108">
        <f>'Projections Summary Table'!J16</f>
        <v>2443</v>
      </c>
      <c r="J11" s="108">
        <f>'Projections Summary Table'!K16</f>
        <v>2593</v>
      </c>
      <c r="K11" s="108">
        <f>'Projections Summary Table'!L16</f>
        <v>2270</v>
      </c>
      <c r="L11" s="108">
        <f>'Projections Summary Table'!M16</f>
        <v>3854</v>
      </c>
      <c r="M11" s="108">
        <f>'Projections Summary Table'!N16</f>
        <v>4004</v>
      </c>
      <c r="N11" s="108">
        <f>'Projections Summary Table'!O16</f>
        <v>3616</v>
      </c>
      <c r="O11" s="108">
        <f>'Projections Summary Table'!P16</f>
        <v>3268</v>
      </c>
      <c r="P11" s="108">
        <f>'Projections Summary Table'!Q16</f>
        <v>3084</v>
      </c>
      <c r="Q11" s="108">
        <f>'Projections Summary Table'!R16</f>
        <v>2749</v>
      </c>
      <c r="R11" s="108">
        <f>'Projections Summary Table'!S16</f>
        <v>2248</v>
      </c>
      <c r="S11" s="108">
        <f>'Projections Summary Table'!T16</f>
        <v>1676</v>
      </c>
      <c r="T11" s="108">
        <f>'Projections Summary Table'!U16</f>
        <v>1479</v>
      </c>
      <c r="U11" s="108">
        <f>'Projections Summary Table'!V16</f>
        <v>1403</v>
      </c>
      <c r="Y11" s="137" t="s">
        <v>30</v>
      </c>
      <c r="Z11" s="248"/>
      <c r="AA11" s="248"/>
      <c r="AB11" s="248"/>
      <c r="AC11" s="248"/>
      <c r="AD11" s="556"/>
      <c r="AE11" s="548">
        <f>'Projections Summary Table'!AF16</f>
        <v>361</v>
      </c>
      <c r="AF11" s="548">
        <f>'Projections Summary Table'!AG16</f>
        <v>477</v>
      </c>
      <c r="AG11" s="548">
        <f>'Projections Summary Table'!AH16</f>
        <v>585</v>
      </c>
      <c r="AH11" s="548">
        <f>'Projections Summary Table'!AI16</f>
        <v>668</v>
      </c>
      <c r="AI11" s="548">
        <f>'Projections Summary Table'!AJ16</f>
        <v>1082</v>
      </c>
      <c r="AJ11" s="548">
        <f>'Projections Summary Table'!AK16</f>
        <v>1287</v>
      </c>
      <c r="AK11" s="548">
        <f>'Projections Summary Table'!AL16</f>
        <v>1597</v>
      </c>
      <c r="AL11" s="548">
        <f>'Projections Summary Table'!AM16</f>
        <v>1459</v>
      </c>
      <c r="AM11" s="548">
        <f>'Projections Summary Table'!AN16</f>
        <v>1017</v>
      </c>
      <c r="AN11" s="548">
        <f>'Projections Summary Table'!AO16</f>
        <v>819</v>
      </c>
      <c r="AO11" s="548">
        <f>'Projections Summary Table'!AP16</f>
        <v>504</v>
      </c>
      <c r="AP11" s="548">
        <f>'Projections Summary Table'!AQ16</f>
        <v>447</v>
      </c>
      <c r="AQ11" s="548">
        <f>'Projections Summary Table'!AR16</f>
        <v>208</v>
      </c>
      <c r="AR11" s="548">
        <f>'Projections Summary Table'!AS16</f>
        <v>208</v>
      </c>
      <c r="AS11" s="548">
        <f>'Projections Summary Table'!AT16</f>
        <v>75</v>
      </c>
    </row>
    <row r="12" spans="1:45" ht="14.65" thickBot="1" x14ac:dyDescent="0.5">
      <c r="A12" s="138" t="s">
        <v>31</v>
      </c>
      <c r="B12" s="59">
        <v>1863</v>
      </c>
      <c r="C12" s="60">
        <f t="shared" ref="C12:U12" si="18">B12+C9+C10+C11</f>
        <v>3857</v>
      </c>
      <c r="D12" s="60">
        <f t="shared" si="18"/>
        <v>4936</v>
      </c>
      <c r="E12" s="54">
        <f>D12+E9+E10+E11</f>
        <v>6710</v>
      </c>
      <c r="F12" s="60">
        <f t="shared" si="18"/>
        <v>7676</v>
      </c>
      <c r="G12" s="60">
        <f t="shared" si="18"/>
        <v>8914</v>
      </c>
      <c r="H12" s="60">
        <f t="shared" si="18"/>
        <v>10790</v>
      </c>
      <c r="I12" s="60">
        <f t="shared" si="18"/>
        <v>13233</v>
      </c>
      <c r="J12" s="60">
        <f t="shared" si="18"/>
        <v>15826</v>
      </c>
      <c r="K12" s="60">
        <f t="shared" si="18"/>
        <v>18096</v>
      </c>
      <c r="L12" s="60">
        <f t="shared" si="18"/>
        <v>21950</v>
      </c>
      <c r="M12" s="60">
        <f t="shared" si="18"/>
        <v>25954</v>
      </c>
      <c r="N12" s="60">
        <f t="shared" si="18"/>
        <v>29570</v>
      </c>
      <c r="O12" s="60">
        <f t="shared" si="18"/>
        <v>32838</v>
      </c>
      <c r="P12" s="60">
        <f t="shared" si="18"/>
        <v>35922</v>
      </c>
      <c r="Q12" s="60">
        <f t="shared" si="18"/>
        <v>38671</v>
      </c>
      <c r="R12" s="60">
        <f t="shared" si="18"/>
        <v>40919</v>
      </c>
      <c r="S12" s="60">
        <f t="shared" si="18"/>
        <v>42595</v>
      </c>
      <c r="T12" s="60">
        <f t="shared" si="18"/>
        <v>44074</v>
      </c>
      <c r="U12" s="54">
        <f t="shared" si="18"/>
        <v>45477</v>
      </c>
      <c r="Y12" s="138" t="s">
        <v>32</v>
      </c>
      <c r="Z12" s="549">
        <v>0</v>
      </c>
      <c r="AA12" s="550">
        <f>Z12+AA9+AA10+AA11</f>
        <v>0</v>
      </c>
      <c r="AB12" s="550">
        <f>AA12+AB9+AB10+AB11</f>
        <v>0</v>
      </c>
      <c r="AC12" s="546">
        <f>AB12+AC9+AC10+AC11</f>
        <v>0</v>
      </c>
      <c r="AD12" s="555">
        <f>AC12+AD9+AD10+AD11</f>
        <v>0</v>
      </c>
      <c r="AE12" s="550">
        <f t="shared" ref="AE12" si="19">AD12+AE9+AE10+AE11</f>
        <v>361</v>
      </c>
      <c r="AF12" s="550">
        <f t="shared" ref="AF12" si="20">AE12+AF9+AF10+AF11</f>
        <v>838</v>
      </c>
      <c r="AG12" s="550">
        <f t="shared" ref="AG12" si="21">AF12+AG9+AG10+AG11</f>
        <v>1423</v>
      </c>
      <c r="AH12" s="550">
        <f t="shared" ref="AH12" si="22">AG12+AH9+AH10+AH11</f>
        <v>2091</v>
      </c>
      <c r="AI12" s="550">
        <f t="shared" ref="AI12" si="23">AH12+AI9+AI10+AI11</f>
        <v>3173</v>
      </c>
      <c r="AJ12" s="550">
        <f t="shared" ref="AJ12" si="24">AI12+AJ9+AJ10+AJ11</f>
        <v>4460</v>
      </c>
      <c r="AK12" s="550">
        <f t="shared" ref="AK12" si="25">AJ12+AK9+AK10+AK11</f>
        <v>6057</v>
      </c>
      <c r="AL12" s="550">
        <f t="shared" ref="AL12" si="26">AK12+AL9+AL10+AL11</f>
        <v>7516</v>
      </c>
      <c r="AM12" s="550">
        <f t="shared" ref="AM12" si="27">AL12+AM9+AM10+AM11</f>
        <v>8533</v>
      </c>
      <c r="AN12" s="550">
        <f t="shared" ref="AN12" si="28">AM12+AN9+AN10+AN11</f>
        <v>9352</v>
      </c>
      <c r="AO12" s="550">
        <f t="shared" ref="AO12" si="29">AN12+AO9+AO10+AO11</f>
        <v>9856</v>
      </c>
      <c r="AP12" s="550">
        <f t="shared" ref="AP12" si="30">AO12+AP9+AP10+AP11</f>
        <v>10303</v>
      </c>
      <c r="AQ12" s="550">
        <f t="shared" ref="AQ12" si="31">AP12+AQ9+AQ10+AQ11</f>
        <v>10511</v>
      </c>
      <c r="AR12" s="550">
        <f t="shared" ref="AR12:AS12" si="32">AQ12+AR9+AR10+AR11</f>
        <v>10719</v>
      </c>
      <c r="AS12" s="550">
        <f t="shared" si="32"/>
        <v>10794</v>
      </c>
    </row>
    <row r="13" spans="1:45" ht="14.65" thickBot="1" x14ac:dyDescent="0.5">
      <c r="A13" s="61" t="s">
        <v>33</v>
      </c>
      <c r="B13" s="53">
        <f t="shared" ref="B13:U13" si="33">B9+B10+B11-B7</f>
        <v>-294</v>
      </c>
      <c r="C13" s="53">
        <f t="shared" si="33"/>
        <v>-163</v>
      </c>
      <c r="D13" s="53">
        <f t="shared" si="33"/>
        <v>-1078</v>
      </c>
      <c r="E13" s="53">
        <f>E9+E10+E11-E7</f>
        <v>-383</v>
      </c>
      <c r="F13" s="53">
        <f t="shared" si="33"/>
        <v>-1191</v>
      </c>
      <c r="G13" s="53">
        <f t="shared" si="33"/>
        <v>-919</v>
      </c>
      <c r="H13" s="53">
        <f t="shared" si="33"/>
        <v>-281</v>
      </c>
      <c r="I13" s="53">
        <f t="shared" si="33"/>
        <v>286</v>
      </c>
      <c r="J13" s="53">
        <f t="shared" si="33"/>
        <v>436</v>
      </c>
      <c r="K13" s="53">
        <f t="shared" si="33"/>
        <v>113</v>
      </c>
      <c r="L13" s="53">
        <f t="shared" si="33"/>
        <v>1697</v>
      </c>
      <c r="M13" s="53">
        <f t="shared" si="33"/>
        <v>1847</v>
      </c>
      <c r="N13" s="53">
        <f t="shared" si="33"/>
        <v>1459</v>
      </c>
      <c r="O13" s="53">
        <f t="shared" si="33"/>
        <v>1111</v>
      </c>
      <c r="P13" s="53">
        <f t="shared" si="33"/>
        <v>927</v>
      </c>
      <c r="Q13" s="53">
        <f t="shared" si="33"/>
        <v>592</v>
      </c>
      <c r="R13" s="53">
        <f t="shared" si="33"/>
        <v>91</v>
      </c>
      <c r="S13" s="53">
        <f t="shared" si="33"/>
        <v>-481</v>
      </c>
      <c r="T13" s="53">
        <f t="shared" si="33"/>
        <v>-678</v>
      </c>
      <c r="U13" s="54">
        <f t="shared" si="33"/>
        <v>-754</v>
      </c>
      <c r="Y13" s="61" t="s">
        <v>33</v>
      </c>
      <c r="Z13" s="545">
        <f>Z9+Z10+Z11-Z7</f>
        <v>-1387</v>
      </c>
      <c r="AA13" s="545">
        <f t="shared" ref="AA13" si="34">AA9+AA10+AA11-AA7</f>
        <v>-1387</v>
      </c>
      <c r="AB13" s="545">
        <f>AB9+AB10+AB11-AB7</f>
        <v>-1387</v>
      </c>
      <c r="AC13" s="545">
        <f>AC9+AC10+AC11-AC7</f>
        <v>-1387</v>
      </c>
      <c r="AD13" s="545">
        <f>AD9+AD10+AD11-AD7</f>
        <v>-1387</v>
      </c>
      <c r="AE13" s="545">
        <f t="shared" ref="AE13:AS13" si="35">AE9+AE10+AE11-AE7</f>
        <v>-1026</v>
      </c>
      <c r="AF13" s="545">
        <f t="shared" si="35"/>
        <v>-910</v>
      </c>
      <c r="AG13" s="545">
        <f t="shared" si="35"/>
        <v>-802</v>
      </c>
      <c r="AH13" s="545">
        <f t="shared" si="35"/>
        <v>-719</v>
      </c>
      <c r="AI13" s="545">
        <f t="shared" si="35"/>
        <v>-305</v>
      </c>
      <c r="AJ13" s="545">
        <f t="shared" si="35"/>
        <v>-100</v>
      </c>
      <c r="AK13" s="545">
        <f t="shared" si="35"/>
        <v>210</v>
      </c>
      <c r="AL13" s="545">
        <f t="shared" si="35"/>
        <v>72</v>
      </c>
      <c r="AM13" s="545">
        <f t="shared" si="35"/>
        <v>-370</v>
      </c>
      <c r="AN13" s="545">
        <f t="shared" si="35"/>
        <v>-568</v>
      </c>
      <c r="AO13" s="545">
        <f t="shared" si="35"/>
        <v>-883</v>
      </c>
      <c r="AP13" s="545">
        <f t="shared" si="35"/>
        <v>-940</v>
      </c>
      <c r="AQ13" s="545">
        <f t="shared" si="35"/>
        <v>-1179</v>
      </c>
      <c r="AR13" s="545">
        <f t="shared" si="35"/>
        <v>-1179</v>
      </c>
      <c r="AS13" s="545">
        <f t="shared" si="35"/>
        <v>-1312</v>
      </c>
    </row>
    <row r="14" spans="1:45" ht="14.65" thickBot="1" x14ac:dyDescent="0.5">
      <c r="A14" s="62" t="s">
        <v>34</v>
      </c>
      <c r="B14" s="53">
        <f t="shared" ref="B14:U14" si="36">B12-B8</f>
        <v>-294</v>
      </c>
      <c r="C14" s="53">
        <f t="shared" si="36"/>
        <v>-457</v>
      </c>
      <c r="D14" s="53">
        <f t="shared" si="36"/>
        <v>-1535</v>
      </c>
      <c r="E14" s="53">
        <f t="shared" si="36"/>
        <v>-1918</v>
      </c>
      <c r="F14" s="53">
        <f t="shared" si="36"/>
        <v>-3109</v>
      </c>
      <c r="G14" s="53">
        <f t="shared" si="36"/>
        <v>-4028</v>
      </c>
      <c r="H14" s="53">
        <f t="shared" si="36"/>
        <v>-4309</v>
      </c>
      <c r="I14" s="53">
        <f t="shared" si="36"/>
        <v>-4023</v>
      </c>
      <c r="J14" s="53">
        <f t="shared" si="36"/>
        <v>-3587</v>
      </c>
      <c r="K14" s="53">
        <f t="shared" si="36"/>
        <v>-3474</v>
      </c>
      <c r="L14" s="53">
        <f t="shared" si="36"/>
        <v>-1777</v>
      </c>
      <c r="M14" s="53">
        <f t="shared" si="36"/>
        <v>70</v>
      </c>
      <c r="N14" s="53">
        <f t="shared" si="36"/>
        <v>1529</v>
      </c>
      <c r="O14" s="53">
        <f t="shared" si="36"/>
        <v>2640</v>
      </c>
      <c r="P14" s="53">
        <f t="shared" si="36"/>
        <v>3567</v>
      </c>
      <c r="Q14" s="53">
        <f t="shared" si="36"/>
        <v>4159</v>
      </c>
      <c r="R14" s="53">
        <f t="shared" si="36"/>
        <v>4250</v>
      </c>
      <c r="S14" s="53">
        <f t="shared" si="36"/>
        <v>3769</v>
      </c>
      <c r="T14" s="53">
        <f t="shared" si="36"/>
        <v>3091</v>
      </c>
      <c r="U14" s="54">
        <f t="shared" si="36"/>
        <v>2337</v>
      </c>
      <c r="Y14" s="62" t="s">
        <v>34</v>
      </c>
      <c r="Z14" s="545">
        <f>Z12-Z8</f>
        <v>-1387</v>
      </c>
      <c r="AA14" s="545">
        <f t="shared" ref="AA14:AS14" si="37">AA12-AA8</f>
        <v>-2774</v>
      </c>
      <c r="AB14" s="545">
        <f t="shared" si="37"/>
        <v>-4161</v>
      </c>
      <c r="AC14" s="545">
        <f t="shared" si="37"/>
        <v>-5548</v>
      </c>
      <c r="AD14" s="545">
        <f t="shared" si="37"/>
        <v>-6935</v>
      </c>
      <c r="AE14" s="545">
        <f t="shared" si="37"/>
        <v>-7961</v>
      </c>
      <c r="AF14" s="545">
        <f t="shared" si="37"/>
        <v>-8871</v>
      </c>
      <c r="AG14" s="545">
        <f t="shared" si="37"/>
        <v>-9673</v>
      </c>
      <c r="AH14" s="545">
        <f t="shared" si="37"/>
        <v>-10392</v>
      </c>
      <c r="AI14" s="545">
        <f t="shared" si="37"/>
        <v>-10697</v>
      </c>
      <c r="AJ14" s="545">
        <f t="shared" si="37"/>
        <v>-10797</v>
      </c>
      <c r="AK14" s="545">
        <f t="shared" si="37"/>
        <v>-10587</v>
      </c>
      <c r="AL14" s="545">
        <f t="shared" si="37"/>
        <v>-10515</v>
      </c>
      <c r="AM14" s="545">
        <f t="shared" si="37"/>
        <v>-10885</v>
      </c>
      <c r="AN14" s="545">
        <f t="shared" si="37"/>
        <v>-11453</v>
      </c>
      <c r="AO14" s="545">
        <f t="shared" si="37"/>
        <v>-12336</v>
      </c>
      <c r="AP14" s="545">
        <f t="shared" si="37"/>
        <v>-13276</v>
      </c>
      <c r="AQ14" s="545">
        <f t="shared" si="37"/>
        <v>-14455</v>
      </c>
      <c r="AR14" s="545">
        <f t="shared" si="37"/>
        <v>-15634</v>
      </c>
      <c r="AS14" s="545">
        <f t="shared" si="37"/>
        <v>-16946</v>
      </c>
    </row>
    <row r="15" spans="1:45" ht="14.65" thickBot="1" x14ac:dyDescent="0.5">
      <c r="A15" s="62" t="s">
        <v>35</v>
      </c>
      <c r="B15" s="53"/>
      <c r="C15" s="54"/>
      <c r="D15" s="54"/>
      <c r="E15" s="54"/>
      <c r="F15" s="54"/>
      <c r="G15" s="55"/>
      <c r="H15" s="57"/>
      <c r="I15" s="57"/>
      <c r="J15" s="57"/>
      <c r="K15" s="57"/>
      <c r="L15" s="57"/>
      <c r="M15" s="57"/>
      <c r="N15" s="57"/>
      <c r="O15" s="57"/>
      <c r="P15" s="57"/>
      <c r="Q15" s="57"/>
      <c r="R15" s="57"/>
      <c r="S15" s="57"/>
      <c r="T15" s="109"/>
      <c r="U15" s="109"/>
      <c r="Y15" s="62" t="s">
        <v>35</v>
      </c>
      <c r="Z15" s="545"/>
      <c r="AA15" s="546"/>
      <c r="AB15" s="546"/>
      <c r="AC15" s="546"/>
      <c r="AD15" s="546"/>
      <c r="AE15" s="551"/>
      <c r="AF15" s="552"/>
      <c r="AG15" s="552"/>
      <c r="AH15" s="552"/>
      <c r="AI15" s="552"/>
      <c r="AJ15" s="552"/>
      <c r="AK15" s="552"/>
      <c r="AL15" s="552"/>
      <c r="AM15" s="552"/>
      <c r="AN15" s="552"/>
      <c r="AO15" s="552"/>
      <c r="AP15" s="552"/>
      <c r="AQ15" s="552"/>
      <c r="AR15" s="553"/>
      <c r="AS15" s="248"/>
    </row>
    <row r="16" spans="1:45" ht="14.65" thickBot="1" x14ac:dyDescent="0.5">
      <c r="A16" s="62" t="s">
        <v>1176</v>
      </c>
      <c r="B16" s="53">
        <f>43140-B12</f>
        <v>41277</v>
      </c>
      <c r="C16" s="53">
        <f t="shared" ref="C16:U16" si="38">43140-C12</f>
        <v>39283</v>
      </c>
      <c r="D16" s="53">
        <f t="shared" si="38"/>
        <v>38204</v>
      </c>
      <c r="E16" s="53">
        <f t="shared" si="38"/>
        <v>36430</v>
      </c>
      <c r="F16" s="53">
        <f t="shared" si="38"/>
        <v>35464</v>
      </c>
      <c r="G16" s="53">
        <f t="shared" si="38"/>
        <v>34226</v>
      </c>
      <c r="H16" s="53">
        <f t="shared" si="38"/>
        <v>32350</v>
      </c>
      <c r="I16" s="53">
        <f t="shared" si="38"/>
        <v>29907</v>
      </c>
      <c r="J16" s="53">
        <f t="shared" si="38"/>
        <v>27314</v>
      </c>
      <c r="K16" s="53">
        <f t="shared" si="38"/>
        <v>25044</v>
      </c>
      <c r="L16" s="53">
        <f t="shared" si="38"/>
        <v>21190</v>
      </c>
      <c r="M16" s="53">
        <f t="shared" si="38"/>
        <v>17186</v>
      </c>
      <c r="N16" s="53">
        <f t="shared" si="38"/>
        <v>13570</v>
      </c>
      <c r="O16" s="53">
        <f t="shared" si="38"/>
        <v>10302</v>
      </c>
      <c r="P16" s="53">
        <f t="shared" si="38"/>
        <v>7218</v>
      </c>
      <c r="Q16" s="53">
        <f t="shared" si="38"/>
        <v>4469</v>
      </c>
      <c r="R16" s="53">
        <f t="shared" si="38"/>
        <v>2221</v>
      </c>
      <c r="S16" s="53">
        <f t="shared" si="38"/>
        <v>545</v>
      </c>
      <c r="T16" s="53">
        <f t="shared" si="38"/>
        <v>-934</v>
      </c>
      <c r="U16" s="54">
        <f t="shared" si="38"/>
        <v>-2337</v>
      </c>
      <c r="Y16" s="62" t="s">
        <v>1573</v>
      </c>
      <c r="Z16" s="545">
        <f>27740-Z12</f>
        <v>27740</v>
      </c>
      <c r="AA16" s="545">
        <f>27740-AA12</f>
        <v>27740</v>
      </c>
      <c r="AB16" s="545">
        <f t="shared" ref="AB16:AD16" si="39">27740-AB12</f>
        <v>27740</v>
      </c>
      <c r="AC16" s="545">
        <f t="shared" si="39"/>
        <v>27740</v>
      </c>
      <c r="AD16" s="545">
        <f t="shared" si="39"/>
        <v>27740</v>
      </c>
      <c r="AE16" s="545">
        <f>27740-AE12</f>
        <v>27379</v>
      </c>
      <c r="AF16" s="545">
        <f t="shared" ref="AF16:AS16" si="40">27740-AF12</f>
        <v>26902</v>
      </c>
      <c r="AG16" s="545">
        <f t="shared" si="40"/>
        <v>26317</v>
      </c>
      <c r="AH16" s="545">
        <f t="shared" si="40"/>
        <v>25649</v>
      </c>
      <c r="AI16" s="545">
        <f t="shared" si="40"/>
        <v>24567</v>
      </c>
      <c r="AJ16" s="545">
        <f t="shared" si="40"/>
        <v>23280</v>
      </c>
      <c r="AK16" s="545">
        <f t="shared" si="40"/>
        <v>21683</v>
      </c>
      <c r="AL16" s="545">
        <f t="shared" si="40"/>
        <v>20224</v>
      </c>
      <c r="AM16" s="545">
        <f t="shared" si="40"/>
        <v>19207</v>
      </c>
      <c r="AN16" s="545">
        <f t="shared" si="40"/>
        <v>18388</v>
      </c>
      <c r="AO16" s="545">
        <f t="shared" si="40"/>
        <v>17884</v>
      </c>
      <c r="AP16" s="545">
        <f t="shared" si="40"/>
        <v>17437</v>
      </c>
      <c r="AQ16" s="545">
        <f t="shared" si="40"/>
        <v>17229</v>
      </c>
      <c r="AR16" s="545">
        <f t="shared" si="40"/>
        <v>17021</v>
      </c>
      <c r="AS16" s="545">
        <f t="shared" si="40"/>
        <v>16946</v>
      </c>
    </row>
    <row r="17" spans="1:45" ht="14.65" thickBot="1" x14ac:dyDescent="0.5">
      <c r="A17" s="63" t="s">
        <v>36</v>
      </c>
      <c r="B17" s="114" t="s">
        <v>37</v>
      </c>
      <c r="C17" s="54">
        <f t="shared" ref="C17:U17" si="41">B7-B14</f>
        <v>2451</v>
      </c>
      <c r="D17" s="54">
        <f>C7-C14</f>
        <v>2614</v>
      </c>
      <c r="E17" s="54">
        <f t="shared" si="41"/>
        <v>3692</v>
      </c>
      <c r="F17" s="54">
        <f t="shared" si="41"/>
        <v>4075</v>
      </c>
      <c r="G17" s="54">
        <f t="shared" si="41"/>
        <v>5266</v>
      </c>
      <c r="H17" s="54">
        <f t="shared" si="41"/>
        <v>6185</v>
      </c>
      <c r="I17" s="54">
        <f t="shared" si="41"/>
        <v>6466</v>
      </c>
      <c r="J17" s="54">
        <f t="shared" si="41"/>
        <v>6180</v>
      </c>
      <c r="K17" s="54">
        <f t="shared" si="41"/>
        <v>5744</v>
      </c>
      <c r="L17" s="54">
        <f t="shared" si="41"/>
        <v>5631</v>
      </c>
      <c r="M17" s="54">
        <f t="shared" si="41"/>
        <v>3934</v>
      </c>
      <c r="N17" s="54">
        <f t="shared" si="41"/>
        <v>2087</v>
      </c>
      <c r="O17" s="54">
        <f t="shared" si="41"/>
        <v>628</v>
      </c>
      <c r="P17" s="54">
        <f t="shared" si="41"/>
        <v>-483</v>
      </c>
      <c r="Q17" s="54">
        <f t="shared" si="41"/>
        <v>-1410</v>
      </c>
      <c r="R17" s="54">
        <f t="shared" si="41"/>
        <v>-2002</v>
      </c>
      <c r="S17" s="54">
        <f t="shared" si="41"/>
        <v>-2093</v>
      </c>
      <c r="T17" s="54">
        <f t="shared" si="41"/>
        <v>-1612</v>
      </c>
      <c r="U17" s="54">
        <f t="shared" si="41"/>
        <v>-934</v>
      </c>
      <c r="Y17" s="63" t="s">
        <v>36</v>
      </c>
      <c r="Z17" s="554" t="s">
        <v>37</v>
      </c>
      <c r="AA17" s="546">
        <f>Z7-Z14</f>
        <v>2774</v>
      </c>
      <c r="AB17" s="546">
        <f t="shared" ref="AB17" si="42">AA7-AA14</f>
        <v>4161</v>
      </c>
      <c r="AC17" s="546">
        <f t="shared" ref="AC17" si="43">AB7-AB14</f>
        <v>5548</v>
      </c>
      <c r="AD17" s="546">
        <f t="shared" ref="AD17" si="44">AC7-AC14</f>
        <v>6935</v>
      </c>
      <c r="AE17" s="546">
        <f t="shared" ref="AE17" si="45">AD7-AD14</f>
        <v>8322</v>
      </c>
      <c r="AF17" s="546">
        <f t="shared" ref="AF17" si="46">AE7-AE14</f>
        <v>9348</v>
      </c>
      <c r="AG17" s="546">
        <f t="shared" ref="AG17" si="47">AF7-AF14</f>
        <v>10258</v>
      </c>
      <c r="AH17" s="546">
        <f t="shared" ref="AH17" si="48">AG7-AG14</f>
        <v>11060</v>
      </c>
      <c r="AI17" s="546">
        <f t="shared" ref="AI17" si="49">AH7-AH14</f>
        <v>11779</v>
      </c>
      <c r="AJ17" s="546">
        <f t="shared" ref="AJ17" si="50">AI7-AI14</f>
        <v>12084</v>
      </c>
      <c r="AK17" s="546">
        <f t="shared" ref="AK17" si="51">AJ7-AJ14</f>
        <v>12184</v>
      </c>
      <c r="AL17" s="546">
        <f t="shared" ref="AL17" si="52">AK7-AK14</f>
        <v>11974</v>
      </c>
      <c r="AM17" s="546">
        <f t="shared" ref="AM17" si="53">AL7-AL14</f>
        <v>11902</v>
      </c>
      <c r="AN17" s="546">
        <f t="shared" ref="AN17" si="54">AM7-AM14</f>
        <v>12272</v>
      </c>
      <c r="AO17" s="546">
        <f t="shared" ref="AO17" si="55">AN7-AN14</f>
        <v>12840</v>
      </c>
      <c r="AP17" s="546">
        <f t="shared" ref="AP17" si="56">AO7-AO14</f>
        <v>13723</v>
      </c>
      <c r="AQ17" s="546">
        <f t="shared" ref="AQ17" si="57">AP7-AP14</f>
        <v>14663</v>
      </c>
      <c r="AR17" s="546">
        <f>AQ7-AQ14</f>
        <v>15842</v>
      </c>
      <c r="AS17" s="546">
        <f>AR7-AR14</f>
        <v>17021</v>
      </c>
    </row>
    <row r="22" spans="1:45" x14ac:dyDescent="0.45">
      <c r="A22" s="40"/>
    </row>
  </sheetData>
  <sheetProtection algorithmName="SHA-512" hashValue="CB2b0XcrwpqjgPNmT9MICz2NvLnrXJD9b0Lz2p6wk4L7Qpl4zwliQBkvToiqaMRCBl/bJHRDcqK7DrOZLz2R6g==" saltValue="z5Qqn98SpPVsjhN+HLf8qg==" spinCount="100000" sheet="1" objects="1" scenarios="1"/>
  <mergeCells count="1">
    <mergeCell ref="B3:K3"/>
  </mergeCells>
  <phoneticPr fontId="47" type="noConversion"/>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FC68E-9C03-479B-97BE-43B47B942F66}">
  <sheetPr>
    <tabColor theme="9" tint="0.59999389629810485"/>
  </sheetPr>
  <dimension ref="A1:AY60"/>
  <sheetViews>
    <sheetView zoomScale="70" zoomScaleNormal="70" workbookViewId="0">
      <selection activeCell="H50" sqref="H50"/>
    </sheetView>
  </sheetViews>
  <sheetFormatPr defaultRowHeight="14.25" x14ac:dyDescent="0.45"/>
  <cols>
    <col min="1" max="3" width="23" customWidth="1"/>
    <col min="4" max="4" width="20.1328125" customWidth="1"/>
    <col min="5" max="5" width="10.3984375" customWidth="1"/>
    <col min="6" max="6" width="17.86328125" customWidth="1"/>
    <col min="7" max="7" width="31.3984375" customWidth="1"/>
    <col min="8" max="8" width="58.265625" customWidth="1"/>
    <col min="9" max="11" width="14.1328125" customWidth="1"/>
    <col min="12" max="12" width="22.1328125" customWidth="1"/>
    <col min="13" max="13" width="20.86328125" customWidth="1"/>
    <col min="14" max="14" width="17.86328125" customWidth="1"/>
    <col min="15" max="15" width="20.3984375" customWidth="1"/>
    <col min="16" max="16" width="11.86328125" customWidth="1"/>
    <col min="17" max="18" width="11.73046875" customWidth="1"/>
    <col min="19" max="20" width="27.86328125" customWidth="1"/>
    <col min="21" max="22" width="23.59765625" customWidth="1"/>
    <col min="23" max="23" width="29.3984375" customWidth="1"/>
    <col min="24" max="25" width="25" customWidth="1"/>
    <col min="26" max="26" width="3.73046875" style="65" customWidth="1"/>
    <col min="27" max="27" width="3.265625" style="65" customWidth="1"/>
    <col min="28" max="28" width="2.59765625" style="65" customWidth="1"/>
    <col min="29" max="29" width="2.3984375" style="65" customWidth="1"/>
    <col min="30" max="30" width="4" style="65" customWidth="1"/>
    <col min="31" max="31" width="16.265625" customWidth="1"/>
  </cols>
  <sheetData>
    <row r="1" spans="1:51" x14ac:dyDescent="0.45">
      <c r="A1" s="41" t="s">
        <v>38</v>
      </c>
      <c r="B1" s="41"/>
      <c r="C1" s="41"/>
    </row>
    <row r="2" spans="1:51" ht="14.65" thickBot="1" x14ac:dyDescent="0.5"/>
    <row r="3" spans="1:51" ht="14.65" thickBot="1" x14ac:dyDescent="0.5">
      <c r="A3" s="50" t="s">
        <v>39</v>
      </c>
      <c r="AE3" s="44"/>
      <c r="AF3" s="45" t="s">
        <v>3</v>
      </c>
      <c r="AG3" s="45" t="s">
        <v>4</v>
      </c>
      <c r="AH3" s="45" t="s">
        <v>5</v>
      </c>
      <c r="AI3" s="45" t="s">
        <v>6</v>
      </c>
      <c r="AJ3" s="45" t="s">
        <v>7</v>
      </c>
      <c r="AK3" s="45" t="s">
        <v>8</v>
      </c>
      <c r="AL3" s="45" t="s">
        <v>9</v>
      </c>
      <c r="AM3" s="45" t="s">
        <v>10</v>
      </c>
      <c r="AN3" s="45" t="s">
        <v>11</v>
      </c>
      <c r="AO3" s="45" t="s">
        <v>12</v>
      </c>
      <c r="AP3" s="45" t="s">
        <v>13</v>
      </c>
      <c r="AQ3" s="45" t="s">
        <v>14</v>
      </c>
      <c r="AR3" s="45" t="s">
        <v>15</v>
      </c>
      <c r="AS3" s="45" t="s">
        <v>16</v>
      </c>
      <c r="AT3" s="45" t="s">
        <v>17</v>
      </c>
      <c r="AU3" s="45" t="s">
        <v>18</v>
      </c>
      <c r="AV3" s="45" t="s">
        <v>19</v>
      </c>
      <c r="AW3" s="46" t="s">
        <v>20</v>
      </c>
      <c r="AX3" s="127" t="s">
        <v>21</v>
      </c>
      <c r="AY3" s="587" t="s">
        <v>398</v>
      </c>
    </row>
    <row r="4" spans="1:51" ht="14.65" thickBot="1" x14ac:dyDescent="0.5">
      <c r="A4" s="25" t="s">
        <v>40</v>
      </c>
      <c r="B4" s="26" t="s">
        <v>41</v>
      </c>
      <c r="C4" s="26" t="s">
        <v>42</v>
      </c>
      <c r="D4" s="26" t="s">
        <v>43</v>
      </c>
      <c r="E4" s="26" t="s">
        <v>44</v>
      </c>
      <c r="F4" s="26" t="s">
        <v>45</v>
      </c>
      <c r="G4" s="27" t="s">
        <v>46</v>
      </c>
      <c r="H4" s="27" t="s">
        <v>47</v>
      </c>
      <c r="I4" s="28" t="s">
        <v>48</v>
      </c>
      <c r="J4" s="28" t="s">
        <v>49</v>
      </c>
      <c r="K4" s="28" t="s">
        <v>50</v>
      </c>
      <c r="L4" s="29" t="s">
        <v>51</v>
      </c>
      <c r="M4" s="29" t="s">
        <v>52</v>
      </c>
      <c r="N4" s="26" t="s">
        <v>53</v>
      </c>
      <c r="O4" s="26" t="s">
        <v>54</v>
      </c>
      <c r="P4" s="26" t="s">
        <v>55</v>
      </c>
      <c r="Q4" s="26" t="s">
        <v>56</v>
      </c>
      <c r="R4" s="26" t="s">
        <v>57</v>
      </c>
      <c r="S4" s="26" t="s">
        <v>58</v>
      </c>
      <c r="T4" s="26" t="s">
        <v>59</v>
      </c>
      <c r="U4" s="26" t="s">
        <v>60</v>
      </c>
      <c r="V4" s="26" t="s">
        <v>61</v>
      </c>
      <c r="W4" s="26" t="s">
        <v>62</v>
      </c>
      <c r="X4" s="29" t="s">
        <v>63</v>
      </c>
      <c r="Y4" s="29" t="s">
        <v>64</v>
      </c>
      <c r="Z4" s="66"/>
      <c r="AA4" s="66"/>
      <c r="AB4" s="66"/>
      <c r="AC4" s="66"/>
      <c r="AD4" s="66"/>
      <c r="AE4" s="47" t="s">
        <v>22</v>
      </c>
      <c r="AF4" s="48">
        <v>1</v>
      </c>
      <c r="AG4" s="48">
        <v>2</v>
      </c>
      <c r="AH4" s="48">
        <v>3</v>
      </c>
      <c r="AI4" s="48">
        <v>4</v>
      </c>
      <c r="AJ4" s="48">
        <v>5</v>
      </c>
      <c r="AK4" s="48">
        <v>6</v>
      </c>
      <c r="AL4" s="48">
        <v>7</v>
      </c>
      <c r="AM4" s="48">
        <v>8</v>
      </c>
      <c r="AN4" s="48">
        <v>9</v>
      </c>
      <c r="AO4" s="48">
        <v>10</v>
      </c>
      <c r="AP4" s="48">
        <v>11</v>
      </c>
      <c r="AQ4" s="48">
        <v>12</v>
      </c>
      <c r="AR4" s="48">
        <v>13</v>
      </c>
      <c r="AS4" s="48">
        <v>14</v>
      </c>
      <c r="AT4" s="48">
        <v>15</v>
      </c>
      <c r="AU4" s="48">
        <v>16</v>
      </c>
      <c r="AV4" s="48">
        <v>17</v>
      </c>
      <c r="AW4" s="49">
        <v>18</v>
      </c>
      <c r="AX4" s="127">
        <v>19</v>
      </c>
      <c r="AY4" s="587">
        <v>20</v>
      </c>
    </row>
    <row r="5" spans="1:51" x14ac:dyDescent="0.45">
      <c r="A5" s="30" t="s">
        <v>65</v>
      </c>
      <c r="B5" s="19"/>
      <c r="C5" s="19"/>
      <c r="D5" s="19"/>
      <c r="E5" s="31"/>
      <c r="F5" s="20"/>
      <c r="G5" s="32"/>
      <c r="H5" s="22"/>
      <c r="I5" s="33"/>
      <c r="J5" s="33"/>
      <c r="K5" s="33"/>
      <c r="L5" s="42"/>
      <c r="M5" s="23"/>
      <c r="N5" s="23"/>
      <c r="O5" s="23"/>
      <c r="P5" s="21"/>
      <c r="Q5" s="21"/>
      <c r="R5" s="21"/>
      <c r="S5" s="21"/>
      <c r="T5" s="21"/>
      <c r="U5" s="23"/>
      <c r="V5" s="23" t="s">
        <v>66</v>
      </c>
      <c r="W5" s="24"/>
      <c r="X5" s="24" t="s">
        <v>67</v>
      </c>
      <c r="Y5" s="24"/>
      <c r="Z5" s="67"/>
      <c r="AA5" s="67"/>
      <c r="AB5" s="67"/>
      <c r="AC5" s="67"/>
      <c r="AD5" s="67"/>
    </row>
    <row r="6" spans="1:51" x14ac:dyDescent="0.45">
      <c r="A6" s="34"/>
      <c r="B6" s="19"/>
      <c r="C6" s="19"/>
      <c r="D6" s="19"/>
      <c r="E6" s="35"/>
      <c r="F6" s="20"/>
      <c r="G6" s="36"/>
      <c r="H6" s="22"/>
      <c r="I6" s="37"/>
      <c r="J6" s="37"/>
      <c r="K6" s="37"/>
      <c r="L6" s="42"/>
      <c r="M6" s="23"/>
      <c r="N6" s="23"/>
      <c r="O6" s="23"/>
      <c r="P6" s="21"/>
      <c r="Q6" s="21"/>
      <c r="R6" s="21"/>
      <c r="S6" s="21"/>
      <c r="T6" s="21"/>
      <c r="U6" s="23"/>
      <c r="V6" s="23"/>
      <c r="W6" s="24"/>
      <c r="X6" s="24"/>
      <c r="Y6" s="24"/>
      <c r="Z6" s="67"/>
      <c r="AA6" s="67"/>
      <c r="AB6" s="67"/>
      <c r="AC6" s="67"/>
      <c r="AD6" s="67"/>
    </row>
    <row r="7" spans="1:51" x14ac:dyDescent="0.45">
      <c r="A7" s="34"/>
      <c r="B7" s="19"/>
      <c r="C7" s="19"/>
      <c r="D7" s="19"/>
      <c r="E7" s="35"/>
      <c r="F7" s="20"/>
      <c r="G7" s="36"/>
      <c r="H7" s="22"/>
      <c r="I7" s="37"/>
      <c r="J7" s="37"/>
      <c r="K7" s="37"/>
      <c r="L7" s="42"/>
      <c r="M7" s="23"/>
      <c r="N7" s="23"/>
      <c r="O7" s="23"/>
      <c r="P7" s="21"/>
      <c r="Q7" s="21"/>
      <c r="R7" s="21"/>
      <c r="S7" s="21"/>
      <c r="T7" s="21"/>
      <c r="U7" s="23"/>
      <c r="V7" s="23"/>
      <c r="W7" s="24"/>
      <c r="X7" s="24"/>
      <c r="Y7" s="24"/>
      <c r="Z7" s="67"/>
      <c r="AA7" s="67"/>
      <c r="AB7" s="67"/>
      <c r="AC7" s="67"/>
      <c r="AD7" s="67"/>
    </row>
    <row r="8" spans="1:51" x14ac:dyDescent="0.45">
      <c r="A8" s="34"/>
      <c r="B8" s="19"/>
      <c r="C8" s="19"/>
      <c r="D8" s="19"/>
      <c r="E8" s="35"/>
      <c r="F8" s="20"/>
      <c r="G8" s="36"/>
      <c r="H8" s="22"/>
      <c r="I8" s="37"/>
      <c r="J8" s="37"/>
      <c r="K8" s="37"/>
      <c r="L8" s="42"/>
      <c r="M8" s="23"/>
      <c r="N8" s="23"/>
      <c r="O8" s="23"/>
      <c r="P8" s="21"/>
      <c r="Q8" s="21"/>
      <c r="R8" s="21"/>
      <c r="S8" s="21"/>
      <c r="T8" s="21"/>
      <c r="U8" s="23"/>
      <c r="V8" s="23"/>
      <c r="W8" s="24"/>
      <c r="X8" s="24"/>
      <c r="Y8" s="24"/>
      <c r="Z8" s="67"/>
      <c r="AA8" s="67"/>
      <c r="AB8" s="67"/>
      <c r="AC8" s="67"/>
      <c r="AD8" s="67"/>
    </row>
    <row r="10" spans="1:51" x14ac:dyDescent="0.45">
      <c r="A10" s="39" t="s">
        <v>68</v>
      </c>
      <c r="B10" s="39"/>
      <c r="C10" s="39"/>
    </row>
    <row r="12" spans="1:51" ht="14.65" thickBot="1" x14ac:dyDescent="0.5"/>
    <row r="13" spans="1:51" ht="14.65" thickBot="1" x14ac:dyDescent="0.5">
      <c r="A13" s="50" t="s">
        <v>69</v>
      </c>
      <c r="AE13" s="44"/>
      <c r="AF13" s="45" t="s">
        <v>3</v>
      </c>
      <c r="AG13" s="45" t="s">
        <v>4</v>
      </c>
      <c r="AH13" s="45" t="s">
        <v>5</v>
      </c>
      <c r="AI13" s="45" t="s">
        <v>6</v>
      </c>
      <c r="AJ13" s="45" t="s">
        <v>7</v>
      </c>
      <c r="AK13" s="45" t="s">
        <v>8</v>
      </c>
      <c r="AL13" s="45" t="s">
        <v>9</v>
      </c>
      <c r="AM13" s="45" t="s">
        <v>10</v>
      </c>
      <c r="AN13" s="45" t="s">
        <v>11</v>
      </c>
      <c r="AO13" s="45" t="s">
        <v>12</v>
      </c>
      <c r="AP13" s="45" t="s">
        <v>13</v>
      </c>
      <c r="AQ13" s="45" t="s">
        <v>14</v>
      </c>
      <c r="AR13" s="45" t="s">
        <v>15</v>
      </c>
      <c r="AS13" s="45" t="s">
        <v>16</v>
      </c>
      <c r="AT13" s="45" t="s">
        <v>17</v>
      </c>
      <c r="AU13" s="45" t="s">
        <v>18</v>
      </c>
      <c r="AV13" s="45" t="s">
        <v>19</v>
      </c>
      <c r="AW13" s="46" t="s">
        <v>20</v>
      </c>
      <c r="AX13" s="127" t="s">
        <v>21</v>
      </c>
      <c r="AY13" s="587" t="s">
        <v>398</v>
      </c>
    </row>
    <row r="14" spans="1:51" ht="14.65" thickBot="1" x14ac:dyDescent="0.5">
      <c r="A14" s="25" t="s">
        <v>40</v>
      </c>
      <c r="B14" s="26" t="s">
        <v>41</v>
      </c>
      <c r="C14" s="26" t="s">
        <v>42</v>
      </c>
      <c r="D14" s="26" t="s">
        <v>43</v>
      </c>
      <c r="E14" s="26" t="s">
        <v>44</v>
      </c>
      <c r="F14" s="26" t="s">
        <v>45</v>
      </c>
      <c r="G14" s="27" t="s">
        <v>46</v>
      </c>
      <c r="H14" s="27" t="s">
        <v>47</v>
      </c>
      <c r="I14" s="28" t="s">
        <v>48</v>
      </c>
      <c r="J14" s="28" t="s">
        <v>49</v>
      </c>
      <c r="K14" s="28" t="s">
        <v>50</v>
      </c>
      <c r="L14" s="29" t="s">
        <v>51</v>
      </c>
      <c r="M14" s="29" t="s">
        <v>52</v>
      </c>
      <c r="N14" s="26" t="s">
        <v>53</v>
      </c>
      <c r="O14" s="26" t="s">
        <v>54</v>
      </c>
      <c r="P14" s="26" t="s">
        <v>55</v>
      </c>
      <c r="Q14" s="26" t="s">
        <v>56</v>
      </c>
      <c r="R14" s="26" t="s">
        <v>57</v>
      </c>
      <c r="S14" s="26" t="s">
        <v>58</v>
      </c>
      <c r="T14" s="26" t="s">
        <v>59</v>
      </c>
      <c r="U14" s="26" t="s">
        <v>60</v>
      </c>
      <c r="V14" s="26" t="s">
        <v>61</v>
      </c>
      <c r="W14" s="26" t="s">
        <v>62</v>
      </c>
      <c r="X14" s="29" t="s">
        <v>70</v>
      </c>
      <c r="Y14" s="29" t="s">
        <v>64</v>
      </c>
      <c r="Z14" s="68"/>
      <c r="AA14" s="68"/>
      <c r="AB14" s="68"/>
      <c r="AC14" s="68"/>
      <c r="AD14" s="68"/>
      <c r="AE14" s="47" t="s">
        <v>22</v>
      </c>
      <c r="AF14" s="48">
        <v>1</v>
      </c>
      <c r="AG14" s="48">
        <v>2</v>
      </c>
      <c r="AH14" s="48">
        <v>3</v>
      </c>
      <c r="AI14" s="48">
        <v>4</v>
      </c>
      <c r="AJ14" s="48">
        <v>5</v>
      </c>
      <c r="AK14" s="48">
        <v>6</v>
      </c>
      <c r="AL14" s="48">
        <v>7</v>
      </c>
      <c r="AM14" s="48">
        <v>8</v>
      </c>
      <c r="AN14" s="48">
        <v>9</v>
      </c>
      <c r="AO14" s="48">
        <v>10</v>
      </c>
      <c r="AP14" s="48">
        <v>11</v>
      </c>
      <c r="AQ14" s="48">
        <v>12</v>
      </c>
      <c r="AR14" s="48">
        <v>13</v>
      </c>
      <c r="AS14" s="48">
        <v>14</v>
      </c>
      <c r="AT14" s="48">
        <v>15</v>
      </c>
      <c r="AU14" s="48">
        <v>16</v>
      </c>
      <c r="AV14" s="48">
        <v>17</v>
      </c>
      <c r="AW14" s="49">
        <v>18</v>
      </c>
      <c r="AX14" s="127">
        <v>19</v>
      </c>
      <c r="AY14" s="587">
        <v>20</v>
      </c>
    </row>
    <row r="15" spans="1:51" x14ac:dyDescent="0.45">
      <c r="A15" s="30" t="s">
        <v>65</v>
      </c>
      <c r="B15" s="19"/>
      <c r="C15" s="19"/>
      <c r="D15" s="19"/>
      <c r="E15" s="31"/>
      <c r="F15" s="20"/>
      <c r="G15" s="32"/>
      <c r="H15" s="22"/>
      <c r="I15" s="33"/>
      <c r="J15" s="33"/>
      <c r="K15" s="33"/>
      <c r="L15" s="42"/>
      <c r="M15" s="23"/>
      <c r="N15" s="23"/>
      <c r="O15" s="23"/>
      <c r="P15" s="21"/>
      <c r="Q15" s="21"/>
      <c r="R15" s="21"/>
      <c r="S15" s="21"/>
      <c r="T15" s="21"/>
      <c r="U15" s="23"/>
      <c r="V15" s="23" t="s">
        <v>66</v>
      </c>
      <c r="W15" s="24"/>
      <c r="X15" s="24" t="s">
        <v>67</v>
      </c>
      <c r="Y15" s="24"/>
      <c r="Z15" s="67"/>
      <c r="AA15" s="67"/>
      <c r="AB15" s="67"/>
      <c r="AC15" s="67"/>
      <c r="AD15" s="67"/>
    </row>
    <row r="16" spans="1:51" x14ac:dyDescent="0.45">
      <c r="A16" s="34"/>
      <c r="B16" s="19"/>
      <c r="C16" s="19"/>
      <c r="D16" s="19"/>
      <c r="E16" s="35"/>
      <c r="F16" s="20"/>
      <c r="G16" s="36"/>
      <c r="H16" s="22"/>
      <c r="I16" s="37"/>
      <c r="J16" s="37"/>
      <c r="K16" s="37"/>
      <c r="L16" s="42"/>
      <c r="M16" s="23"/>
      <c r="N16" s="23"/>
      <c r="O16" s="23"/>
      <c r="P16" s="21"/>
      <c r="Q16" s="21"/>
      <c r="R16" s="21"/>
      <c r="S16" s="21"/>
      <c r="T16" s="21"/>
      <c r="U16" s="23"/>
      <c r="V16" s="23"/>
      <c r="W16" s="24"/>
      <c r="X16" s="24"/>
      <c r="Y16" s="24"/>
      <c r="Z16" s="67"/>
      <c r="AA16" s="67"/>
      <c r="AB16" s="67"/>
      <c r="AC16" s="67"/>
      <c r="AD16" s="67"/>
    </row>
    <row r="17" spans="1:51" x14ac:dyDescent="0.45">
      <c r="A17" s="34"/>
      <c r="B17" s="19"/>
      <c r="C17" s="19"/>
      <c r="D17" s="19"/>
      <c r="E17" s="35"/>
      <c r="F17" s="20"/>
      <c r="G17" s="36"/>
      <c r="H17" s="22"/>
      <c r="I17" s="37"/>
      <c r="J17" s="37"/>
      <c r="K17" s="37"/>
      <c r="L17" s="42"/>
      <c r="M17" s="23"/>
      <c r="N17" s="23"/>
      <c r="O17" s="23"/>
      <c r="P17" s="21"/>
      <c r="Q17" s="21"/>
      <c r="R17" s="21"/>
      <c r="S17" s="21"/>
      <c r="T17" s="21"/>
      <c r="U17" s="23"/>
      <c r="V17" s="23"/>
      <c r="W17" s="24"/>
      <c r="X17" s="24"/>
      <c r="Y17" s="24"/>
      <c r="Z17" s="67"/>
      <c r="AA17" s="67"/>
      <c r="AB17" s="67"/>
      <c r="AC17" s="67"/>
      <c r="AD17" s="67"/>
    </row>
    <row r="18" spans="1:51" x14ac:dyDescent="0.45">
      <c r="A18" s="34"/>
      <c r="B18" s="19"/>
      <c r="C18" s="19"/>
      <c r="D18" s="19"/>
      <c r="E18" s="35"/>
      <c r="F18" s="20"/>
      <c r="G18" s="36"/>
      <c r="H18" s="22"/>
      <c r="I18" s="37"/>
      <c r="J18" s="37"/>
      <c r="K18" s="37"/>
      <c r="L18" s="42"/>
      <c r="M18" s="23"/>
      <c r="N18" s="23"/>
      <c r="O18" s="23"/>
      <c r="P18" s="21"/>
      <c r="Q18" s="21"/>
      <c r="R18" s="21"/>
      <c r="S18" s="21"/>
      <c r="T18" s="21"/>
      <c r="U18" s="23"/>
      <c r="V18" s="23"/>
      <c r="W18" s="24"/>
      <c r="X18" s="24"/>
      <c r="Y18" s="24"/>
      <c r="Z18" s="67"/>
      <c r="AA18" s="67"/>
      <c r="AB18" s="67"/>
      <c r="AC18" s="67"/>
      <c r="AD18" s="67"/>
    </row>
    <row r="20" spans="1:51" x14ac:dyDescent="0.45">
      <c r="A20" s="39" t="s">
        <v>68</v>
      </c>
      <c r="B20" s="39"/>
      <c r="C20" s="39"/>
    </row>
    <row r="22" spans="1:51" ht="14.65" thickBot="1" x14ac:dyDescent="0.5"/>
    <row r="23" spans="1:51" ht="14.65" thickBot="1" x14ac:dyDescent="0.5">
      <c r="A23" s="50" t="s">
        <v>71</v>
      </c>
      <c r="AE23" s="44"/>
      <c r="AF23" s="45" t="s">
        <v>3</v>
      </c>
      <c r="AG23" s="45" t="s">
        <v>4</v>
      </c>
      <c r="AH23" s="45" t="s">
        <v>5</v>
      </c>
      <c r="AI23" s="45" t="s">
        <v>6</v>
      </c>
      <c r="AJ23" s="45" t="s">
        <v>7</v>
      </c>
      <c r="AK23" s="45" t="s">
        <v>8</v>
      </c>
      <c r="AL23" s="45" t="s">
        <v>9</v>
      </c>
      <c r="AM23" s="45" t="s">
        <v>10</v>
      </c>
      <c r="AN23" s="45" t="s">
        <v>11</v>
      </c>
      <c r="AO23" s="45" t="s">
        <v>12</v>
      </c>
      <c r="AP23" s="45" t="s">
        <v>13</v>
      </c>
      <c r="AQ23" s="45" t="s">
        <v>14</v>
      </c>
      <c r="AR23" s="45" t="s">
        <v>15</v>
      </c>
      <c r="AS23" s="45" t="s">
        <v>16</v>
      </c>
      <c r="AT23" s="45" t="s">
        <v>17</v>
      </c>
      <c r="AU23" s="45" t="s">
        <v>18</v>
      </c>
      <c r="AV23" s="45" t="s">
        <v>19</v>
      </c>
      <c r="AW23" s="46" t="s">
        <v>20</v>
      </c>
      <c r="AX23" s="588" t="s">
        <v>21</v>
      </c>
      <c r="AY23" s="589" t="s">
        <v>398</v>
      </c>
    </row>
    <row r="24" spans="1:51" ht="14.65" thickBot="1" x14ac:dyDescent="0.5">
      <c r="A24" s="25" t="s">
        <v>40</v>
      </c>
      <c r="B24" s="26" t="s">
        <v>41</v>
      </c>
      <c r="C24" s="26" t="s">
        <v>42</v>
      </c>
      <c r="D24" s="26" t="s">
        <v>43</v>
      </c>
      <c r="E24" s="26" t="s">
        <v>44</v>
      </c>
      <c r="F24" s="26" t="s">
        <v>45</v>
      </c>
      <c r="G24" s="27" t="s">
        <v>46</v>
      </c>
      <c r="H24" s="27" t="s">
        <v>47</v>
      </c>
      <c r="I24" s="28" t="s">
        <v>48</v>
      </c>
      <c r="J24" s="28" t="s">
        <v>49</v>
      </c>
      <c r="K24" s="28" t="s">
        <v>50</v>
      </c>
      <c r="L24" s="29" t="s">
        <v>51</v>
      </c>
      <c r="M24" s="29" t="s">
        <v>52</v>
      </c>
      <c r="N24" s="26" t="s">
        <v>53</v>
      </c>
      <c r="O24" s="26" t="s">
        <v>54</v>
      </c>
      <c r="P24" s="26" t="s">
        <v>55</v>
      </c>
      <c r="Q24" s="26" t="s">
        <v>56</v>
      </c>
      <c r="R24" s="26" t="s">
        <v>57</v>
      </c>
      <c r="S24" s="26" t="s">
        <v>58</v>
      </c>
      <c r="T24" s="26" t="s">
        <v>59</v>
      </c>
      <c r="U24" s="26" t="s">
        <v>60</v>
      </c>
      <c r="V24" s="26" t="s">
        <v>61</v>
      </c>
      <c r="W24" s="26" t="s">
        <v>62</v>
      </c>
      <c r="X24" s="29" t="s">
        <v>70</v>
      </c>
      <c r="Y24" s="29" t="s">
        <v>64</v>
      </c>
      <c r="Z24" s="68"/>
      <c r="AA24" s="68"/>
      <c r="AB24" s="68"/>
      <c r="AC24" s="68"/>
      <c r="AD24" s="68"/>
      <c r="AE24" s="47" t="s">
        <v>22</v>
      </c>
      <c r="AF24" s="48">
        <v>1</v>
      </c>
      <c r="AG24" s="48">
        <v>2</v>
      </c>
      <c r="AH24" s="48">
        <v>3</v>
      </c>
      <c r="AI24" s="48">
        <v>4</v>
      </c>
      <c r="AJ24" s="48">
        <v>5</v>
      </c>
      <c r="AK24" s="48">
        <v>6</v>
      </c>
      <c r="AL24" s="48">
        <v>7</v>
      </c>
      <c r="AM24" s="48">
        <v>8</v>
      </c>
      <c r="AN24" s="48">
        <v>9</v>
      </c>
      <c r="AO24" s="48">
        <v>10</v>
      </c>
      <c r="AP24" s="48">
        <v>11</v>
      </c>
      <c r="AQ24" s="48">
        <v>12</v>
      </c>
      <c r="AR24" s="48">
        <v>13</v>
      </c>
      <c r="AS24" s="48">
        <v>14</v>
      </c>
      <c r="AT24" s="48">
        <v>15</v>
      </c>
      <c r="AU24" s="48">
        <v>16</v>
      </c>
      <c r="AV24" s="48">
        <v>17</v>
      </c>
      <c r="AW24" s="49">
        <v>18</v>
      </c>
      <c r="AX24" s="588">
        <v>19</v>
      </c>
      <c r="AY24" s="589">
        <v>20</v>
      </c>
    </row>
    <row r="25" spans="1:51" x14ac:dyDescent="0.45">
      <c r="A25" s="30" t="s">
        <v>65</v>
      </c>
      <c r="B25" s="19"/>
      <c r="C25" s="19"/>
      <c r="D25" s="19"/>
      <c r="E25" s="31"/>
      <c r="F25" s="20"/>
      <c r="G25" s="32"/>
      <c r="H25" s="22"/>
      <c r="I25" s="33"/>
      <c r="J25" s="33"/>
      <c r="K25" s="33"/>
      <c r="L25" s="42"/>
      <c r="M25" s="23"/>
      <c r="N25" s="23"/>
      <c r="O25" s="23"/>
      <c r="P25" s="21"/>
      <c r="Q25" s="21"/>
      <c r="R25" s="21"/>
      <c r="S25" s="21"/>
      <c r="T25" s="21"/>
      <c r="U25" s="23"/>
      <c r="V25" s="23" t="s">
        <v>66</v>
      </c>
      <c r="W25" s="24"/>
      <c r="X25" s="24" t="s">
        <v>67</v>
      </c>
      <c r="Y25" s="24"/>
      <c r="Z25" s="67"/>
      <c r="AA25" s="67"/>
      <c r="AB25" s="67"/>
      <c r="AC25" s="67"/>
      <c r="AD25" s="67"/>
    </row>
    <row r="26" spans="1:51" x14ac:dyDescent="0.45">
      <c r="A26" s="34"/>
      <c r="B26" s="19"/>
      <c r="C26" s="19"/>
      <c r="D26" s="19"/>
      <c r="E26" s="35"/>
      <c r="F26" s="20"/>
      <c r="G26" s="36"/>
      <c r="H26" s="22"/>
      <c r="I26" s="37"/>
      <c r="J26" s="37"/>
      <c r="K26" s="37"/>
      <c r="L26" s="42"/>
      <c r="M26" s="23"/>
      <c r="N26" s="23"/>
      <c r="O26" s="23"/>
      <c r="P26" s="21"/>
      <c r="Q26" s="21"/>
      <c r="R26" s="21"/>
      <c r="S26" s="21"/>
      <c r="T26" s="21"/>
      <c r="U26" s="23"/>
      <c r="V26" s="23"/>
      <c r="W26" s="24"/>
      <c r="X26" s="24"/>
      <c r="Y26" s="24"/>
      <c r="Z26" s="67"/>
      <c r="AA26" s="67"/>
      <c r="AB26" s="67"/>
      <c r="AC26" s="67"/>
      <c r="AD26" s="67"/>
    </row>
    <row r="27" spans="1:51" x14ac:dyDescent="0.45">
      <c r="A27" s="34"/>
      <c r="B27" s="19"/>
      <c r="C27" s="19"/>
      <c r="D27" s="19"/>
      <c r="E27" s="35"/>
      <c r="F27" s="20"/>
      <c r="G27" s="36"/>
      <c r="H27" s="22"/>
      <c r="I27" s="37"/>
      <c r="J27" s="37"/>
      <c r="K27" s="37"/>
      <c r="L27" s="42"/>
      <c r="M27" s="23"/>
      <c r="N27" s="23"/>
      <c r="O27" s="23"/>
      <c r="P27" s="21"/>
      <c r="Q27" s="21"/>
      <c r="R27" s="21"/>
      <c r="S27" s="21"/>
      <c r="T27" s="21"/>
      <c r="U27" s="23"/>
      <c r="V27" s="23"/>
      <c r="W27" s="24"/>
      <c r="X27" s="24"/>
      <c r="Y27" s="24"/>
      <c r="Z27" s="67"/>
      <c r="AA27" s="67"/>
      <c r="AB27" s="67"/>
      <c r="AC27" s="67"/>
      <c r="AD27" s="67"/>
    </row>
    <row r="28" spans="1:51" x14ac:dyDescent="0.45">
      <c r="A28" s="34"/>
      <c r="B28" s="19"/>
      <c r="C28" s="19"/>
      <c r="D28" s="19"/>
      <c r="E28" s="35"/>
      <c r="F28" s="20"/>
      <c r="G28" s="36"/>
      <c r="H28" s="22"/>
      <c r="I28" s="37"/>
      <c r="J28" s="37"/>
      <c r="K28" s="37"/>
      <c r="L28" s="42"/>
      <c r="M28" s="23"/>
      <c r="N28" s="23"/>
      <c r="O28" s="23"/>
      <c r="P28" s="21"/>
      <c r="Q28" s="21"/>
      <c r="R28" s="21"/>
      <c r="S28" s="21"/>
      <c r="T28" s="21"/>
      <c r="U28" s="23"/>
      <c r="V28" s="23"/>
      <c r="W28" s="24"/>
      <c r="X28" s="24"/>
      <c r="Y28" s="24"/>
      <c r="Z28" s="67"/>
      <c r="AA28" s="67"/>
      <c r="AB28" s="67"/>
      <c r="AC28" s="67"/>
      <c r="AD28" s="67"/>
    </row>
    <row r="30" spans="1:51" x14ac:dyDescent="0.45">
      <c r="A30" s="39" t="s">
        <v>68</v>
      </c>
      <c r="B30" s="39"/>
      <c r="C30" s="39"/>
    </row>
    <row r="32" spans="1:51" ht="14.65" thickBot="1" x14ac:dyDescent="0.5"/>
    <row r="33" spans="1:51" ht="14.65" thickBot="1" x14ac:dyDescent="0.5">
      <c r="A33" s="50" t="s">
        <v>72</v>
      </c>
      <c r="AE33" s="44"/>
      <c r="AF33" s="45" t="s">
        <v>3</v>
      </c>
      <c r="AG33" s="45" t="s">
        <v>4</v>
      </c>
      <c r="AH33" s="45" t="s">
        <v>5</v>
      </c>
      <c r="AI33" s="45" t="s">
        <v>6</v>
      </c>
      <c r="AJ33" s="45" t="s">
        <v>7</v>
      </c>
      <c r="AK33" s="45" t="s">
        <v>8</v>
      </c>
      <c r="AL33" s="45" t="s">
        <v>9</v>
      </c>
      <c r="AM33" s="45" t="s">
        <v>10</v>
      </c>
      <c r="AN33" s="45" t="s">
        <v>11</v>
      </c>
      <c r="AO33" s="45" t="s">
        <v>12</v>
      </c>
      <c r="AP33" s="45" t="s">
        <v>13</v>
      </c>
      <c r="AQ33" s="45" t="s">
        <v>14</v>
      </c>
      <c r="AR33" s="45" t="s">
        <v>15</v>
      </c>
      <c r="AS33" s="45" t="s">
        <v>16</v>
      </c>
      <c r="AT33" s="45" t="s">
        <v>17</v>
      </c>
      <c r="AU33" s="45" t="s">
        <v>18</v>
      </c>
      <c r="AV33" s="45" t="s">
        <v>19</v>
      </c>
      <c r="AW33" s="46" t="s">
        <v>20</v>
      </c>
      <c r="AX33" s="127" t="s">
        <v>21</v>
      </c>
      <c r="AY33" s="587" t="s">
        <v>398</v>
      </c>
    </row>
    <row r="34" spans="1:51" ht="14.65" thickBot="1" x14ac:dyDescent="0.5">
      <c r="A34" s="25" t="s">
        <v>40</v>
      </c>
      <c r="B34" s="26" t="s">
        <v>41</v>
      </c>
      <c r="C34" s="26" t="s">
        <v>42</v>
      </c>
      <c r="D34" s="26" t="s">
        <v>43</v>
      </c>
      <c r="E34" s="26" t="s">
        <v>44</v>
      </c>
      <c r="F34" s="26" t="s">
        <v>45</v>
      </c>
      <c r="G34" s="27" t="s">
        <v>46</v>
      </c>
      <c r="H34" s="27" t="s">
        <v>47</v>
      </c>
      <c r="I34" s="28" t="s">
        <v>48</v>
      </c>
      <c r="J34" s="28" t="s">
        <v>49</v>
      </c>
      <c r="K34" s="28" t="s">
        <v>50</v>
      </c>
      <c r="L34" s="29" t="s">
        <v>51</v>
      </c>
      <c r="M34" s="29" t="s">
        <v>52</v>
      </c>
      <c r="N34" s="26" t="s">
        <v>53</v>
      </c>
      <c r="O34" s="26" t="s">
        <v>54</v>
      </c>
      <c r="P34" s="26" t="s">
        <v>55</v>
      </c>
      <c r="Q34" s="26" t="s">
        <v>56</v>
      </c>
      <c r="R34" s="26" t="s">
        <v>57</v>
      </c>
      <c r="S34" s="26" t="s">
        <v>58</v>
      </c>
      <c r="T34" s="26" t="s">
        <v>59</v>
      </c>
      <c r="U34" s="26" t="s">
        <v>60</v>
      </c>
      <c r="V34" s="26" t="s">
        <v>61</v>
      </c>
      <c r="W34" s="26" t="s">
        <v>62</v>
      </c>
      <c r="X34" s="29" t="s">
        <v>70</v>
      </c>
      <c r="Y34" s="29" t="s">
        <v>64</v>
      </c>
      <c r="Z34" s="68"/>
      <c r="AA34" s="68"/>
      <c r="AB34" s="68"/>
      <c r="AC34" s="68"/>
      <c r="AD34" s="68"/>
      <c r="AE34" s="47" t="s">
        <v>22</v>
      </c>
      <c r="AF34" s="48">
        <v>1</v>
      </c>
      <c r="AG34" s="48">
        <v>2</v>
      </c>
      <c r="AH34" s="48">
        <v>3</v>
      </c>
      <c r="AI34" s="48">
        <v>4</v>
      </c>
      <c r="AJ34" s="48">
        <v>5</v>
      </c>
      <c r="AK34" s="48">
        <v>6</v>
      </c>
      <c r="AL34" s="48">
        <v>7</v>
      </c>
      <c r="AM34" s="48">
        <v>8</v>
      </c>
      <c r="AN34" s="48">
        <v>9</v>
      </c>
      <c r="AO34" s="48">
        <v>10</v>
      </c>
      <c r="AP34" s="48">
        <v>11</v>
      </c>
      <c r="AQ34" s="48">
        <v>12</v>
      </c>
      <c r="AR34" s="48">
        <v>13</v>
      </c>
      <c r="AS34" s="48">
        <v>14</v>
      </c>
      <c r="AT34" s="48">
        <v>15</v>
      </c>
      <c r="AU34" s="48">
        <v>16</v>
      </c>
      <c r="AV34" s="48">
        <v>17</v>
      </c>
      <c r="AW34" s="49">
        <v>18</v>
      </c>
      <c r="AX34" s="127">
        <v>19</v>
      </c>
      <c r="AY34" s="587">
        <v>20</v>
      </c>
    </row>
    <row r="35" spans="1:51" x14ac:dyDescent="0.45">
      <c r="A35" s="30" t="s">
        <v>65</v>
      </c>
      <c r="B35" s="19"/>
      <c r="C35" s="19"/>
      <c r="D35" s="19"/>
      <c r="E35" s="31"/>
      <c r="F35" s="20"/>
      <c r="G35" s="32"/>
      <c r="H35" s="22"/>
      <c r="I35" s="33"/>
      <c r="J35" s="33"/>
      <c r="K35" s="33"/>
      <c r="L35" s="42"/>
      <c r="M35" s="23"/>
      <c r="N35" s="23"/>
      <c r="O35" s="23"/>
      <c r="P35" s="21"/>
      <c r="Q35" s="21"/>
      <c r="R35" s="21"/>
      <c r="S35" s="21"/>
      <c r="T35" s="21"/>
      <c r="U35" s="23"/>
      <c r="V35" s="23" t="s">
        <v>66</v>
      </c>
      <c r="W35" s="24"/>
      <c r="X35" s="24" t="s">
        <v>67</v>
      </c>
      <c r="Y35" s="24"/>
      <c r="Z35" s="67"/>
      <c r="AA35" s="67"/>
      <c r="AB35" s="67"/>
      <c r="AC35" s="67"/>
      <c r="AD35" s="67"/>
    </row>
    <row r="36" spans="1:51" x14ac:dyDescent="0.45">
      <c r="A36" s="34"/>
      <c r="B36" s="19"/>
      <c r="C36" s="19"/>
      <c r="D36" s="19"/>
      <c r="E36" s="35"/>
      <c r="F36" s="20"/>
      <c r="G36" s="36"/>
      <c r="H36" s="22"/>
      <c r="I36" s="37"/>
      <c r="J36" s="37"/>
      <c r="K36" s="37"/>
      <c r="L36" s="42"/>
      <c r="M36" s="23"/>
      <c r="N36" s="23"/>
      <c r="O36" s="23"/>
      <c r="P36" s="21"/>
      <c r="Q36" s="21"/>
      <c r="R36" s="21"/>
      <c r="S36" s="21"/>
      <c r="T36" s="21"/>
      <c r="U36" s="23"/>
      <c r="V36" s="23"/>
      <c r="W36" s="24"/>
      <c r="X36" s="24"/>
      <c r="Y36" s="24"/>
      <c r="Z36" s="67"/>
      <c r="AA36" s="67"/>
      <c r="AB36" s="67"/>
      <c r="AC36" s="67"/>
      <c r="AD36" s="67"/>
    </row>
    <row r="37" spans="1:51" x14ac:dyDescent="0.45">
      <c r="A37" s="34"/>
      <c r="B37" s="19"/>
      <c r="C37" s="19"/>
      <c r="D37" s="19"/>
      <c r="E37" s="35"/>
      <c r="F37" s="20"/>
      <c r="G37" s="36"/>
      <c r="H37" s="22"/>
      <c r="I37" s="37"/>
      <c r="J37" s="37"/>
      <c r="K37" s="37"/>
      <c r="L37" s="42"/>
      <c r="M37" s="23"/>
      <c r="N37" s="23"/>
      <c r="O37" s="23"/>
      <c r="P37" s="21"/>
      <c r="Q37" s="21"/>
      <c r="R37" s="21"/>
      <c r="S37" s="21"/>
      <c r="T37" s="21"/>
      <c r="U37" s="23"/>
      <c r="V37" s="23"/>
      <c r="W37" s="24"/>
      <c r="X37" s="24"/>
      <c r="Y37" s="24"/>
      <c r="Z37" s="67"/>
      <c r="AA37" s="67"/>
      <c r="AB37" s="67"/>
      <c r="AC37" s="67"/>
      <c r="AD37" s="67"/>
    </row>
    <row r="38" spans="1:51" x14ac:dyDescent="0.45">
      <c r="A38" s="34"/>
      <c r="B38" s="19"/>
      <c r="C38" s="19"/>
      <c r="D38" s="19"/>
      <c r="E38" s="35"/>
      <c r="F38" s="20"/>
      <c r="G38" s="36"/>
      <c r="H38" s="22"/>
      <c r="I38" s="37"/>
      <c r="J38" s="37"/>
      <c r="K38" s="37"/>
      <c r="L38" s="42"/>
      <c r="M38" s="23"/>
      <c r="N38" s="23"/>
      <c r="O38" s="23"/>
      <c r="P38" s="21"/>
      <c r="Q38" s="21"/>
      <c r="R38" s="21"/>
      <c r="S38" s="21"/>
      <c r="T38" s="21"/>
      <c r="U38" s="23"/>
      <c r="V38" s="23"/>
      <c r="W38" s="24"/>
      <c r="X38" s="24"/>
      <c r="Y38" s="24"/>
      <c r="Z38" s="67"/>
      <c r="AA38" s="67"/>
      <c r="AB38" s="67"/>
      <c r="AC38" s="67"/>
      <c r="AD38" s="67"/>
    </row>
    <row r="40" spans="1:51" x14ac:dyDescent="0.45">
      <c r="A40" s="39" t="s">
        <v>68</v>
      </c>
      <c r="B40" s="39"/>
      <c r="C40" s="39"/>
    </row>
    <row r="42" spans="1:51" ht="14.65" thickBot="1" x14ac:dyDescent="0.5"/>
    <row r="43" spans="1:51" ht="14.65" thickBot="1" x14ac:dyDescent="0.5">
      <c r="A43" s="50" t="s">
        <v>73</v>
      </c>
      <c r="AE43" s="44"/>
      <c r="AF43" s="45" t="s">
        <v>3</v>
      </c>
      <c r="AG43" s="45" t="s">
        <v>4</v>
      </c>
      <c r="AH43" s="45" t="s">
        <v>5</v>
      </c>
      <c r="AI43" s="45" t="s">
        <v>6</v>
      </c>
      <c r="AJ43" s="45" t="s">
        <v>7</v>
      </c>
      <c r="AK43" s="45" t="s">
        <v>8</v>
      </c>
      <c r="AL43" s="45" t="s">
        <v>9</v>
      </c>
      <c r="AM43" s="45" t="s">
        <v>10</v>
      </c>
      <c r="AN43" s="45" t="s">
        <v>11</v>
      </c>
      <c r="AO43" s="45" t="s">
        <v>12</v>
      </c>
      <c r="AP43" s="45" t="s">
        <v>13</v>
      </c>
      <c r="AQ43" s="45" t="s">
        <v>14</v>
      </c>
      <c r="AR43" s="45" t="s">
        <v>15</v>
      </c>
      <c r="AS43" s="45" t="s">
        <v>16</v>
      </c>
      <c r="AT43" s="45" t="s">
        <v>17</v>
      </c>
      <c r="AU43" s="45" t="s">
        <v>18</v>
      </c>
      <c r="AV43" s="45" t="s">
        <v>19</v>
      </c>
      <c r="AW43" s="46" t="s">
        <v>20</v>
      </c>
      <c r="AX43" s="127" t="s">
        <v>21</v>
      </c>
      <c r="AY43" s="587" t="s">
        <v>398</v>
      </c>
    </row>
    <row r="44" spans="1:51" ht="14.65" thickBot="1" x14ac:dyDescent="0.5">
      <c r="A44" s="25" t="s">
        <v>40</v>
      </c>
      <c r="B44" s="26" t="s">
        <v>41</v>
      </c>
      <c r="C44" s="26" t="s">
        <v>42</v>
      </c>
      <c r="D44" s="26" t="s">
        <v>43</v>
      </c>
      <c r="E44" s="26" t="s">
        <v>44</v>
      </c>
      <c r="F44" s="26" t="s">
        <v>45</v>
      </c>
      <c r="G44" s="27" t="s">
        <v>46</v>
      </c>
      <c r="H44" s="27" t="s">
        <v>47</v>
      </c>
      <c r="I44" s="28" t="s">
        <v>48</v>
      </c>
      <c r="J44" s="28" t="s">
        <v>49</v>
      </c>
      <c r="K44" s="28" t="s">
        <v>50</v>
      </c>
      <c r="L44" s="29" t="s">
        <v>51</v>
      </c>
      <c r="M44" s="29" t="s">
        <v>52</v>
      </c>
      <c r="N44" s="26" t="s">
        <v>53</v>
      </c>
      <c r="O44" s="26" t="s">
        <v>54</v>
      </c>
      <c r="P44" s="26" t="s">
        <v>55</v>
      </c>
      <c r="Q44" s="26" t="s">
        <v>56</v>
      </c>
      <c r="R44" s="26" t="s">
        <v>57</v>
      </c>
      <c r="S44" s="26" t="s">
        <v>58</v>
      </c>
      <c r="T44" s="26" t="s">
        <v>59</v>
      </c>
      <c r="U44" s="26" t="s">
        <v>60</v>
      </c>
      <c r="V44" s="26" t="s">
        <v>61</v>
      </c>
      <c r="W44" s="26" t="s">
        <v>62</v>
      </c>
      <c r="X44" s="29" t="s">
        <v>70</v>
      </c>
      <c r="Y44" s="29" t="s">
        <v>64</v>
      </c>
      <c r="Z44" s="68"/>
      <c r="AA44" s="68"/>
      <c r="AB44" s="68"/>
      <c r="AC44" s="68"/>
      <c r="AD44" s="68"/>
      <c r="AE44" s="47" t="s">
        <v>22</v>
      </c>
      <c r="AF44" s="48">
        <v>1</v>
      </c>
      <c r="AG44" s="48">
        <v>2</v>
      </c>
      <c r="AH44" s="48">
        <v>3</v>
      </c>
      <c r="AI44" s="48">
        <v>4</v>
      </c>
      <c r="AJ44" s="48">
        <v>5</v>
      </c>
      <c r="AK44" s="48">
        <v>6</v>
      </c>
      <c r="AL44" s="48">
        <v>7</v>
      </c>
      <c r="AM44" s="48">
        <v>8</v>
      </c>
      <c r="AN44" s="48">
        <v>9</v>
      </c>
      <c r="AO44" s="48">
        <v>10</v>
      </c>
      <c r="AP44" s="48">
        <v>11</v>
      </c>
      <c r="AQ44" s="48">
        <v>12</v>
      </c>
      <c r="AR44" s="48">
        <v>13</v>
      </c>
      <c r="AS44" s="48">
        <v>14</v>
      </c>
      <c r="AT44" s="48">
        <v>15</v>
      </c>
      <c r="AU44" s="48">
        <v>16</v>
      </c>
      <c r="AV44" s="48">
        <v>17</v>
      </c>
      <c r="AW44" s="49">
        <v>18</v>
      </c>
      <c r="AX44" s="127">
        <v>19</v>
      </c>
      <c r="AY44" s="587">
        <v>20</v>
      </c>
    </row>
    <row r="45" spans="1:51" x14ac:dyDescent="0.45">
      <c r="A45" s="30" t="s">
        <v>65</v>
      </c>
      <c r="B45" s="19"/>
      <c r="C45" s="19"/>
      <c r="D45" s="19"/>
      <c r="E45" s="31"/>
      <c r="F45" s="20"/>
      <c r="G45" s="32"/>
      <c r="H45" s="22"/>
      <c r="I45" s="33"/>
      <c r="J45" s="33"/>
      <c r="K45" s="33"/>
      <c r="L45" s="42"/>
      <c r="M45" s="23"/>
      <c r="N45" s="23"/>
      <c r="O45" s="23"/>
      <c r="P45" s="21"/>
      <c r="Q45" s="21"/>
      <c r="R45" s="21"/>
      <c r="S45" s="21"/>
      <c r="T45" s="21"/>
      <c r="U45" s="23"/>
      <c r="V45" s="23" t="s">
        <v>66</v>
      </c>
      <c r="W45" s="24"/>
      <c r="X45" s="24" t="s">
        <v>67</v>
      </c>
      <c r="Y45" s="24"/>
      <c r="Z45" s="67"/>
      <c r="AA45" s="67"/>
      <c r="AB45" s="67"/>
      <c r="AC45" s="67"/>
      <c r="AD45" s="67"/>
    </row>
    <row r="46" spans="1:51" x14ac:dyDescent="0.45">
      <c r="A46" s="34"/>
      <c r="B46" s="19"/>
      <c r="C46" s="19"/>
      <c r="D46" s="19"/>
      <c r="E46" s="35"/>
      <c r="F46" s="20"/>
      <c r="G46" s="36"/>
      <c r="H46" s="22"/>
      <c r="I46" s="37"/>
      <c r="J46" s="37"/>
      <c r="K46" s="37"/>
      <c r="L46" s="42"/>
      <c r="M46" s="23"/>
      <c r="N46" s="23"/>
      <c r="O46" s="23"/>
      <c r="P46" s="21"/>
      <c r="Q46" s="21"/>
      <c r="R46" s="21"/>
      <c r="S46" s="21"/>
      <c r="T46" s="21"/>
      <c r="U46" s="23"/>
      <c r="V46" s="23"/>
      <c r="W46" s="24"/>
      <c r="X46" s="24"/>
      <c r="Y46" s="24"/>
      <c r="Z46" s="67"/>
      <c r="AA46" s="67"/>
      <c r="AB46" s="67"/>
      <c r="AC46" s="67"/>
      <c r="AD46" s="67"/>
    </row>
    <row r="47" spans="1:51" x14ac:dyDescent="0.45">
      <c r="A47" s="34"/>
      <c r="B47" s="19"/>
      <c r="C47" s="19"/>
      <c r="D47" s="19"/>
      <c r="E47" s="35"/>
      <c r="F47" s="20"/>
      <c r="G47" s="36"/>
      <c r="H47" s="22"/>
      <c r="I47" s="37"/>
      <c r="J47" s="37"/>
      <c r="K47" s="37"/>
      <c r="L47" s="42"/>
      <c r="M47" s="23"/>
      <c r="N47" s="23"/>
      <c r="O47" s="23"/>
      <c r="P47" s="21"/>
      <c r="Q47" s="21"/>
      <c r="R47" s="21"/>
      <c r="S47" s="21"/>
      <c r="T47" s="21"/>
      <c r="U47" s="23"/>
      <c r="V47" s="23"/>
      <c r="W47" s="24"/>
      <c r="X47" s="24"/>
      <c r="Y47" s="24"/>
      <c r="Z47" s="67"/>
      <c r="AA47" s="67"/>
      <c r="AB47" s="67"/>
      <c r="AC47" s="67"/>
      <c r="AD47" s="67"/>
    </row>
    <row r="48" spans="1:51" x14ac:dyDescent="0.45">
      <c r="A48" s="34"/>
      <c r="B48" s="19"/>
      <c r="C48" s="19"/>
      <c r="D48" s="19"/>
      <c r="E48" s="35"/>
      <c r="F48" s="20"/>
      <c r="G48" s="36"/>
      <c r="H48" s="22"/>
      <c r="I48" s="37"/>
      <c r="J48" s="37"/>
      <c r="K48" s="37"/>
      <c r="L48" s="42"/>
      <c r="M48" s="23"/>
      <c r="N48" s="23"/>
      <c r="O48" s="23"/>
      <c r="P48" s="21"/>
      <c r="Q48" s="21"/>
      <c r="R48" s="21"/>
      <c r="S48" s="21"/>
      <c r="T48" s="21"/>
      <c r="U48" s="23"/>
      <c r="V48" s="23"/>
      <c r="W48" s="24"/>
      <c r="X48" s="24"/>
      <c r="Y48" s="24"/>
      <c r="Z48" s="67"/>
      <c r="AA48" s="67"/>
      <c r="AB48" s="67"/>
      <c r="AC48" s="67"/>
      <c r="AD48" s="67"/>
    </row>
    <row r="50" spans="1:51" x14ac:dyDescent="0.45">
      <c r="A50" s="39" t="s">
        <v>68</v>
      </c>
      <c r="B50" s="39"/>
      <c r="C50" s="39"/>
    </row>
    <row r="52" spans="1:51" ht="14.65" thickBot="1" x14ac:dyDescent="0.5"/>
    <row r="53" spans="1:51" ht="14.65" thickBot="1" x14ac:dyDescent="0.5">
      <c r="A53" s="50" t="s">
        <v>1603</v>
      </c>
      <c r="AE53" s="44"/>
      <c r="AF53" s="45" t="s">
        <v>3</v>
      </c>
      <c r="AG53" s="45" t="s">
        <v>4</v>
      </c>
      <c r="AH53" s="45" t="s">
        <v>5</v>
      </c>
      <c r="AI53" s="45" t="s">
        <v>6</v>
      </c>
      <c r="AJ53" s="45" t="s">
        <v>7</v>
      </c>
      <c r="AK53" s="45" t="s">
        <v>8</v>
      </c>
      <c r="AL53" s="45" t="s">
        <v>9</v>
      </c>
      <c r="AM53" s="45" t="s">
        <v>10</v>
      </c>
      <c r="AN53" s="45" t="s">
        <v>11</v>
      </c>
      <c r="AO53" s="45" t="s">
        <v>12</v>
      </c>
      <c r="AP53" s="45" t="s">
        <v>13</v>
      </c>
      <c r="AQ53" s="45" t="s">
        <v>14</v>
      </c>
      <c r="AR53" s="45" t="s">
        <v>15</v>
      </c>
      <c r="AS53" s="45" t="s">
        <v>16</v>
      </c>
      <c r="AT53" s="45" t="s">
        <v>17</v>
      </c>
      <c r="AU53" s="45" t="s">
        <v>18</v>
      </c>
      <c r="AV53" s="45" t="s">
        <v>19</v>
      </c>
      <c r="AW53" s="46" t="s">
        <v>20</v>
      </c>
      <c r="AX53" s="127" t="s">
        <v>21</v>
      </c>
      <c r="AY53" s="587" t="s">
        <v>398</v>
      </c>
    </row>
    <row r="54" spans="1:51" ht="14.65" thickBot="1" x14ac:dyDescent="0.5">
      <c r="A54" s="25" t="s">
        <v>40</v>
      </c>
      <c r="B54" s="26" t="s">
        <v>41</v>
      </c>
      <c r="C54" s="26" t="s">
        <v>42</v>
      </c>
      <c r="D54" s="26" t="s">
        <v>43</v>
      </c>
      <c r="E54" s="26" t="s">
        <v>44</v>
      </c>
      <c r="F54" s="26" t="s">
        <v>45</v>
      </c>
      <c r="G54" s="27" t="s">
        <v>46</v>
      </c>
      <c r="H54" s="27" t="s">
        <v>47</v>
      </c>
      <c r="I54" s="28" t="s">
        <v>48</v>
      </c>
      <c r="J54" s="28" t="s">
        <v>49</v>
      </c>
      <c r="K54" s="28" t="s">
        <v>50</v>
      </c>
      <c r="L54" s="29" t="s">
        <v>51</v>
      </c>
      <c r="M54" s="29" t="s">
        <v>52</v>
      </c>
      <c r="N54" s="26" t="s">
        <v>53</v>
      </c>
      <c r="O54" s="26" t="s">
        <v>54</v>
      </c>
      <c r="P54" s="26" t="s">
        <v>55</v>
      </c>
      <c r="Q54" s="26" t="s">
        <v>56</v>
      </c>
      <c r="R54" s="26" t="s">
        <v>57</v>
      </c>
      <c r="S54" s="26" t="s">
        <v>58</v>
      </c>
      <c r="T54" s="26" t="s">
        <v>59</v>
      </c>
      <c r="U54" s="26" t="s">
        <v>60</v>
      </c>
      <c r="V54" s="26" t="s">
        <v>61</v>
      </c>
      <c r="W54" s="26" t="s">
        <v>62</v>
      </c>
      <c r="X54" s="29" t="s">
        <v>70</v>
      </c>
      <c r="Y54" s="29" t="s">
        <v>64</v>
      </c>
      <c r="Z54" s="68"/>
      <c r="AA54" s="68"/>
      <c r="AB54" s="68"/>
      <c r="AC54" s="68"/>
      <c r="AD54" s="68"/>
      <c r="AE54" s="47" t="s">
        <v>22</v>
      </c>
      <c r="AF54" s="48">
        <v>1</v>
      </c>
      <c r="AG54" s="48">
        <v>2</v>
      </c>
      <c r="AH54" s="48">
        <v>3</v>
      </c>
      <c r="AI54" s="48">
        <v>4</v>
      </c>
      <c r="AJ54" s="48">
        <v>5</v>
      </c>
      <c r="AK54" s="48">
        <v>6</v>
      </c>
      <c r="AL54" s="48">
        <v>7</v>
      </c>
      <c r="AM54" s="48">
        <v>8</v>
      </c>
      <c r="AN54" s="48">
        <v>9</v>
      </c>
      <c r="AO54" s="48">
        <v>10</v>
      </c>
      <c r="AP54" s="48">
        <v>11</v>
      </c>
      <c r="AQ54" s="48">
        <v>12</v>
      </c>
      <c r="AR54" s="48">
        <v>13</v>
      </c>
      <c r="AS54" s="48">
        <v>14</v>
      </c>
      <c r="AT54" s="48">
        <v>15</v>
      </c>
      <c r="AU54" s="48">
        <v>16</v>
      </c>
      <c r="AV54" s="48">
        <v>17</v>
      </c>
      <c r="AW54" s="49">
        <v>18</v>
      </c>
      <c r="AX54" s="127">
        <v>19</v>
      </c>
      <c r="AY54" s="587">
        <v>20</v>
      </c>
    </row>
    <row r="55" spans="1:51" x14ac:dyDescent="0.45">
      <c r="A55" s="30" t="s">
        <v>65</v>
      </c>
      <c r="B55" s="19"/>
      <c r="C55" s="19"/>
      <c r="D55" s="19"/>
      <c r="E55" s="31"/>
      <c r="F55" s="20"/>
      <c r="G55" s="32"/>
      <c r="H55" s="22"/>
      <c r="I55" s="33"/>
      <c r="J55" s="33"/>
      <c r="K55" s="33"/>
      <c r="L55" s="42"/>
      <c r="M55" s="23"/>
      <c r="N55" s="23"/>
      <c r="O55" s="23"/>
      <c r="P55" s="21"/>
      <c r="Q55" s="21"/>
      <c r="R55" s="21"/>
      <c r="S55" s="21"/>
      <c r="T55" s="21"/>
      <c r="U55" s="23"/>
      <c r="V55" s="23" t="s">
        <v>66</v>
      </c>
      <c r="W55" s="24"/>
      <c r="X55" s="24" t="s">
        <v>67</v>
      </c>
      <c r="Y55" s="24"/>
      <c r="Z55" s="67"/>
      <c r="AA55" s="67"/>
      <c r="AB55" s="67"/>
      <c r="AC55" s="67"/>
      <c r="AD55" s="67"/>
    </row>
    <row r="56" spans="1:51" x14ac:dyDescent="0.45">
      <c r="A56" s="34"/>
      <c r="B56" s="19"/>
      <c r="C56" s="19"/>
      <c r="D56" s="19"/>
      <c r="E56" s="35"/>
      <c r="F56" s="20"/>
      <c r="G56" s="36"/>
      <c r="H56" s="22"/>
      <c r="I56" s="37"/>
      <c r="J56" s="37"/>
      <c r="K56" s="37"/>
      <c r="L56" s="42"/>
      <c r="M56" s="23"/>
      <c r="N56" s="23"/>
      <c r="O56" s="23"/>
      <c r="P56" s="21"/>
      <c r="Q56" s="21"/>
      <c r="R56" s="21"/>
      <c r="S56" s="21"/>
      <c r="T56" s="21"/>
      <c r="U56" s="23"/>
      <c r="V56" s="23"/>
      <c r="W56" s="24"/>
      <c r="X56" s="24"/>
      <c r="Y56" s="24"/>
      <c r="Z56" s="67"/>
      <c r="AA56" s="67"/>
      <c r="AB56" s="67"/>
      <c r="AC56" s="67"/>
      <c r="AD56" s="67"/>
    </row>
    <row r="57" spans="1:51" x14ac:dyDescent="0.45">
      <c r="A57" s="34"/>
      <c r="B57" s="19"/>
      <c r="C57" s="19"/>
      <c r="D57" s="19"/>
      <c r="E57" s="35"/>
      <c r="F57" s="20"/>
      <c r="G57" s="36"/>
      <c r="H57" s="22"/>
      <c r="I57" s="37"/>
      <c r="J57" s="37"/>
      <c r="K57" s="37"/>
      <c r="L57" s="42"/>
      <c r="M57" s="23"/>
      <c r="N57" s="23"/>
      <c r="O57" s="23"/>
      <c r="P57" s="21"/>
      <c r="Q57" s="21"/>
      <c r="R57" s="21"/>
      <c r="S57" s="21"/>
      <c r="T57" s="21"/>
      <c r="U57" s="23"/>
      <c r="V57" s="23"/>
      <c r="W57" s="24"/>
      <c r="X57" s="24"/>
      <c r="Y57" s="24"/>
      <c r="Z57" s="67"/>
      <c r="AA57" s="67"/>
      <c r="AB57" s="67"/>
      <c r="AC57" s="67"/>
      <c r="AD57" s="67"/>
    </row>
    <row r="58" spans="1:51" x14ac:dyDescent="0.45">
      <c r="A58" s="34"/>
      <c r="B58" s="19"/>
      <c r="C58" s="19"/>
      <c r="D58" s="19"/>
      <c r="E58" s="35"/>
      <c r="F58" s="20"/>
      <c r="G58" s="36"/>
      <c r="H58" s="22"/>
      <c r="I58" s="37"/>
      <c r="J58" s="37"/>
      <c r="K58" s="37"/>
      <c r="L58" s="42"/>
      <c r="M58" s="23"/>
      <c r="N58" s="23"/>
      <c r="O58" s="23"/>
      <c r="P58" s="21"/>
      <c r="Q58" s="21"/>
      <c r="R58" s="21"/>
      <c r="S58" s="21"/>
      <c r="T58" s="21"/>
      <c r="U58" s="23"/>
      <c r="V58" s="23"/>
      <c r="W58" s="24"/>
      <c r="X58" s="24"/>
      <c r="Y58" s="24"/>
      <c r="Z58" s="67"/>
      <c r="AA58" s="67"/>
      <c r="AB58" s="67"/>
      <c r="AC58" s="67"/>
      <c r="AD58" s="67"/>
    </row>
    <row r="60" spans="1:51" x14ac:dyDescent="0.45">
      <c r="A60" s="39" t="s">
        <v>68</v>
      </c>
      <c r="B60" s="39"/>
      <c r="C60" s="39"/>
    </row>
  </sheetData>
  <sheetProtection algorithmName="SHA-512" hashValue="Lv903/aU+HKfewKgZVxqP5g41jmv6QE9AEcn6jj62aelHlEVseC1SoL9fluMWdwfWomS+dwF2SyBzUImZC1uTg==" saltValue="LHXc9PL1jIwTfKxGRkH6cg=="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C3967-293E-4BDF-88D7-A50494F8F699}">
  <sheetPr>
    <tabColor theme="9" tint="0.59999389629810485"/>
  </sheetPr>
  <dimension ref="A1:AY64"/>
  <sheetViews>
    <sheetView zoomScale="70" zoomScaleNormal="70" workbookViewId="0">
      <selection activeCell="G53" sqref="G53"/>
    </sheetView>
  </sheetViews>
  <sheetFormatPr defaultRowHeight="14.25" x14ac:dyDescent="0.45"/>
  <cols>
    <col min="1" max="1" width="24.3984375" customWidth="1"/>
    <col min="2" max="2" width="17.73046875" customWidth="1"/>
    <col min="3" max="3" width="10.265625" customWidth="1"/>
    <col min="4" max="4" width="14.73046875" customWidth="1"/>
    <col min="5" max="5" width="26.59765625" customWidth="1"/>
    <col min="6" max="6" width="21.59765625" customWidth="1"/>
    <col min="7" max="7" width="26.265625" customWidth="1"/>
    <col min="8" max="8" width="40.265625" customWidth="1"/>
    <col min="9" max="9" width="21.73046875" customWidth="1"/>
    <col min="10" max="10" width="19.1328125" customWidth="1"/>
    <col min="11" max="11" width="25.3984375" customWidth="1"/>
    <col min="12" max="12" width="24.1328125" customWidth="1"/>
    <col min="13" max="13" width="19.59765625" customWidth="1"/>
    <col min="14" max="15" width="23" customWidth="1"/>
    <col min="16" max="16" width="24.59765625" customWidth="1"/>
    <col min="17" max="17" width="22.86328125" customWidth="1"/>
    <col min="18" max="18" width="24" customWidth="1"/>
    <col min="19" max="19" width="28" customWidth="1"/>
    <col min="20" max="20" width="28.265625" customWidth="1"/>
    <col min="21" max="21" width="33" customWidth="1"/>
    <col min="22" max="22" width="27.1328125" customWidth="1"/>
    <col min="23" max="23" width="29.73046875" customWidth="1"/>
    <col min="24" max="24" width="25.1328125" customWidth="1"/>
    <col min="25" max="25" width="17.1328125" customWidth="1"/>
    <col min="26" max="27" width="2.86328125" style="65" customWidth="1"/>
    <col min="28" max="28" width="3.265625" style="65" customWidth="1"/>
    <col min="29" max="30" width="2.73046875" style="65" customWidth="1"/>
    <col min="31" max="31" width="17.59765625" customWidth="1"/>
  </cols>
  <sheetData>
    <row r="1" spans="1:51" x14ac:dyDescent="0.45">
      <c r="A1" s="41" t="s">
        <v>38</v>
      </c>
      <c r="B1" s="41"/>
      <c r="C1" s="41"/>
      <c r="X1" s="41" t="s">
        <v>74</v>
      </c>
    </row>
    <row r="2" spans="1:51" ht="14.65" thickBot="1" x14ac:dyDescent="0.5"/>
    <row r="3" spans="1:51" ht="14.65" thickBot="1" x14ac:dyDescent="0.5">
      <c r="A3" s="50" t="s">
        <v>39</v>
      </c>
      <c r="AE3" s="44"/>
      <c r="AF3" s="45" t="s">
        <v>3</v>
      </c>
      <c r="AG3" s="45" t="s">
        <v>4</v>
      </c>
      <c r="AH3" s="45" t="s">
        <v>5</v>
      </c>
      <c r="AI3" s="45" t="s">
        <v>6</v>
      </c>
      <c r="AJ3" s="45" t="s">
        <v>7</v>
      </c>
      <c r="AK3" s="45" t="s">
        <v>8</v>
      </c>
      <c r="AL3" s="45" t="s">
        <v>9</v>
      </c>
      <c r="AM3" s="45" t="s">
        <v>10</v>
      </c>
      <c r="AN3" s="45" t="s">
        <v>11</v>
      </c>
      <c r="AO3" s="45" t="s">
        <v>12</v>
      </c>
      <c r="AP3" s="45" t="s">
        <v>13</v>
      </c>
      <c r="AQ3" s="45" t="s">
        <v>14</v>
      </c>
      <c r="AR3" s="45" t="s">
        <v>15</v>
      </c>
      <c r="AS3" s="45" t="s">
        <v>16</v>
      </c>
      <c r="AT3" s="45" t="s">
        <v>17</v>
      </c>
      <c r="AU3" s="45" t="s">
        <v>18</v>
      </c>
      <c r="AV3" s="45" t="s">
        <v>19</v>
      </c>
      <c r="AW3" s="46" t="s">
        <v>20</v>
      </c>
      <c r="AX3" s="127" t="s">
        <v>21</v>
      </c>
      <c r="AY3" s="587" t="s">
        <v>398</v>
      </c>
    </row>
    <row r="4" spans="1:51" ht="14.65" thickBot="1" x14ac:dyDescent="0.5">
      <c r="A4" s="25" t="s">
        <v>40</v>
      </c>
      <c r="B4" s="26" t="s">
        <v>41</v>
      </c>
      <c r="C4" s="26" t="s">
        <v>42</v>
      </c>
      <c r="D4" s="26" t="s">
        <v>43</v>
      </c>
      <c r="E4" s="26" t="s">
        <v>44</v>
      </c>
      <c r="F4" s="26" t="s">
        <v>45</v>
      </c>
      <c r="G4" s="27" t="s">
        <v>46</v>
      </c>
      <c r="H4" s="27" t="s">
        <v>47</v>
      </c>
      <c r="I4" s="28" t="s">
        <v>48</v>
      </c>
      <c r="J4" s="28" t="s">
        <v>49</v>
      </c>
      <c r="K4" s="28" t="s">
        <v>50</v>
      </c>
      <c r="L4" s="29" t="s">
        <v>51</v>
      </c>
      <c r="M4" s="29" t="s">
        <v>52</v>
      </c>
      <c r="N4" s="26" t="s">
        <v>53</v>
      </c>
      <c r="O4" s="26" t="s">
        <v>54</v>
      </c>
      <c r="P4" s="26" t="s">
        <v>55</v>
      </c>
      <c r="Q4" s="26" t="s">
        <v>56</v>
      </c>
      <c r="R4" s="26" t="s">
        <v>57</v>
      </c>
      <c r="S4" s="26" t="s">
        <v>58</v>
      </c>
      <c r="T4" s="26" t="s">
        <v>59</v>
      </c>
      <c r="U4" s="26" t="s">
        <v>60</v>
      </c>
      <c r="V4" s="26" t="s">
        <v>61</v>
      </c>
      <c r="W4" s="26" t="s">
        <v>62</v>
      </c>
      <c r="X4" s="29" t="s">
        <v>63</v>
      </c>
      <c r="Y4" s="29" t="s">
        <v>64</v>
      </c>
      <c r="Z4" s="66"/>
      <c r="AA4" s="66"/>
      <c r="AB4" s="66"/>
      <c r="AC4" s="66"/>
      <c r="AD4" s="66"/>
      <c r="AE4" s="47" t="s">
        <v>22</v>
      </c>
      <c r="AF4" s="48">
        <v>1</v>
      </c>
      <c r="AG4" s="48">
        <v>2</v>
      </c>
      <c r="AH4" s="48">
        <v>3</v>
      </c>
      <c r="AI4" s="48">
        <v>4</v>
      </c>
      <c r="AJ4" s="48">
        <v>5</v>
      </c>
      <c r="AK4" s="48">
        <v>6</v>
      </c>
      <c r="AL4" s="48">
        <v>7</v>
      </c>
      <c r="AM4" s="48">
        <v>8</v>
      </c>
      <c r="AN4" s="48">
        <v>9</v>
      </c>
      <c r="AO4" s="48">
        <v>10</v>
      </c>
      <c r="AP4" s="48">
        <v>11</v>
      </c>
      <c r="AQ4" s="48">
        <v>12</v>
      </c>
      <c r="AR4" s="48">
        <v>13</v>
      </c>
      <c r="AS4" s="48">
        <v>14</v>
      </c>
      <c r="AT4" s="48">
        <v>15</v>
      </c>
      <c r="AU4" s="48">
        <v>16</v>
      </c>
      <c r="AV4" s="48">
        <v>17</v>
      </c>
      <c r="AW4" s="49">
        <v>18</v>
      </c>
      <c r="AX4" s="127">
        <v>19</v>
      </c>
      <c r="AY4" s="587">
        <v>20</v>
      </c>
    </row>
    <row r="5" spans="1:51" x14ac:dyDescent="0.45">
      <c r="A5" s="30" t="s">
        <v>65</v>
      </c>
      <c r="B5" s="19"/>
      <c r="C5" s="19"/>
      <c r="D5" s="19"/>
      <c r="E5" s="31"/>
      <c r="F5" s="20"/>
      <c r="G5" s="32"/>
      <c r="H5" s="22"/>
      <c r="I5" s="33"/>
      <c r="J5" s="33"/>
      <c r="K5" s="33"/>
      <c r="L5" s="42"/>
      <c r="M5" s="23"/>
      <c r="N5" s="23"/>
      <c r="O5" s="23"/>
      <c r="P5" s="21"/>
      <c r="Q5" s="21"/>
      <c r="R5" s="21"/>
      <c r="S5" s="21"/>
      <c r="T5" s="21"/>
      <c r="U5" s="23"/>
      <c r="V5" s="23" t="s">
        <v>66</v>
      </c>
      <c r="W5" s="24"/>
      <c r="X5" s="24" t="s">
        <v>67</v>
      </c>
      <c r="Y5" s="24"/>
      <c r="Z5" s="67"/>
      <c r="AA5" s="67"/>
      <c r="AB5" s="67"/>
      <c r="AC5" s="67"/>
      <c r="AD5" s="67"/>
    </row>
    <row r="6" spans="1:51" x14ac:dyDescent="0.45">
      <c r="A6" s="34"/>
      <c r="B6" s="19"/>
      <c r="C6" s="19"/>
      <c r="D6" s="19"/>
      <c r="E6" s="35"/>
      <c r="F6" s="20"/>
      <c r="G6" s="36"/>
      <c r="H6" s="22"/>
      <c r="I6" s="37"/>
      <c r="J6" s="37"/>
      <c r="K6" s="37"/>
      <c r="L6" s="42"/>
      <c r="M6" s="23"/>
      <c r="N6" s="23"/>
      <c r="O6" s="23"/>
      <c r="P6" s="21"/>
      <c r="Q6" s="21"/>
      <c r="R6" s="21"/>
      <c r="S6" s="21"/>
      <c r="T6" s="21"/>
      <c r="U6" s="23"/>
      <c r="V6" s="23"/>
      <c r="W6" s="24"/>
      <c r="X6" s="24"/>
      <c r="Y6" s="24"/>
      <c r="Z6" s="67"/>
      <c r="AA6" s="67"/>
      <c r="AB6" s="67"/>
      <c r="AC6" s="67"/>
      <c r="AD6" s="67"/>
    </row>
    <row r="7" spans="1:51" x14ac:dyDescent="0.45">
      <c r="A7" s="34"/>
      <c r="B7" s="19"/>
      <c r="C7" s="19"/>
      <c r="D7" s="19"/>
      <c r="E7" s="35"/>
      <c r="F7" s="20"/>
      <c r="G7" s="36"/>
      <c r="H7" s="22"/>
      <c r="I7" s="37"/>
      <c r="J7" s="37"/>
      <c r="K7" s="37"/>
      <c r="L7" s="42"/>
      <c r="M7" s="23"/>
      <c r="N7" s="23"/>
      <c r="O7" s="23"/>
      <c r="P7" s="21"/>
      <c r="Q7" s="21"/>
      <c r="R7" s="21"/>
      <c r="S7" s="21"/>
      <c r="T7" s="21"/>
      <c r="U7" s="23"/>
      <c r="V7" s="23"/>
      <c r="W7" s="24"/>
      <c r="X7" s="24"/>
      <c r="Y7" s="24"/>
      <c r="Z7" s="67"/>
      <c r="AA7" s="67"/>
      <c r="AB7" s="67"/>
      <c r="AC7" s="67"/>
      <c r="AD7" s="67"/>
    </row>
    <row r="8" spans="1:51" x14ac:dyDescent="0.45">
      <c r="A8" s="34"/>
      <c r="B8" s="19"/>
      <c r="C8" s="19"/>
      <c r="D8" s="19"/>
      <c r="E8" s="35"/>
      <c r="F8" s="20"/>
      <c r="G8" s="36"/>
      <c r="H8" s="22"/>
      <c r="I8" s="37"/>
      <c r="J8" s="37"/>
      <c r="K8" s="37"/>
      <c r="L8" s="42"/>
      <c r="M8" s="23"/>
      <c r="N8" s="23"/>
      <c r="O8" s="23"/>
      <c r="P8" s="21"/>
      <c r="Q8" s="21"/>
      <c r="R8" s="21"/>
      <c r="S8" s="21"/>
      <c r="T8" s="21"/>
      <c r="U8" s="23"/>
      <c r="V8" s="23"/>
      <c r="W8" s="24"/>
      <c r="X8" s="24"/>
      <c r="Y8" s="24"/>
      <c r="Z8" s="67"/>
      <c r="AA8" s="67"/>
      <c r="AB8" s="67"/>
      <c r="AC8" s="67"/>
      <c r="AD8" s="67"/>
    </row>
    <row r="10" spans="1:51" x14ac:dyDescent="0.45">
      <c r="A10" s="39" t="s">
        <v>68</v>
      </c>
      <c r="B10" s="39"/>
      <c r="C10" s="39"/>
    </row>
    <row r="12" spans="1:51" ht="14.65" thickBot="1" x14ac:dyDescent="0.5"/>
    <row r="13" spans="1:51" ht="14.65" thickBot="1" x14ac:dyDescent="0.5">
      <c r="A13" s="50" t="s">
        <v>69</v>
      </c>
      <c r="AE13" s="44"/>
      <c r="AF13" s="45" t="s">
        <v>3</v>
      </c>
      <c r="AG13" s="45" t="s">
        <v>4</v>
      </c>
      <c r="AH13" s="45" t="s">
        <v>5</v>
      </c>
      <c r="AI13" s="45" t="s">
        <v>6</v>
      </c>
      <c r="AJ13" s="45" t="s">
        <v>7</v>
      </c>
      <c r="AK13" s="45" t="s">
        <v>8</v>
      </c>
      <c r="AL13" s="45" t="s">
        <v>9</v>
      </c>
      <c r="AM13" s="45" t="s">
        <v>10</v>
      </c>
      <c r="AN13" s="45" t="s">
        <v>11</v>
      </c>
      <c r="AO13" s="45" t="s">
        <v>12</v>
      </c>
      <c r="AP13" s="45" t="s">
        <v>13</v>
      </c>
      <c r="AQ13" s="45" t="s">
        <v>14</v>
      </c>
      <c r="AR13" s="45" t="s">
        <v>15</v>
      </c>
      <c r="AS13" s="45" t="s">
        <v>16</v>
      </c>
      <c r="AT13" s="45" t="s">
        <v>17</v>
      </c>
      <c r="AU13" s="45" t="s">
        <v>18</v>
      </c>
      <c r="AV13" s="45" t="s">
        <v>19</v>
      </c>
      <c r="AW13" s="46" t="s">
        <v>20</v>
      </c>
      <c r="AX13" s="127" t="s">
        <v>21</v>
      </c>
      <c r="AY13" s="587" t="s">
        <v>398</v>
      </c>
    </row>
    <row r="14" spans="1:51" ht="14.65" thickBot="1" x14ac:dyDescent="0.5">
      <c r="A14" s="25" t="s">
        <v>40</v>
      </c>
      <c r="B14" s="26" t="s">
        <v>41</v>
      </c>
      <c r="C14" s="26" t="s">
        <v>42</v>
      </c>
      <c r="D14" s="26" t="s">
        <v>43</v>
      </c>
      <c r="E14" s="26" t="s">
        <v>44</v>
      </c>
      <c r="F14" s="26" t="s">
        <v>45</v>
      </c>
      <c r="G14" s="27" t="s">
        <v>46</v>
      </c>
      <c r="H14" s="27" t="s">
        <v>47</v>
      </c>
      <c r="I14" s="28" t="s">
        <v>48</v>
      </c>
      <c r="J14" s="28" t="s">
        <v>49</v>
      </c>
      <c r="K14" s="28" t="s">
        <v>50</v>
      </c>
      <c r="L14" s="29" t="s">
        <v>51</v>
      </c>
      <c r="M14" s="29" t="s">
        <v>52</v>
      </c>
      <c r="N14" s="26" t="s">
        <v>53</v>
      </c>
      <c r="O14" s="26" t="s">
        <v>54</v>
      </c>
      <c r="P14" s="26" t="s">
        <v>55</v>
      </c>
      <c r="Q14" s="26" t="s">
        <v>56</v>
      </c>
      <c r="R14" s="26" t="s">
        <v>57</v>
      </c>
      <c r="S14" s="26" t="s">
        <v>58</v>
      </c>
      <c r="T14" s="26" t="s">
        <v>59</v>
      </c>
      <c r="U14" s="26" t="s">
        <v>60</v>
      </c>
      <c r="V14" s="26" t="s">
        <v>61</v>
      </c>
      <c r="W14" s="26" t="s">
        <v>62</v>
      </c>
      <c r="X14" s="29" t="s">
        <v>70</v>
      </c>
      <c r="Y14" s="29" t="s">
        <v>64</v>
      </c>
      <c r="Z14" s="68"/>
      <c r="AA14" s="68"/>
      <c r="AB14" s="68"/>
      <c r="AC14" s="68"/>
      <c r="AD14" s="68"/>
      <c r="AE14" s="47" t="s">
        <v>22</v>
      </c>
      <c r="AF14" s="48">
        <v>1</v>
      </c>
      <c r="AG14" s="48">
        <v>2</v>
      </c>
      <c r="AH14" s="48">
        <v>3</v>
      </c>
      <c r="AI14" s="48">
        <v>4</v>
      </c>
      <c r="AJ14" s="48">
        <v>5</v>
      </c>
      <c r="AK14" s="48">
        <v>6</v>
      </c>
      <c r="AL14" s="48">
        <v>7</v>
      </c>
      <c r="AM14" s="48">
        <v>8</v>
      </c>
      <c r="AN14" s="48">
        <v>9</v>
      </c>
      <c r="AO14" s="48">
        <v>10</v>
      </c>
      <c r="AP14" s="48">
        <v>11</v>
      </c>
      <c r="AQ14" s="48">
        <v>12</v>
      </c>
      <c r="AR14" s="48">
        <v>13</v>
      </c>
      <c r="AS14" s="48">
        <v>14</v>
      </c>
      <c r="AT14" s="48">
        <v>15</v>
      </c>
      <c r="AU14" s="48">
        <v>16</v>
      </c>
      <c r="AV14" s="48">
        <v>17</v>
      </c>
      <c r="AW14" s="49">
        <v>18</v>
      </c>
      <c r="AX14" s="127">
        <v>19</v>
      </c>
      <c r="AY14" s="587">
        <v>20</v>
      </c>
    </row>
    <row r="15" spans="1:51" x14ac:dyDescent="0.45">
      <c r="A15" s="30" t="s">
        <v>65</v>
      </c>
      <c r="B15" s="19"/>
      <c r="C15" s="19"/>
      <c r="D15" s="19"/>
      <c r="E15" s="31"/>
      <c r="F15" s="20"/>
      <c r="G15" s="32"/>
      <c r="H15" s="22"/>
      <c r="I15" s="33"/>
      <c r="J15" s="33"/>
      <c r="K15" s="33"/>
      <c r="L15" s="42"/>
      <c r="M15" s="23"/>
      <c r="N15" s="23"/>
      <c r="O15" s="23"/>
      <c r="P15" s="21"/>
      <c r="Q15" s="21"/>
      <c r="R15" s="21"/>
      <c r="S15" s="21"/>
      <c r="T15" s="21"/>
      <c r="U15" s="23"/>
      <c r="V15" s="23" t="s">
        <v>66</v>
      </c>
      <c r="W15" s="24"/>
      <c r="X15" s="24" t="s">
        <v>67</v>
      </c>
      <c r="Y15" s="24"/>
      <c r="Z15" s="67"/>
      <c r="AA15" s="67"/>
      <c r="AB15" s="67"/>
      <c r="AC15" s="67"/>
      <c r="AD15" s="67"/>
    </row>
    <row r="16" spans="1:51" x14ac:dyDescent="0.45">
      <c r="A16" s="34"/>
      <c r="B16" s="19"/>
      <c r="C16" s="19"/>
      <c r="D16" s="19"/>
      <c r="E16" s="35"/>
      <c r="F16" s="20"/>
      <c r="G16" s="36"/>
      <c r="H16" s="22"/>
      <c r="I16" s="37"/>
      <c r="J16" s="37"/>
      <c r="K16" s="37"/>
      <c r="L16" s="42"/>
      <c r="M16" s="23"/>
      <c r="N16" s="23"/>
      <c r="O16" s="23"/>
      <c r="P16" s="21"/>
      <c r="Q16" s="21"/>
      <c r="R16" s="21"/>
      <c r="S16" s="21"/>
      <c r="T16" s="21"/>
      <c r="U16" s="23"/>
      <c r="V16" s="23"/>
      <c r="W16" s="24"/>
      <c r="X16" s="24"/>
      <c r="Y16" s="24"/>
      <c r="Z16" s="67"/>
      <c r="AA16" s="67"/>
      <c r="AB16" s="67"/>
      <c r="AC16" s="67"/>
      <c r="AD16" s="67"/>
    </row>
    <row r="17" spans="1:51" x14ac:dyDescent="0.45">
      <c r="A17" s="34"/>
      <c r="B17" s="19"/>
      <c r="C17" s="19"/>
      <c r="D17" s="19"/>
      <c r="E17" s="35"/>
      <c r="F17" s="20"/>
      <c r="G17" s="36"/>
      <c r="H17" s="22"/>
      <c r="I17" s="37"/>
      <c r="J17" s="37"/>
      <c r="K17" s="37"/>
      <c r="L17" s="42"/>
      <c r="M17" s="23"/>
      <c r="N17" s="23"/>
      <c r="O17" s="23"/>
      <c r="P17" s="21"/>
      <c r="Q17" s="21"/>
      <c r="R17" s="21"/>
      <c r="S17" s="21"/>
      <c r="T17" s="21"/>
      <c r="U17" s="23"/>
      <c r="V17" s="23"/>
      <c r="W17" s="24"/>
      <c r="X17" s="24"/>
      <c r="Y17" s="24"/>
      <c r="Z17" s="67"/>
      <c r="AA17" s="67"/>
      <c r="AB17" s="67"/>
      <c r="AC17" s="67"/>
      <c r="AD17" s="67"/>
    </row>
    <row r="18" spans="1:51" x14ac:dyDescent="0.45">
      <c r="A18" s="34"/>
      <c r="B18" s="19"/>
      <c r="C18" s="19"/>
      <c r="D18" s="19"/>
      <c r="E18" s="35"/>
      <c r="F18" s="20"/>
      <c r="G18" s="36"/>
      <c r="H18" s="22"/>
      <c r="I18" s="37"/>
      <c r="J18" s="37"/>
      <c r="K18" s="37"/>
      <c r="L18" s="42"/>
      <c r="M18" s="23"/>
      <c r="N18" s="23"/>
      <c r="O18" s="23"/>
      <c r="P18" s="21"/>
      <c r="Q18" s="21"/>
      <c r="R18" s="21"/>
      <c r="S18" s="21"/>
      <c r="T18" s="21"/>
      <c r="U18" s="23"/>
      <c r="V18" s="23"/>
      <c r="W18" s="24"/>
      <c r="X18" s="24"/>
      <c r="Y18" s="24"/>
      <c r="Z18" s="67"/>
      <c r="AA18" s="67"/>
      <c r="AB18" s="67"/>
      <c r="AC18" s="67"/>
      <c r="AD18" s="67"/>
    </row>
    <row r="20" spans="1:51" x14ac:dyDescent="0.45">
      <c r="A20" s="39" t="s">
        <v>68</v>
      </c>
      <c r="B20" s="39"/>
      <c r="C20" s="39"/>
    </row>
    <row r="22" spans="1:51" ht="14.65" thickBot="1" x14ac:dyDescent="0.5"/>
    <row r="23" spans="1:51" ht="14.65" thickBot="1" x14ac:dyDescent="0.5">
      <c r="A23" s="50" t="s">
        <v>71</v>
      </c>
      <c r="AE23" s="44"/>
      <c r="AF23" s="45" t="s">
        <v>3</v>
      </c>
      <c r="AG23" s="45" t="s">
        <v>4</v>
      </c>
      <c r="AH23" s="45" t="s">
        <v>5</v>
      </c>
      <c r="AI23" s="45" t="s">
        <v>6</v>
      </c>
      <c r="AJ23" s="45" t="s">
        <v>7</v>
      </c>
      <c r="AK23" s="45" t="s">
        <v>8</v>
      </c>
      <c r="AL23" s="45" t="s">
        <v>9</v>
      </c>
      <c r="AM23" s="45" t="s">
        <v>10</v>
      </c>
      <c r="AN23" s="45" t="s">
        <v>11</v>
      </c>
      <c r="AO23" s="45" t="s">
        <v>12</v>
      </c>
      <c r="AP23" s="45" t="s">
        <v>13</v>
      </c>
      <c r="AQ23" s="45" t="s">
        <v>14</v>
      </c>
      <c r="AR23" s="45" t="s">
        <v>15</v>
      </c>
      <c r="AS23" s="45" t="s">
        <v>16</v>
      </c>
      <c r="AT23" s="45" t="s">
        <v>17</v>
      </c>
      <c r="AU23" s="45" t="s">
        <v>18</v>
      </c>
      <c r="AV23" s="45" t="s">
        <v>19</v>
      </c>
      <c r="AW23" s="46" t="s">
        <v>20</v>
      </c>
      <c r="AX23" s="127" t="s">
        <v>21</v>
      </c>
      <c r="AY23" s="587" t="s">
        <v>398</v>
      </c>
    </row>
    <row r="24" spans="1:51" ht="14.65" thickBot="1" x14ac:dyDescent="0.5">
      <c r="A24" s="25" t="s">
        <v>40</v>
      </c>
      <c r="B24" s="26" t="s">
        <v>41</v>
      </c>
      <c r="C24" s="26" t="s">
        <v>42</v>
      </c>
      <c r="D24" s="26" t="s">
        <v>43</v>
      </c>
      <c r="E24" s="26" t="s">
        <v>44</v>
      </c>
      <c r="F24" s="26" t="s">
        <v>45</v>
      </c>
      <c r="G24" s="27" t="s">
        <v>46</v>
      </c>
      <c r="H24" s="27" t="s">
        <v>47</v>
      </c>
      <c r="I24" s="28" t="s">
        <v>48</v>
      </c>
      <c r="J24" s="28" t="s">
        <v>49</v>
      </c>
      <c r="K24" s="28" t="s">
        <v>50</v>
      </c>
      <c r="L24" s="29" t="s">
        <v>51</v>
      </c>
      <c r="M24" s="29" t="s">
        <v>52</v>
      </c>
      <c r="N24" s="26" t="s">
        <v>53</v>
      </c>
      <c r="O24" s="26" t="s">
        <v>54</v>
      </c>
      <c r="P24" s="26" t="s">
        <v>55</v>
      </c>
      <c r="Q24" s="26" t="s">
        <v>56</v>
      </c>
      <c r="R24" s="26" t="s">
        <v>57</v>
      </c>
      <c r="S24" s="26" t="s">
        <v>58</v>
      </c>
      <c r="T24" s="26" t="s">
        <v>59</v>
      </c>
      <c r="U24" s="26" t="s">
        <v>60</v>
      </c>
      <c r="V24" s="26" t="s">
        <v>61</v>
      </c>
      <c r="W24" s="26" t="s">
        <v>62</v>
      </c>
      <c r="X24" s="29" t="s">
        <v>70</v>
      </c>
      <c r="Y24" s="29" t="s">
        <v>64</v>
      </c>
      <c r="Z24" s="68"/>
      <c r="AA24" s="68"/>
      <c r="AB24" s="68"/>
      <c r="AC24" s="68"/>
      <c r="AD24" s="68"/>
      <c r="AE24" s="47" t="s">
        <v>22</v>
      </c>
      <c r="AF24" s="48">
        <v>1</v>
      </c>
      <c r="AG24" s="48">
        <v>2</v>
      </c>
      <c r="AH24" s="48">
        <v>3</v>
      </c>
      <c r="AI24" s="48">
        <v>4</v>
      </c>
      <c r="AJ24" s="48">
        <v>5</v>
      </c>
      <c r="AK24" s="48">
        <v>6</v>
      </c>
      <c r="AL24" s="48">
        <v>7</v>
      </c>
      <c r="AM24" s="48">
        <v>8</v>
      </c>
      <c r="AN24" s="48">
        <v>9</v>
      </c>
      <c r="AO24" s="48">
        <v>10</v>
      </c>
      <c r="AP24" s="48">
        <v>11</v>
      </c>
      <c r="AQ24" s="48">
        <v>12</v>
      </c>
      <c r="AR24" s="48">
        <v>13</v>
      </c>
      <c r="AS24" s="48">
        <v>14</v>
      </c>
      <c r="AT24" s="48">
        <v>15</v>
      </c>
      <c r="AU24" s="48">
        <v>16</v>
      </c>
      <c r="AV24" s="48">
        <v>17</v>
      </c>
      <c r="AW24" s="49">
        <v>18</v>
      </c>
      <c r="AX24" s="127">
        <v>19</v>
      </c>
      <c r="AY24" s="587">
        <v>20</v>
      </c>
    </row>
    <row r="25" spans="1:51" x14ac:dyDescent="0.45">
      <c r="A25" s="30" t="s">
        <v>65</v>
      </c>
      <c r="B25" s="19"/>
      <c r="C25" s="19"/>
      <c r="D25" s="19"/>
      <c r="E25" s="31"/>
      <c r="F25" s="20"/>
      <c r="G25" s="32"/>
      <c r="H25" s="22"/>
      <c r="I25" s="33"/>
      <c r="J25" s="33"/>
      <c r="K25" s="33"/>
      <c r="L25" s="42"/>
      <c r="M25" s="23"/>
      <c r="N25" s="23"/>
      <c r="O25" s="23"/>
      <c r="P25" s="21"/>
      <c r="Q25" s="21"/>
      <c r="R25" s="21"/>
      <c r="S25" s="21"/>
      <c r="T25" s="21"/>
      <c r="U25" s="23"/>
      <c r="V25" s="23" t="s">
        <v>66</v>
      </c>
      <c r="W25" s="24"/>
      <c r="X25" s="24" t="s">
        <v>67</v>
      </c>
      <c r="Y25" s="24"/>
      <c r="Z25" s="67"/>
      <c r="AA25" s="67"/>
      <c r="AB25" s="67"/>
      <c r="AC25" s="67"/>
      <c r="AD25" s="67"/>
    </row>
    <row r="26" spans="1:51" x14ac:dyDescent="0.45">
      <c r="A26" s="34"/>
      <c r="B26" s="19"/>
      <c r="C26" s="19"/>
      <c r="D26" s="19"/>
      <c r="E26" s="35"/>
      <c r="F26" s="20"/>
      <c r="G26" s="36"/>
      <c r="H26" s="22"/>
      <c r="I26" s="37"/>
      <c r="J26" s="37"/>
      <c r="K26" s="37"/>
      <c r="L26" s="42"/>
      <c r="M26" s="23"/>
      <c r="N26" s="23"/>
      <c r="O26" s="23"/>
      <c r="P26" s="21"/>
      <c r="Q26" s="21"/>
      <c r="R26" s="21"/>
      <c r="S26" s="21"/>
      <c r="T26" s="21"/>
      <c r="U26" s="23"/>
      <c r="V26" s="23"/>
      <c r="W26" s="24"/>
      <c r="X26" s="24"/>
      <c r="Y26" s="24"/>
      <c r="Z26" s="67"/>
      <c r="AA26" s="67"/>
      <c r="AB26" s="67"/>
      <c r="AC26" s="67"/>
      <c r="AD26" s="67"/>
    </row>
    <row r="27" spans="1:51" x14ac:dyDescent="0.45">
      <c r="A27" s="34"/>
      <c r="B27" s="19"/>
      <c r="C27" s="19"/>
      <c r="D27" s="19"/>
      <c r="E27" s="35"/>
      <c r="F27" s="20"/>
      <c r="G27" s="36"/>
      <c r="H27" s="22"/>
      <c r="I27" s="37"/>
      <c r="J27" s="37"/>
      <c r="K27" s="37"/>
      <c r="L27" s="42"/>
      <c r="M27" s="23"/>
      <c r="N27" s="23"/>
      <c r="O27" s="23"/>
      <c r="P27" s="21"/>
      <c r="Q27" s="21"/>
      <c r="R27" s="21"/>
      <c r="S27" s="21"/>
      <c r="T27" s="21"/>
      <c r="U27" s="23"/>
      <c r="V27" s="23"/>
      <c r="W27" s="24"/>
      <c r="X27" s="24"/>
      <c r="Y27" s="24"/>
      <c r="Z27" s="67"/>
      <c r="AA27" s="67"/>
      <c r="AB27" s="67"/>
      <c r="AC27" s="67"/>
      <c r="AD27" s="67"/>
    </row>
    <row r="28" spans="1:51" x14ac:dyDescent="0.45">
      <c r="A28" s="34"/>
      <c r="B28" s="19"/>
      <c r="C28" s="19"/>
      <c r="D28" s="19"/>
      <c r="E28" s="35"/>
      <c r="F28" s="20"/>
      <c r="G28" s="36"/>
      <c r="H28" s="22"/>
      <c r="I28" s="37"/>
      <c r="J28" s="37"/>
      <c r="K28" s="37"/>
      <c r="L28" s="42"/>
      <c r="M28" s="23"/>
      <c r="N28" s="23"/>
      <c r="O28" s="23"/>
      <c r="P28" s="21"/>
      <c r="Q28" s="21"/>
      <c r="R28" s="21"/>
      <c r="S28" s="21"/>
      <c r="T28" s="21"/>
      <c r="U28" s="23"/>
      <c r="V28" s="23"/>
      <c r="W28" s="24"/>
      <c r="X28" s="24"/>
      <c r="Y28" s="24"/>
      <c r="Z28" s="67"/>
      <c r="AA28" s="67"/>
      <c r="AB28" s="67"/>
      <c r="AC28" s="67"/>
      <c r="AD28" s="67"/>
    </row>
    <row r="30" spans="1:51" x14ac:dyDescent="0.45">
      <c r="A30" s="39" t="s">
        <v>68</v>
      </c>
      <c r="B30" s="39"/>
      <c r="C30" s="39"/>
    </row>
    <row r="32" spans="1:51" ht="14.65" thickBot="1" x14ac:dyDescent="0.5"/>
    <row r="33" spans="1:51" ht="14.65" thickBot="1" x14ac:dyDescent="0.5">
      <c r="A33" s="50" t="s">
        <v>72</v>
      </c>
      <c r="AE33" s="44"/>
      <c r="AF33" s="45" t="s">
        <v>3</v>
      </c>
      <c r="AG33" s="45" t="s">
        <v>4</v>
      </c>
      <c r="AH33" s="45" t="s">
        <v>5</v>
      </c>
      <c r="AI33" s="45" t="s">
        <v>6</v>
      </c>
      <c r="AJ33" s="45" t="s">
        <v>7</v>
      </c>
      <c r="AK33" s="45" t="s">
        <v>8</v>
      </c>
      <c r="AL33" s="45" t="s">
        <v>9</v>
      </c>
      <c r="AM33" s="45" t="s">
        <v>10</v>
      </c>
      <c r="AN33" s="45" t="s">
        <v>11</v>
      </c>
      <c r="AO33" s="45" t="s">
        <v>12</v>
      </c>
      <c r="AP33" s="45" t="s">
        <v>13</v>
      </c>
      <c r="AQ33" s="45" t="s">
        <v>14</v>
      </c>
      <c r="AR33" s="45" t="s">
        <v>15</v>
      </c>
      <c r="AS33" s="45" t="s">
        <v>16</v>
      </c>
      <c r="AT33" s="45" t="s">
        <v>17</v>
      </c>
      <c r="AU33" s="45" t="s">
        <v>18</v>
      </c>
      <c r="AV33" s="45" t="s">
        <v>19</v>
      </c>
      <c r="AW33" s="46" t="s">
        <v>20</v>
      </c>
      <c r="AX33" s="127" t="s">
        <v>21</v>
      </c>
      <c r="AY33" s="587" t="s">
        <v>398</v>
      </c>
    </row>
    <row r="34" spans="1:51" ht="14.65" thickBot="1" x14ac:dyDescent="0.5">
      <c r="A34" s="25" t="s">
        <v>40</v>
      </c>
      <c r="B34" s="26" t="s">
        <v>41</v>
      </c>
      <c r="C34" s="26" t="s">
        <v>42</v>
      </c>
      <c r="D34" s="26" t="s">
        <v>43</v>
      </c>
      <c r="E34" s="26" t="s">
        <v>44</v>
      </c>
      <c r="F34" s="26" t="s">
        <v>45</v>
      </c>
      <c r="G34" s="27" t="s">
        <v>46</v>
      </c>
      <c r="H34" s="27" t="s">
        <v>47</v>
      </c>
      <c r="I34" s="28" t="s">
        <v>48</v>
      </c>
      <c r="J34" s="28" t="s">
        <v>49</v>
      </c>
      <c r="K34" s="28" t="s">
        <v>50</v>
      </c>
      <c r="L34" s="29" t="s">
        <v>51</v>
      </c>
      <c r="M34" s="29" t="s">
        <v>52</v>
      </c>
      <c r="N34" s="26" t="s">
        <v>53</v>
      </c>
      <c r="O34" s="26" t="s">
        <v>54</v>
      </c>
      <c r="P34" s="26" t="s">
        <v>55</v>
      </c>
      <c r="Q34" s="26" t="s">
        <v>56</v>
      </c>
      <c r="R34" s="26" t="s">
        <v>57</v>
      </c>
      <c r="S34" s="26" t="s">
        <v>58</v>
      </c>
      <c r="T34" s="26" t="s">
        <v>59</v>
      </c>
      <c r="U34" s="26" t="s">
        <v>60</v>
      </c>
      <c r="V34" s="26" t="s">
        <v>61</v>
      </c>
      <c r="W34" s="26" t="s">
        <v>62</v>
      </c>
      <c r="X34" s="29" t="s">
        <v>70</v>
      </c>
      <c r="Y34" s="29" t="s">
        <v>64</v>
      </c>
      <c r="Z34" s="68"/>
      <c r="AA34" s="68"/>
      <c r="AB34" s="68"/>
      <c r="AC34" s="68"/>
      <c r="AD34" s="68"/>
      <c r="AE34" s="47" t="s">
        <v>22</v>
      </c>
      <c r="AF34" s="48">
        <v>1</v>
      </c>
      <c r="AG34" s="48">
        <v>2</v>
      </c>
      <c r="AH34" s="48">
        <v>3</v>
      </c>
      <c r="AI34" s="48">
        <v>4</v>
      </c>
      <c r="AJ34" s="48">
        <v>5</v>
      </c>
      <c r="AK34" s="48">
        <v>6</v>
      </c>
      <c r="AL34" s="48">
        <v>7</v>
      </c>
      <c r="AM34" s="48">
        <v>8</v>
      </c>
      <c r="AN34" s="48">
        <v>9</v>
      </c>
      <c r="AO34" s="48">
        <v>10</v>
      </c>
      <c r="AP34" s="48">
        <v>11</v>
      </c>
      <c r="AQ34" s="48">
        <v>12</v>
      </c>
      <c r="AR34" s="48">
        <v>13</v>
      </c>
      <c r="AS34" s="48">
        <v>14</v>
      </c>
      <c r="AT34" s="48">
        <v>15</v>
      </c>
      <c r="AU34" s="48">
        <v>16</v>
      </c>
      <c r="AV34" s="48">
        <v>17</v>
      </c>
      <c r="AW34" s="49">
        <v>18</v>
      </c>
      <c r="AX34" s="127">
        <v>19</v>
      </c>
      <c r="AY34" s="587">
        <v>20</v>
      </c>
    </row>
    <row r="35" spans="1:51" x14ac:dyDescent="0.45">
      <c r="A35" s="30" t="s">
        <v>65</v>
      </c>
      <c r="B35" s="19"/>
      <c r="C35" s="19"/>
      <c r="D35" s="19"/>
      <c r="E35" s="31"/>
      <c r="F35" s="20"/>
      <c r="G35" s="32"/>
      <c r="H35" s="22"/>
      <c r="I35" s="33"/>
      <c r="J35" s="33"/>
      <c r="K35" s="33"/>
      <c r="L35" s="42"/>
      <c r="M35" s="23"/>
      <c r="N35" s="23"/>
      <c r="O35" s="23"/>
      <c r="P35" s="21"/>
      <c r="Q35" s="21"/>
      <c r="R35" s="21"/>
      <c r="S35" s="21"/>
      <c r="T35" s="21"/>
      <c r="U35" s="23"/>
      <c r="V35" s="23" t="s">
        <v>66</v>
      </c>
      <c r="W35" s="24"/>
      <c r="X35" s="24" t="s">
        <v>67</v>
      </c>
      <c r="Y35" s="24"/>
      <c r="Z35" s="67"/>
      <c r="AA35" s="67"/>
      <c r="AB35" s="67"/>
      <c r="AC35" s="67"/>
      <c r="AD35" s="67"/>
    </row>
    <row r="36" spans="1:51" x14ac:dyDescent="0.45">
      <c r="A36" s="34"/>
      <c r="B36" s="19"/>
      <c r="C36" s="19"/>
      <c r="D36" s="19"/>
      <c r="E36" s="35"/>
      <c r="F36" s="20"/>
      <c r="G36" s="36"/>
      <c r="H36" s="22"/>
      <c r="I36" s="37"/>
      <c r="J36" s="37"/>
      <c r="K36" s="37"/>
      <c r="L36" s="42"/>
      <c r="M36" s="23"/>
      <c r="N36" s="23"/>
      <c r="O36" s="23"/>
      <c r="P36" s="21"/>
      <c r="Q36" s="21"/>
      <c r="R36" s="21"/>
      <c r="S36" s="21"/>
      <c r="T36" s="21"/>
      <c r="U36" s="23"/>
      <c r="V36" s="23"/>
      <c r="W36" s="24"/>
      <c r="X36" s="24"/>
      <c r="Y36" s="24"/>
      <c r="Z36" s="67"/>
      <c r="AA36" s="67"/>
      <c r="AB36" s="67"/>
      <c r="AC36" s="67"/>
      <c r="AD36" s="67"/>
    </row>
    <row r="37" spans="1:51" x14ac:dyDescent="0.45">
      <c r="A37" s="34"/>
      <c r="B37" s="19"/>
      <c r="C37" s="19"/>
      <c r="D37" s="19"/>
      <c r="E37" s="35"/>
      <c r="F37" s="20"/>
      <c r="G37" s="36"/>
      <c r="H37" s="22"/>
      <c r="I37" s="37"/>
      <c r="J37" s="37"/>
      <c r="K37" s="37"/>
      <c r="L37" s="42"/>
      <c r="M37" s="23"/>
      <c r="N37" s="23"/>
      <c r="O37" s="23"/>
      <c r="P37" s="21"/>
      <c r="Q37" s="21"/>
      <c r="R37" s="21"/>
      <c r="S37" s="21"/>
      <c r="T37" s="21"/>
      <c r="U37" s="23"/>
      <c r="V37" s="23"/>
      <c r="W37" s="24"/>
      <c r="X37" s="24"/>
      <c r="Y37" s="24"/>
      <c r="Z37" s="67"/>
      <c r="AA37" s="67"/>
      <c r="AB37" s="67"/>
      <c r="AC37" s="67"/>
      <c r="AD37" s="67"/>
    </row>
    <row r="38" spans="1:51" x14ac:dyDescent="0.45">
      <c r="A38" s="34"/>
      <c r="B38" s="19"/>
      <c r="C38" s="19"/>
      <c r="D38" s="19"/>
      <c r="E38" s="35"/>
      <c r="F38" s="20"/>
      <c r="G38" s="36"/>
      <c r="H38" s="22"/>
      <c r="I38" s="37"/>
      <c r="J38" s="37"/>
      <c r="K38" s="37"/>
      <c r="L38" s="42"/>
      <c r="M38" s="23"/>
      <c r="N38" s="23"/>
      <c r="O38" s="23"/>
      <c r="P38" s="21"/>
      <c r="Q38" s="21"/>
      <c r="R38" s="21"/>
      <c r="S38" s="21"/>
      <c r="T38" s="21"/>
      <c r="U38" s="23"/>
      <c r="V38" s="23"/>
      <c r="W38" s="24"/>
      <c r="X38" s="24"/>
      <c r="Y38" s="24"/>
      <c r="Z38" s="67"/>
      <c r="AA38" s="67"/>
      <c r="AB38" s="67"/>
      <c r="AC38" s="67"/>
      <c r="AD38" s="67"/>
    </row>
    <row r="40" spans="1:51" x14ac:dyDescent="0.45">
      <c r="A40" s="39" t="s">
        <v>68</v>
      </c>
      <c r="B40" s="39"/>
      <c r="C40" s="39"/>
    </row>
    <row r="42" spans="1:51" ht="14.65" thickBot="1" x14ac:dyDescent="0.5"/>
    <row r="43" spans="1:51" ht="14.65" thickBot="1" x14ac:dyDescent="0.5">
      <c r="A43" s="50" t="s">
        <v>73</v>
      </c>
      <c r="AE43" s="44"/>
      <c r="AF43" s="45" t="s">
        <v>3</v>
      </c>
      <c r="AG43" s="45" t="s">
        <v>4</v>
      </c>
      <c r="AH43" s="45" t="s">
        <v>5</v>
      </c>
      <c r="AI43" s="45" t="s">
        <v>6</v>
      </c>
      <c r="AJ43" s="45" t="s">
        <v>7</v>
      </c>
      <c r="AK43" s="45" t="s">
        <v>8</v>
      </c>
      <c r="AL43" s="45" t="s">
        <v>9</v>
      </c>
      <c r="AM43" s="45" t="s">
        <v>10</v>
      </c>
      <c r="AN43" s="45" t="s">
        <v>11</v>
      </c>
      <c r="AO43" s="45" t="s">
        <v>12</v>
      </c>
      <c r="AP43" s="45" t="s">
        <v>13</v>
      </c>
      <c r="AQ43" s="45" t="s">
        <v>14</v>
      </c>
      <c r="AR43" s="45" t="s">
        <v>15</v>
      </c>
      <c r="AS43" s="45" t="s">
        <v>16</v>
      </c>
      <c r="AT43" s="45" t="s">
        <v>17</v>
      </c>
      <c r="AU43" s="45" t="s">
        <v>18</v>
      </c>
      <c r="AV43" s="45" t="s">
        <v>19</v>
      </c>
      <c r="AW43" s="46" t="s">
        <v>20</v>
      </c>
      <c r="AX43" s="127" t="s">
        <v>21</v>
      </c>
      <c r="AY43" s="587" t="s">
        <v>398</v>
      </c>
    </row>
    <row r="44" spans="1:51" ht="14.65" thickBot="1" x14ac:dyDescent="0.5">
      <c r="A44" s="25" t="s">
        <v>40</v>
      </c>
      <c r="B44" s="26" t="s">
        <v>41</v>
      </c>
      <c r="C44" s="26" t="s">
        <v>42</v>
      </c>
      <c r="D44" s="26" t="s">
        <v>43</v>
      </c>
      <c r="E44" s="26" t="s">
        <v>44</v>
      </c>
      <c r="F44" s="26" t="s">
        <v>45</v>
      </c>
      <c r="G44" s="27" t="s">
        <v>46</v>
      </c>
      <c r="H44" s="27" t="s">
        <v>47</v>
      </c>
      <c r="I44" s="28" t="s">
        <v>48</v>
      </c>
      <c r="J44" s="28" t="s">
        <v>49</v>
      </c>
      <c r="K44" s="28" t="s">
        <v>50</v>
      </c>
      <c r="L44" s="29" t="s">
        <v>51</v>
      </c>
      <c r="M44" s="29" t="s">
        <v>52</v>
      </c>
      <c r="N44" s="26" t="s">
        <v>53</v>
      </c>
      <c r="O44" s="26" t="s">
        <v>54</v>
      </c>
      <c r="P44" s="26" t="s">
        <v>55</v>
      </c>
      <c r="Q44" s="26" t="s">
        <v>56</v>
      </c>
      <c r="R44" s="26" t="s">
        <v>57</v>
      </c>
      <c r="S44" s="26" t="s">
        <v>58</v>
      </c>
      <c r="T44" s="26" t="s">
        <v>59</v>
      </c>
      <c r="U44" s="26" t="s">
        <v>60</v>
      </c>
      <c r="V44" s="26" t="s">
        <v>61</v>
      </c>
      <c r="W44" s="26" t="s">
        <v>62</v>
      </c>
      <c r="X44" s="29" t="s">
        <v>70</v>
      </c>
      <c r="Y44" s="29" t="s">
        <v>64</v>
      </c>
      <c r="Z44" s="68"/>
      <c r="AA44" s="68"/>
      <c r="AB44" s="68"/>
      <c r="AC44" s="68"/>
      <c r="AD44" s="68"/>
      <c r="AE44" s="47" t="s">
        <v>22</v>
      </c>
      <c r="AF44" s="48">
        <v>1</v>
      </c>
      <c r="AG44" s="48">
        <v>2</v>
      </c>
      <c r="AH44" s="48">
        <v>3</v>
      </c>
      <c r="AI44" s="48">
        <v>4</v>
      </c>
      <c r="AJ44" s="48">
        <v>5</v>
      </c>
      <c r="AK44" s="48">
        <v>6</v>
      </c>
      <c r="AL44" s="48">
        <v>7</v>
      </c>
      <c r="AM44" s="48">
        <v>8</v>
      </c>
      <c r="AN44" s="48">
        <v>9</v>
      </c>
      <c r="AO44" s="48">
        <v>10</v>
      </c>
      <c r="AP44" s="48">
        <v>11</v>
      </c>
      <c r="AQ44" s="48">
        <v>12</v>
      </c>
      <c r="AR44" s="48">
        <v>13</v>
      </c>
      <c r="AS44" s="48">
        <v>14</v>
      </c>
      <c r="AT44" s="48">
        <v>15</v>
      </c>
      <c r="AU44" s="48">
        <v>16</v>
      </c>
      <c r="AV44" s="48">
        <v>17</v>
      </c>
      <c r="AW44" s="49">
        <v>18</v>
      </c>
      <c r="AX44" s="127">
        <v>19</v>
      </c>
      <c r="AY44" s="587">
        <v>20</v>
      </c>
    </row>
    <row r="45" spans="1:51" x14ac:dyDescent="0.45">
      <c r="A45" s="30" t="s">
        <v>65</v>
      </c>
      <c r="B45" s="19"/>
      <c r="C45" s="19"/>
      <c r="D45" s="19"/>
      <c r="E45" s="31"/>
      <c r="F45" s="20"/>
      <c r="G45" s="32"/>
      <c r="H45" s="22"/>
      <c r="I45" s="33"/>
      <c r="J45" s="33"/>
      <c r="K45" s="33"/>
      <c r="L45" s="42"/>
      <c r="M45" s="23"/>
      <c r="N45" s="23"/>
      <c r="O45" s="23"/>
      <c r="P45" s="21"/>
      <c r="Q45" s="21"/>
      <c r="R45" s="21"/>
      <c r="S45" s="21"/>
      <c r="T45" s="21"/>
      <c r="U45" s="23"/>
      <c r="V45" s="23" t="s">
        <v>66</v>
      </c>
      <c r="W45" s="24"/>
      <c r="X45" s="24" t="s">
        <v>67</v>
      </c>
      <c r="Y45" s="24"/>
      <c r="Z45" s="67"/>
      <c r="AA45" s="67"/>
      <c r="AB45" s="67"/>
      <c r="AC45" s="67"/>
      <c r="AD45" s="67"/>
    </row>
    <row r="46" spans="1:51" x14ac:dyDescent="0.45">
      <c r="A46" s="233"/>
      <c r="B46" s="234"/>
      <c r="C46" s="234"/>
      <c r="D46" s="234"/>
      <c r="E46" s="235"/>
      <c r="F46" s="236"/>
      <c r="G46" s="237"/>
      <c r="H46" s="238"/>
      <c r="I46" s="239"/>
      <c r="J46" s="239"/>
      <c r="K46" s="239"/>
      <c r="L46" s="42"/>
      <c r="M46" s="240"/>
      <c r="N46" s="240"/>
      <c r="O46" s="23"/>
      <c r="P46" s="241"/>
      <c r="Q46" s="241"/>
      <c r="R46" s="241"/>
      <c r="S46" s="21"/>
      <c r="T46" s="21"/>
      <c r="U46" s="240"/>
      <c r="V46" s="240"/>
      <c r="W46" s="24"/>
      <c r="X46" s="24"/>
      <c r="Y46" s="24"/>
      <c r="Z46" s="67"/>
      <c r="AA46" s="67"/>
      <c r="AB46" s="67"/>
      <c r="AC46" s="67"/>
      <c r="AD46" s="67"/>
    </row>
    <row r="47" spans="1:51" x14ac:dyDescent="0.45">
      <c r="A47" s="242"/>
      <c r="B47" s="234"/>
      <c r="C47" s="234"/>
      <c r="D47" s="234"/>
      <c r="E47" s="235"/>
      <c r="F47" s="236"/>
      <c r="G47" s="237"/>
      <c r="H47" s="238"/>
      <c r="I47" s="239"/>
      <c r="J47" s="239"/>
      <c r="K47" s="239"/>
      <c r="L47" s="42"/>
      <c r="M47" s="240"/>
      <c r="N47" s="240"/>
      <c r="O47" s="23"/>
      <c r="P47" s="241"/>
      <c r="Q47" s="241"/>
      <c r="R47" s="241"/>
      <c r="S47" s="21"/>
      <c r="T47" s="21"/>
      <c r="U47" s="240"/>
      <c r="V47" s="240"/>
      <c r="W47" s="24"/>
      <c r="X47" s="24"/>
      <c r="Y47" s="24"/>
      <c r="Z47" s="67"/>
      <c r="AA47" s="67"/>
      <c r="AB47" s="67"/>
      <c r="AC47" s="67"/>
      <c r="AD47" s="67"/>
    </row>
    <row r="48" spans="1:51" x14ac:dyDescent="0.45">
      <c r="A48" s="242"/>
      <c r="B48" s="234"/>
      <c r="C48" s="234"/>
      <c r="D48" s="234"/>
      <c r="E48" s="235"/>
      <c r="F48" s="236"/>
      <c r="G48" s="237"/>
      <c r="H48" s="238"/>
      <c r="I48" s="239"/>
      <c r="J48" s="239"/>
      <c r="K48" s="239"/>
      <c r="L48" s="42"/>
      <c r="M48" s="240"/>
      <c r="N48" s="240"/>
      <c r="O48" s="23"/>
      <c r="P48" s="241"/>
      <c r="Q48" s="241"/>
      <c r="R48" s="241"/>
      <c r="S48" s="21"/>
      <c r="T48" s="21"/>
      <c r="U48" s="240"/>
      <c r="V48" s="240"/>
      <c r="W48" s="24"/>
      <c r="X48" s="24"/>
      <c r="Y48" s="24"/>
      <c r="Z48" s="67"/>
      <c r="AA48" s="67"/>
      <c r="AB48" s="67"/>
      <c r="AC48" s="67"/>
      <c r="AD48" s="67"/>
    </row>
    <row r="49" spans="1:51" x14ac:dyDescent="0.45">
      <c r="A49" s="242"/>
      <c r="B49" s="234"/>
      <c r="C49" s="234"/>
      <c r="D49" s="234"/>
      <c r="E49" s="235"/>
      <c r="F49" s="236"/>
      <c r="G49" s="237"/>
      <c r="H49" s="238"/>
      <c r="I49" s="239"/>
      <c r="J49" s="239"/>
      <c r="K49" s="239"/>
      <c r="L49" s="42"/>
      <c r="M49" s="240"/>
      <c r="N49" s="240"/>
      <c r="O49" s="23"/>
      <c r="P49" s="241"/>
      <c r="Q49" s="241"/>
      <c r="R49" s="241"/>
      <c r="S49" s="21"/>
      <c r="T49" s="21"/>
      <c r="U49" s="240"/>
      <c r="V49" s="240"/>
      <c r="W49" s="24"/>
      <c r="X49" s="24"/>
      <c r="Y49" s="24"/>
      <c r="Z49" s="67"/>
      <c r="AA49" s="67"/>
      <c r="AB49" s="67"/>
      <c r="AC49" s="67"/>
      <c r="AD49" s="67"/>
    </row>
    <row r="50" spans="1:51" x14ac:dyDescent="0.45">
      <c r="A50" s="34"/>
      <c r="B50" s="19"/>
      <c r="C50" s="19"/>
      <c r="D50" s="19"/>
      <c r="E50" s="35"/>
      <c r="F50" s="20"/>
      <c r="G50" s="36"/>
      <c r="H50" s="22"/>
      <c r="I50" s="37"/>
      <c r="J50" s="37"/>
      <c r="K50" s="37"/>
      <c r="L50" s="42"/>
      <c r="M50" s="23"/>
      <c r="N50" s="23"/>
      <c r="O50" s="23"/>
      <c r="P50" s="21"/>
      <c r="Q50" s="21"/>
      <c r="R50" s="21"/>
      <c r="S50" s="21"/>
      <c r="T50" s="21"/>
      <c r="U50" s="23"/>
      <c r="V50" s="23"/>
      <c r="W50" s="24"/>
      <c r="X50" s="24"/>
      <c r="Y50" s="24"/>
      <c r="Z50" s="67"/>
      <c r="AA50" s="67"/>
      <c r="AB50" s="67"/>
      <c r="AC50" s="67"/>
      <c r="AD50" s="67"/>
    </row>
    <row r="52" spans="1:51" x14ac:dyDescent="0.45">
      <c r="A52" s="39" t="s">
        <v>68</v>
      </c>
      <c r="B52" s="39"/>
      <c r="C52" s="39"/>
    </row>
    <row r="54" spans="1:51" ht="14.65" thickBot="1" x14ac:dyDescent="0.5"/>
    <row r="55" spans="1:51" ht="14.65" thickBot="1" x14ac:dyDescent="0.5">
      <c r="A55" s="50" t="s">
        <v>1603</v>
      </c>
      <c r="AE55" s="44"/>
      <c r="AF55" s="45" t="s">
        <v>3</v>
      </c>
      <c r="AG55" s="45" t="s">
        <v>4</v>
      </c>
      <c r="AH55" s="45" t="s">
        <v>5</v>
      </c>
      <c r="AI55" s="45" t="s">
        <v>6</v>
      </c>
      <c r="AJ55" s="45" t="s">
        <v>7</v>
      </c>
      <c r="AK55" s="45" t="s">
        <v>8</v>
      </c>
      <c r="AL55" s="45" t="s">
        <v>9</v>
      </c>
      <c r="AM55" s="45" t="s">
        <v>10</v>
      </c>
      <c r="AN55" s="45" t="s">
        <v>11</v>
      </c>
      <c r="AO55" s="45" t="s">
        <v>12</v>
      </c>
      <c r="AP55" s="45" t="s">
        <v>13</v>
      </c>
      <c r="AQ55" s="45" t="s">
        <v>14</v>
      </c>
      <c r="AR55" s="45" t="s">
        <v>15</v>
      </c>
      <c r="AS55" s="45" t="s">
        <v>16</v>
      </c>
      <c r="AT55" s="45" t="s">
        <v>17</v>
      </c>
      <c r="AU55" s="45" t="s">
        <v>18</v>
      </c>
      <c r="AV55" s="45" t="s">
        <v>19</v>
      </c>
      <c r="AW55" s="46" t="s">
        <v>20</v>
      </c>
      <c r="AX55" s="127" t="s">
        <v>21</v>
      </c>
      <c r="AY55" s="587" t="s">
        <v>398</v>
      </c>
    </row>
    <row r="56" spans="1:51" ht="14.65" thickBot="1" x14ac:dyDescent="0.5">
      <c r="A56" s="25" t="s">
        <v>40</v>
      </c>
      <c r="B56" s="26" t="s">
        <v>41</v>
      </c>
      <c r="C56" s="26" t="s">
        <v>42</v>
      </c>
      <c r="D56" s="26" t="s">
        <v>43</v>
      </c>
      <c r="E56" s="26" t="s">
        <v>44</v>
      </c>
      <c r="F56" s="26" t="s">
        <v>45</v>
      </c>
      <c r="G56" s="27" t="s">
        <v>46</v>
      </c>
      <c r="H56" s="27" t="s">
        <v>47</v>
      </c>
      <c r="I56" s="28" t="s">
        <v>48</v>
      </c>
      <c r="J56" s="28" t="s">
        <v>49</v>
      </c>
      <c r="K56" s="28" t="s">
        <v>50</v>
      </c>
      <c r="L56" s="29" t="s">
        <v>51</v>
      </c>
      <c r="M56" s="29" t="s">
        <v>52</v>
      </c>
      <c r="N56" s="26" t="s">
        <v>53</v>
      </c>
      <c r="O56" s="26" t="s">
        <v>54</v>
      </c>
      <c r="P56" s="26" t="s">
        <v>55</v>
      </c>
      <c r="Q56" s="26" t="s">
        <v>56</v>
      </c>
      <c r="R56" s="26" t="s">
        <v>57</v>
      </c>
      <c r="S56" s="26" t="s">
        <v>58</v>
      </c>
      <c r="T56" s="26" t="s">
        <v>59</v>
      </c>
      <c r="U56" s="26" t="s">
        <v>60</v>
      </c>
      <c r="V56" s="26" t="s">
        <v>61</v>
      </c>
      <c r="W56" s="26" t="s">
        <v>62</v>
      </c>
      <c r="X56" s="29" t="s">
        <v>70</v>
      </c>
      <c r="Y56" s="29" t="s">
        <v>64</v>
      </c>
      <c r="Z56" s="68"/>
      <c r="AA56" s="68"/>
      <c r="AB56" s="68"/>
      <c r="AC56" s="68"/>
      <c r="AD56" s="68"/>
      <c r="AE56" s="47" t="s">
        <v>22</v>
      </c>
      <c r="AF56" s="48">
        <v>1</v>
      </c>
      <c r="AG56" s="48">
        <v>2</v>
      </c>
      <c r="AH56" s="48">
        <v>3</v>
      </c>
      <c r="AI56" s="48">
        <v>4</v>
      </c>
      <c r="AJ56" s="48">
        <v>5</v>
      </c>
      <c r="AK56" s="48">
        <v>6</v>
      </c>
      <c r="AL56" s="48">
        <v>7</v>
      </c>
      <c r="AM56" s="48">
        <v>8</v>
      </c>
      <c r="AN56" s="48">
        <v>9</v>
      </c>
      <c r="AO56" s="48">
        <v>10</v>
      </c>
      <c r="AP56" s="48">
        <v>11</v>
      </c>
      <c r="AQ56" s="48">
        <v>12</v>
      </c>
      <c r="AR56" s="48">
        <v>13</v>
      </c>
      <c r="AS56" s="48">
        <v>14</v>
      </c>
      <c r="AT56" s="48">
        <v>15</v>
      </c>
      <c r="AU56" s="48">
        <v>16</v>
      </c>
      <c r="AV56" s="48">
        <v>17</v>
      </c>
      <c r="AW56" s="49">
        <v>18</v>
      </c>
      <c r="AX56" s="127">
        <v>19</v>
      </c>
      <c r="AY56" s="587">
        <v>20</v>
      </c>
    </row>
    <row r="57" spans="1:51" x14ac:dyDescent="0.45">
      <c r="A57" s="30" t="s">
        <v>65</v>
      </c>
      <c r="B57" s="19"/>
      <c r="C57" s="19"/>
      <c r="D57" s="19"/>
      <c r="E57" s="31"/>
      <c r="F57" s="20"/>
      <c r="G57" s="32"/>
      <c r="H57" s="22"/>
      <c r="I57" s="33"/>
      <c r="J57" s="33"/>
      <c r="K57" s="33"/>
      <c r="L57" s="42"/>
      <c r="M57" s="23"/>
      <c r="N57" s="23"/>
      <c r="O57" s="23"/>
      <c r="P57" s="21"/>
      <c r="Q57" s="21"/>
      <c r="R57" s="21"/>
      <c r="S57" s="21"/>
      <c r="T57" s="21"/>
      <c r="U57" s="23"/>
      <c r="V57" s="23" t="s">
        <v>66</v>
      </c>
      <c r="W57" s="24"/>
      <c r="X57" s="24" t="s">
        <v>67</v>
      </c>
      <c r="Y57" s="24"/>
      <c r="Z57" s="67"/>
      <c r="AA57" s="67"/>
      <c r="AB57" s="67"/>
      <c r="AC57" s="67"/>
      <c r="AD57" s="67"/>
    </row>
    <row r="58" spans="1:51" x14ac:dyDescent="0.45">
      <c r="A58" s="233"/>
      <c r="B58" s="234"/>
      <c r="C58" s="234"/>
      <c r="D58" s="234"/>
      <c r="E58" s="235"/>
      <c r="F58" s="236"/>
      <c r="G58" s="237"/>
      <c r="H58" s="238"/>
      <c r="I58" s="239"/>
      <c r="J58" s="239"/>
      <c r="K58" s="239"/>
      <c r="L58" s="42"/>
      <c r="M58" s="240"/>
      <c r="N58" s="240"/>
      <c r="O58" s="23"/>
      <c r="P58" s="241"/>
      <c r="Q58" s="241"/>
      <c r="R58" s="241"/>
      <c r="S58" s="21"/>
      <c r="T58" s="21"/>
      <c r="U58" s="240"/>
      <c r="V58" s="240"/>
      <c r="W58" s="24"/>
      <c r="X58" s="24"/>
      <c r="Y58" s="24"/>
      <c r="Z58" s="67"/>
      <c r="AA58" s="67"/>
      <c r="AB58" s="67"/>
      <c r="AC58" s="67"/>
      <c r="AD58" s="67"/>
    </row>
    <row r="59" spans="1:51" x14ac:dyDescent="0.45">
      <c r="A59" s="242"/>
      <c r="B59" s="234"/>
      <c r="C59" s="234"/>
      <c r="D59" s="234"/>
      <c r="E59" s="235"/>
      <c r="F59" s="236"/>
      <c r="G59" s="237"/>
      <c r="H59" s="238"/>
      <c r="I59" s="239"/>
      <c r="J59" s="239"/>
      <c r="K59" s="239"/>
      <c r="L59" s="42"/>
      <c r="M59" s="240"/>
      <c r="N59" s="240"/>
      <c r="O59" s="23"/>
      <c r="P59" s="241"/>
      <c r="Q59" s="241"/>
      <c r="R59" s="241"/>
      <c r="S59" s="21"/>
      <c r="T59" s="21"/>
      <c r="U59" s="240"/>
      <c r="V59" s="240"/>
      <c r="W59" s="24"/>
      <c r="X59" s="24"/>
      <c r="Y59" s="24"/>
      <c r="Z59" s="67"/>
      <c r="AA59" s="67"/>
      <c r="AB59" s="67"/>
      <c r="AC59" s="67"/>
      <c r="AD59" s="67"/>
    </row>
    <row r="60" spans="1:51" x14ac:dyDescent="0.45">
      <c r="A60" s="242"/>
      <c r="B60" s="234"/>
      <c r="C60" s="234"/>
      <c r="D60" s="234"/>
      <c r="E60" s="235"/>
      <c r="F60" s="236"/>
      <c r="G60" s="237"/>
      <c r="H60" s="238"/>
      <c r="I60" s="239"/>
      <c r="J60" s="239"/>
      <c r="K60" s="239"/>
      <c r="L60" s="42"/>
      <c r="M60" s="240"/>
      <c r="N60" s="240"/>
      <c r="O60" s="23"/>
      <c r="P60" s="241"/>
      <c r="Q60" s="241"/>
      <c r="R60" s="241"/>
      <c r="S60" s="21"/>
      <c r="T60" s="21"/>
      <c r="U60" s="240"/>
      <c r="V60" s="240"/>
      <c r="W60" s="24"/>
      <c r="X60" s="24"/>
      <c r="Y60" s="24"/>
      <c r="Z60" s="67"/>
      <c r="AA60" s="67"/>
      <c r="AB60" s="67"/>
      <c r="AC60" s="67"/>
      <c r="AD60" s="67"/>
    </row>
    <row r="61" spans="1:51" x14ac:dyDescent="0.45">
      <c r="A61" s="242"/>
      <c r="B61" s="234"/>
      <c r="C61" s="234"/>
      <c r="D61" s="234"/>
      <c r="E61" s="235"/>
      <c r="F61" s="236"/>
      <c r="G61" s="237"/>
      <c r="H61" s="238"/>
      <c r="I61" s="239"/>
      <c r="J61" s="239"/>
      <c r="K61" s="239"/>
      <c r="L61" s="42"/>
      <c r="M61" s="240"/>
      <c r="N61" s="240"/>
      <c r="O61" s="23"/>
      <c r="P61" s="241"/>
      <c r="Q61" s="241"/>
      <c r="R61" s="241"/>
      <c r="S61" s="21"/>
      <c r="T61" s="21"/>
      <c r="U61" s="240"/>
      <c r="V61" s="240"/>
      <c r="W61" s="24"/>
      <c r="X61" s="24"/>
      <c r="Y61" s="24"/>
      <c r="Z61" s="67"/>
      <c r="AA61" s="67"/>
      <c r="AB61" s="67"/>
      <c r="AC61" s="67"/>
      <c r="AD61" s="67"/>
    </row>
    <row r="62" spans="1:51" x14ac:dyDescent="0.45">
      <c r="A62" s="34"/>
      <c r="B62" s="19"/>
      <c r="C62" s="19"/>
      <c r="D62" s="19"/>
      <c r="E62" s="35"/>
      <c r="F62" s="20"/>
      <c r="G62" s="36"/>
      <c r="H62" s="22"/>
      <c r="I62" s="37"/>
      <c r="J62" s="37"/>
      <c r="K62" s="37"/>
      <c r="L62" s="42"/>
      <c r="M62" s="23"/>
      <c r="N62" s="23"/>
      <c r="O62" s="23"/>
      <c r="P62" s="21"/>
      <c r="Q62" s="21"/>
      <c r="R62" s="21"/>
      <c r="S62" s="21"/>
      <c r="T62" s="21"/>
      <c r="U62" s="23"/>
      <c r="V62" s="23"/>
      <c r="W62" s="24"/>
      <c r="X62" s="24"/>
      <c r="Y62" s="24"/>
      <c r="Z62" s="67"/>
      <c r="AA62" s="67"/>
      <c r="AB62" s="67"/>
      <c r="AC62" s="67"/>
      <c r="AD62" s="67"/>
    </row>
    <row r="64" spans="1:51" x14ac:dyDescent="0.45">
      <c r="A64" s="39" t="s">
        <v>68</v>
      </c>
      <c r="B64" s="39"/>
      <c r="C64" s="39"/>
    </row>
  </sheetData>
  <sheetProtection algorithmName="SHA-512" hashValue="Sj5pfCziOJ6muu10q3xopNDsK6YVeilr36kJ3XidgsYyJUPyzaWF5g9BIRO88QaHn9R+4omGSIxnwOrcui0NBQ==" saltValue="oLu9o/YUzIP3sro7w6+W0g=="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87542-9BFB-4486-9DEA-A44F26BE4C40}">
  <sheetPr>
    <tabColor theme="9" tint="0.59999389629810485"/>
  </sheetPr>
  <dimension ref="A1:AZ60"/>
  <sheetViews>
    <sheetView zoomScale="70" zoomScaleNormal="70" workbookViewId="0">
      <selection activeCell="AY58" sqref="AY58"/>
    </sheetView>
  </sheetViews>
  <sheetFormatPr defaultRowHeight="14.25" x14ac:dyDescent="0.45"/>
  <cols>
    <col min="1" max="1" width="25.59765625" customWidth="1"/>
    <col min="2" max="2" width="18.1328125" customWidth="1"/>
    <col min="3" max="3" width="15.73046875" customWidth="1"/>
    <col min="4" max="4" width="18.1328125" customWidth="1"/>
    <col min="5" max="5" width="16.265625" customWidth="1"/>
    <col min="6" max="6" width="16.73046875" customWidth="1"/>
    <col min="7" max="7" width="31.86328125" customWidth="1"/>
    <col min="8" max="8" width="38.73046875" customWidth="1"/>
    <col min="9" max="9" width="17.3984375" customWidth="1"/>
    <col min="10" max="10" width="18.3984375" customWidth="1"/>
    <col min="11" max="11" width="19.265625" customWidth="1"/>
    <col min="12" max="13" width="20.3984375" customWidth="1"/>
    <col min="14" max="14" width="18.265625" customWidth="1"/>
    <col min="15" max="16" width="21.1328125" customWidth="1"/>
    <col min="17" max="17" width="24.3984375" customWidth="1"/>
    <col min="19" max="19" width="10.86328125" customWidth="1"/>
    <col min="20" max="20" width="27.1328125" customWidth="1"/>
    <col min="21" max="21" width="27.73046875" customWidth="1"/>
    <col min="22" max="22" width="20.265625" customWidth="1"/>
    <col min="23" max="23" width="19.73046875" customWidth="1"/>
    <col min="24" max="24" width="29" customWidth="1"/>
    <col min="25" max="25" width="25.73046875" customWidth="1"/>
    <col min="26" max="26" width="13.265625" customWidth="1"/>
    <col min="27" max="27" width="4.1328125" style="65" customWidth="1"/>
    <col min="28" max="28" width="2.3984375" style="65" customWidth="1"/>
    <col min="29" max="29" width="2" style="65" customWidth="1"/>
    <col min="30" max="30" width="2.1328125" style="65" customWidth="1"/>
    <col min="31" max="31" width="2.265625" style="65" customWidth="1"/>
    <col min="32" max="32" width="19.1328125" customWidth="1"/>
  </cols>
  <sheetData>
    <row r="1" spans="1:52" x14ac:dyDescent="0.45">
      <c r="A1" s="41" t="s">
        <v>38</v>
      </c>
      <c r="B1" s="41"/>
      <c r="C1" s="41"/>
    </row>
    <row r="2" spans="1:52" ht="14.65" thickBot="1" x14ac:dyDescent="0.5"/>
    <row r="3" spans="1:52" ht="14.65" thickBot="1" x14ac:dyDescent="0.5">
      <c r="A3" s="50" t="s">
        <v>39</v>
      </c>
      <c r="AF3" s="44"/>
      <c r="AG3" s="45" t="s">
        <v>3</v>
      </c>
      <c r="AH3" s="45" t="s">
        <v>4</v>
      </c>
      <c r="AI3" s="45" t="s">
        <v>5</v>
      </c>
      <c r="AJ3" s="45" t="s">
        <v>6</v>
      </c>
      <c r="AK3" s="45" t="s">
        <v>7</v>
      </c>
      <c r="AL3" s="45" t="s">
        <v>8</v>
      </c>
      <c r="AM3" s="45" t="s">
        <v>9</v>
      </c>
      <c r="AN3" s="45" t="s">
        <v>10</v>
      </c>
      <c r="AO3" s="45" t="s">
        <v>11</v>
      </c>
      <c r="AP3" s="45" t="s">
        <v>12</v>
      </c>
      <c r="AQ3" s="45" t="s">
        <v>13</v>
      </c>
      <c r="AR3" s="45" t="s">
        <v>14</v>
      </c>
      <c r="AS3" s="45" t="s">
        <v>15</v>
      </c>
      <c r="AT3" s="45" t="s">
        <v>16</v>
      </c>
      <c r="AU3" s="45" t="s">
        <v>17</v>
      </c>
      <c r="AV3" s="45" t="s">
        <v>18</v>
      </c>
      <c r="AW3" s="45" t="s">
        <v>19</v>
      </c>
      <c r="AX3" s="46" t="s">
        <v>20</v>
      </c>
      <c r="AY3" s="127" t="s">
        <v>21</v>
      </c>
      <c r="AZ3" s="587" t="s">
        <v>398</v>
      </c>
    </row>
    <row r="4" spans="1:52" ht="14.65" thickBot="1" x14ac:dyDescent="0.5">
      <c r="A4" s="25" t="s">
        <v>40</v>
      </c>
      <c r="B4" s="26" t="s">
        <v>41</v>
      </c>
      <c r="C4" s="26" t="s">
        <v>42</v>
      </c>
      <c r="D4" s="26" t="s">
        <v>43</v>
      </c>
      <c r="E4" s="26" t="s">
        <v>44</v>
      </c>
      <c r="F4" s="26" t="s">
        <v>45</v>
      </c>
      <c r="G4" s="27" t="s">
        <v>46</v>
      </c>
      <c r="H4" s="27" t="s">
        <v>47</v>
      </c>
      <c r="I4" s="28" t="s">
        <v>78</v>
      </c>
      <c r="J4" s="28" t="s">
        <v>79</v>
      </c>
      <c r="K4" s="28" t="s">
        <v>80</v>
      </c>
      <c r="L4" s="29" t="s">
        <v>81</v>
      </c>
      <c r="M4" s="29" t="s">
        <v>82</v>
      </c>
      <c r="N4" s="29" t="s">
        <v>52</v>
      </c>
      <c r="O4" s="26" t="s">
        <v>53</v>
      </c>
      <c r="P4" s="26" t="s">
        <v>54</v>
      </c>
      <c r="Q4" s="26" t="s">
        <v>55</v>
      </c>
      <c r="R4" s="26" t="s">
        <v>56</v>
      </c>
      <c r="S4" s="26" t="s">
        <v>57</v>
      </c>
      <c r="T4" s="26" t="s">
        <v>58</v>
      </c>
      <c r="U4" s="26" t="s">
        <v>59</v>
      </c>
      <c r="V4" s="26" t="s">
        <v>60</v>
      </c>
      <c r="W4" s="26" t="s">
        <v>61</v>
      </c>
      <c r="X4" s="26" t="s">
        <v>62</v>
      </c>
      <c r="Y4" s="29" t="s">
        <v>63</v>
      </c>
      <c r="Z4" s="29" t="s">
        <v>64</v>
      </c>
      <c r="AA4" s="66"/>
      <c r="AB4" s="66"/>
      <c r="AC4" s="66"/>
      <c r="AD4" s="66"/>
      <c r="AE4" s="66"/>
      <c r="AF4" s="47" t="s">
        <v>22</v>
      </c>
      <c r="AG4" s="48">
        <v>1</v>
      </c>
      <c r="AH4" s="48">
        <v>2</v>
      </c>
      <c r="AI4" s="48">
        <v>3</v>
      </c>
      <c r="AJ4" s="48">
        <v>4</v>
      </c>
      <c r="AK4" s="48">
        <v>5</v>
      </c>
      <c r="AL4" s="48">
        <v>6</v>
      </c>
      <c r="AM4" s="48">
        <v>7</v>
      </c>
      <c r="AN4" s="48">
        <v>8</v>
      </c>
      <c r="AO4" s="48">
        <v>9</v>
      </c>
      <c r="AP4" s="48">
        <v>10</v>
      </c>
      <c r="AQ4" s="48">
        <v>11</v>
      </c>
      <c r="AR4" s="48">
        <v>12</v>
      </c>
      <c r="AS4" s="48">
        <v>13</v>
      </c>
      <c r="AT4" s="48">
        <v>14</v>
      </c>
      <c r="AU4" s="48">
        <v>15</v>
      </c>
      <c r="AV4" s="48">
        <v>16</v>
      </c>
      <c r="AW4" s="48">
        <v>17</v>
      </c>
      <c r="AX4" s="49">
        <v>18</v>
      </c>
      <c r="AY4" s="127">
        <v>19</v>
      </c>
      <c r="AZ4" s="587">
        <v>20</v>
      </c>
    </row>
    <row r="5" spans="1:52" x14ac:dyDescent="0.45">
      <c r="A5" s="30" t="s">
        <v>65</v>
      </c>
      <c r="B5" s="19"/>
      <c r="C5" s="19"/>
      <c r="D5" s="19"/>
      <c r="E5" s="31"/>
      <c r="F5" s="20"/>
      <c r="G5" s="32"/>
      <c r="H5" s="22"/>
      <c r="I5" s="33"/>
      <c r="J5" s="33"/>
      <c r="K5" s="33"/>
      <c r="L5" s="42"/>
      <c r="M5" s="42"/>
      <c r="N5" s="23"/>
      <c r="O5" s="23"/>
      <c r="P5" s="23"/>
      <c r="Q5" s="21"/>
      <c r="R5" s="21"/>
      <c r="S5" s="21"/>
      <c r="T5" s="21"/>
      <c r="U5" s="21"/>
      <c r="V5" s="23"/>
      <c r="W5" s="23" t="s">
        <v>66</v>
      </c>
      <c r="X5" s="24"/>
      <c r="Y5" s="24" t="s">
        <v>67</v>
      </c>
      <c r="Z5" s="24"/>
      <c r="AA5" s="67"/>
      <c r="AB5" s="67"/>
      <c r="AC5" s="67"/>
      <c r="AD5" s="67"/>
      <c r="AE5" s="67"/>
    </row>
    <row r="6" spans="1:52" x14ac:dyDescent="0.45">
      <c r="A6" s="34"/>
      <c r="B6" s="19"/>
      <c r="C6" s="19"/>
      <c r="D6" s="19"/>
      <c r="E6" s="35"/>
      <c r="F6" s="20"/>
      <c r="G6" s="36"/>
      <c r="H6" s="22"/>
      <c r="I6" s="37"/>
      <c r="J6" s="37"/>
      <c r="K6" s="37"/>
      <c r="L6" s="42"/>
      <c r="M6" s="42"/>
      <c r="N6" s="23"/>
      <c r="O6" s="23"/>
      <c r="P6" s="23"/>
      <c r="Q6" s="21"/>
      <c r="R6" s="21"/>
      <c r="S6" s="21"/>
      <c r="T6" s="21"/>
      <c r="U6" s="21"/>
      <c r="V6" s="23"/>
      <c r="W6" s="23"/>
      <c r="X6" s="24"/>
      <c r="Y6" s="24"/>
      <c r="Z6" s="24"/>
      <c r="AA6" s="67"/>
      <c r="AB6" s="67"/>
      <c r="AC6" s="67"/>
      <c r="AD6" s="67"/>
      <c r="AE6" s="67"/>
    </row>
    <row r="7" spans="1:52" x14ac:dyDescent="0.45">
      <c r="A7" s="34"/>
      <c r="B7" s="19"/>
      <c r="C7" s="19"/>
      <c r="D7" s="19"/>
      <c r="E7" s="35"/>
      <c r="F7" s="20"/>
      <c r="G7" s="36"/>
      <c r="H7" s="22"/>
      <c r="I7" s="37"/>
      <c r="J7" s="37"/>
      <c r="K7" s="37"/>
      <c r="L7" s="42"/>
      <c r="M7" s="42"/>
      <c r="N7" s="23"/>
      <c r="O7" s="23"/>
      <c r="P7" s="23"/>
      <c r="Q7" s="21"/>
      <c r="R7" s="21"/>
      <c r="S7" s="21"/>
      <c r="T7" s="21"/>
      <c r="U7" s="21"/>
      <c r="V7" s="23"/>
      <c r="W7" s="23"/>
      <c r="X7" s="24"/>
      <c r="Y7" s="24"/>
      <c r="Z7" s="24"/>
      <c r="AA7" s="67"/>
      <c r="AB7" s="67"/>
      <c r="AC7" s="67"/>
      <c r="AD7" s="67"/>
      <c r="AE7" s="67"/>
    </row>
    <row r="8" spans="1:52" x14ac:dyDescent="0.45">
      <c r="A8" s="34"/>
      <c r="B8" s="19"/>
      <c r="C8" s="19"/>
      <c r="D8" s="19"/>
      <c r="E8" s="35"/>
      <c r="F8" s="20"/>
      <c r="G8" s="36"/>
      <c r="H8" s="22"/>
      <c r="I8" s="37"/>
      <c r="J8" s="37"/>
      <c r="K8" s="37"/>
      <c r="L8" s="42"/>
      <c r="M8" s="42"/>
      <c r="N8" s="23"/>
      <c r="O8" s="23"/>
      <c r="P8" s="23"/>
      <c r="Q8" s="21"/>
      <c r="R8" s="21"/>
      <c r="S8" s="21"/>
      <c r="T8" s="21"/>
      <c r="U8" s="21"/>
      <c r="V8" s="23"/>
      <c r="W8" s="23"/>
      <c r="X8" s="24"/>
      <c r="Y8" s="24"/>
      <c r="Z8" s="24"/>
      <c r="AA8" s="67"/>
      <c r="AB8" s="67"/>
      <c r="AC8" s="67"/>
      <c r="AD8" s="67"/>
      <c r="AE8" s="67"/>
    </row>
    <row r="10" spans="1:52" x14ac:dyDescent="0.45">
      <c r="A10" s="39" t="s">
        <v>68</v>
      </c>
      <c r="B10" s="39"/>
      <c r="C10" s="39"/>
    </row>
    <row r="12" spans="1:52" ht="14.65" thickBot="1" x14ac:dyDescent="0.5"/>
    <row r="13" spans="1:52" ht="14.65" thickBot="1" x14ac:dyDescent="0.5">
      <c r="A13" s="50" t="s">
        <v>69</v>
      </c>
      <c r="AF13" s="44"/>
      <c r="AG13" s="45" t="s">
        <v>3</v>
      </c>
      <c r="AH13" s="45" t="s">
        <v>4</v>
      </c>
      <c r="AI13" s="45" t="s">
        <v>5</v>
      </c>
      <c r="AJ13" s="45" t="s">
        <v>6</v>
      </c>
      <c r="AK13" s="45" t="s">
        <v>7</v>
      </c>
      <c r="AL13" s="45" t="s">
        <v>8</v>
      </c>
      <c r="AM13" s="45" t="s">
        <v>9</v>
      </c>
      <c r="AN13" s="45" t="s">
        <v>10</v>
      </c>
      <c r="AO13" s="45" t="s">
        <v>11</v>
      </c>
      <c r="AP13" s="45" t="s">
        <v>12</v>
      </c>
      <c r="AQ13" s="45" t="s">
        <v>13</v>
      </c>
      <c r="AR13" s="45" t="s">
        <v>14</v>
      </c>
      <c r="AS13" s="45" t="s">
        <v>15</v>
      </c>
      <c r="AT13" s="45" t="s">
        <v>16</v>
      </c>
      <c r="AU13" s="45" t="s">
        <v>17</v>
      </c>
      <c r="AV13" s="45" t="s">
        <v>18</v>
      </c>
      <c r="AW13" s="45" t="s">
        <v>19</v>
      </c>
      <c r="AX13" s="46" t="s">
        <v>20</v>
      </c>
      <c r="AY13" s="127" t="s">
        <v>21</v>
      </c>
      <c r="AZ13" s="587" t="s">
        <v>398</v>
      </c>
    </row>
    <row r="14" spans="1:52" ht="14.65" thickBot="1" x14ac:dyDescent="0.5">
      <c r="A14" s="25" t="s">
        <v>40</v>
      </c>
      <c r="B14" s="26" t="s">
        <v>41</v>
      </c>
      <c r="C14" s="26" t="s">
        <v>42</v>
      </c>
      <c r="D14" s="26" t="s">
        <v>43</v>
      </c>
      <c r="E14" s="26" t="s">
        <v>44</v>
      </c>
      <c r="F14" s="26" t="s">
        <v>45</v>
      </c>
      <c r="G14" s="27" t="s">
        <v>46</v>
      </c>
      <c r="H14" s="27" t="s">
        <v>47</v>
      </c>
      <c r="I14" s="28" t="s">
        <v>78</v>
      </c>
      <c r="J14" s="28" t="s">
        <v>79</v>
      </c>
      <c r="K14" s="28" t="s">
        <v>80</v>
      </c>
      <c r="L14" s="29" t="s">
        <v>81</v>
      </c>
      <c r="M14" s="29" t="s">
        <v>82</v>
      </c>
      <c r="N14" s="29" t="s">
        <v>52</v>
      </c>
      <c r="O14" s="26" t="s">
        <v>53</v>
      </c>
      <c r="P14" s="26" t="s">
        <v>54</v>
      </c>
      <c r="Q14" s="26" t="s">
        <v>55</v>
      </c>
      <c r="R14" s="26" t="s">
        <v>56</v>
      </c>
      <c r="S14" s="26" t="s">
        <v>57</v>
      </c>
      <c r="T14" s="26" t="s">
        <v>58</v>
      </c>
      <c r="U14" s="26" t="s">
        <v>59</v>
      </c>
      <c r="V14" s="26" t="s">
        <v>60</v>
      </c>
      <c r="W14" s="26"/>
      <c r="X14" s="26" t="s">
        <v>62</v>
      </c>
      <c r="Y14" s="29" t="s">
        <v>70</v>
      </c>
      <c r="Z14" s="29" t="s">
        <v>64</v>
      </c>
      <c r="AA14" s="68"/>
      <c r="AB14" s="68"/>
      <c r="AC14" s="68"/>
      <c r="AD14" s="68"/>
      <c r="AE14" s="68"/>
      <c r="AF14" s="47" t="s">
        <v>22</v>
      </c>
      <c r="AG14" s="48">
        <v>1</v>
      </c>
      <c r="AH14" s="48">
        <v>2</v>
      </c>
      <c r="AI14" s="48">
        <v>3</v>
      </c>
      <c r="AJ14" s="48">
        <v>4</v>
      </c>
      <c r="AK14" s="48">
        <v>5</v>
      </c>
      <c r="AL14" s="48">
        <v>6</v>
      </c>
      <c r="AM14" s="48">
        <v>7</v>
      </c>
      <c r="AN14" s="48">
        <v>8</v>
      </c>
      <c r="AO14" s="48">
        <v>9</v>
      </c>
      <c r="AP14" s="48">
        <v>10</v>
      </c>
      <c r="AQ14" s="48">
        <v>11</v>
      </c>
      <c r="AR14" s="48">
        <v>12</v>
      </c>
      <c r="AS14" s="48">
        <v>13</v>
      </c>
      <c r="AT14" s="48">
        <v>14</v>
      </c>
      <c r="AU14" s="48">
        <v>15</v>
      </c>
      <c r="AV14" s="48">
        <v>16</v>
      </c>
      <c r="AW14" s="48">
        <v>17</v>
      </c>
      <c r="AX14" s="49">
        <v>18</v>
      </c>
      <c r="AY14" s="127">
        <v>19</v>
      </c>
      <c r="AZ14" s="587">
        <v>20</v>
      </c>
    </row>
    <row r="15" spans="1:52" x14ac:dyDescent="0.45">
      <c r="A15" s="30" t="s">
        <v>65</v>
      </c>
      <c r="B15" s="19"/>
      <c r="C15" s="19"/>
      <c r="D15" s="19"/>
      <c r="E15" s="31"/>
      <c r="F15" s="20"/>
      <c r="G15" s="32"/>
      <c r="H15" s="22"/>
      <c r="I15" s="33"/>
      <c r="J15" s="33"/>
      <c r="K15" s="33"/>
      <c r="L15" s="42"/>
      <c r="M15" s="42"/>
      <c r="N15" s="23"/>
      <c r="O15" s="23"/>
      <c r="P15" s="23"/>
      <c r="Q15" s="21"/>
      <c r="R15" s="21"/>
      <c r="S15" s="21"/>
      <c r="T15" s="21"/>
      <c r="U15" s="21"/>
      <c r="V15" s="23"/>
      <c r="W15" s="23" t="s">
        <v>66</v>
      </c>
      <c r="X15" s="24"/>
      <c r="Y15" s="24" t="s">
        <v>67</v>
      </c>
      <c r="Z15" s="24"/>
      <c r="AA15" s="67"/>
      <c r="AB15" s="67"/>
      <c r="AC15" s="67"/>
      <c r="AD15" s="67"/>
      <c r="AE15" s="67"/>
    </row>
    <row r="16" spans="1:52" x14ac:dyDescent="0.45">
      <c r="A16" s="34"/>
      <c r="B16" s="19"/>
      <c r="C16" s="19"/>
      <c r="D16" s="19"/>
      <c r="E16" s="35"/>
      <c r="F16" s="20"/>
      <c r="G16" s="36"/>
      <c r="H16" s="22"/>
      <c r="I16" s="37"/>
      <c r="J16" s="37"/>
      <c r="K16" s="37"/>
      <c r="L16" s="42"/>
      <c r="M16" s="42"/>
      <c r="N16" s="23"/>
      <c r="O16" s="23"/>
      <c r="P16" s="23"/>
      <c r="Q16" s="21"/>
      <c r="R16" s="21"/>
      <c r="S16" s="21"/>
      <c r="T16" s="21"/>
      <c r="U16" s="21"/>
      <c r="V16" s="23"/>
      <c r="W16" s="23"/>
      <c r="X16" s="24"/>
      <c r="Y16" s="24"/>
      <c r="Z16" s="24"/>
      <c r="AA16" s="67"/>
      <c r="AB16" s="67"/>
      <c r="AC16" s="67"/>
      <c r="AD16" s="67"/>
      <c r="AE16" s="67"/>
    </row>
    <row r="17" spans="1:52" x14ac:dyDescent="0.45">
      <c r="A17" s="34"/>
      <c r="B17" s="19"/>
      <c r="C17" s="19"/>
      <c r="D17" s="19"/>
      <c r="E17" s="35"/>
      <c r="F17" s="20"/>
      <c r="G17" s="36"/>
      <c r="H17" s="22"/>
      <c r="I17" s="37"/>
      <c r="J17" s="37"/>
      <c r="K17" s="37"/>
      <c r="L17" s="42"/>
      <c r="M17" s="42"/>
      <c r="N17" s="23"/>
      <c r="O17" s="23"/>
      <c r="P17" s="23"/>
      <c r="Q17" s="21"/>
      <c r="R17" s="21"/>
      <c r="S17" s="21"/>
      <c r="T17" s="21"/>
      <c r="U17" s="21"/>
      <c r="V17" s="23"/>
      <c r="W17" s="23"/>
      <c r="X17" s="24"/>
      <c r="Y17" s="24"/>
      <c r="Z17" s="24"/>
      <c r="AA17" s="67"/>
      <c r="AB17" s="67"/>
      <c r="AC17" s="67"/>
      <c r="AD17" s="67"/>
      <c r="AE17" s="67"/>
    </row>
    <row r="18" spans="1:52" x14ac:dyDescent="0.45">
      <c r="A18" s="34"/>
      <c r="B18" s="19"/>
      <c r="C18" s="19"/>
      <c r="D18" s="19"/>
      <c r="E18" s="35"/>
      <c r="F18" s="20"/>
      <c r="G18" s="36"/>
      <c r="H18" s="22"/>
      <c r="I18" s="37"/>
      <c r="J18" s="37"/>
      <c r="K18" s="37"/>
      <c r="L18" s="42"/>
      <c r="M18" s="42"/>
      <c r="N18" s="23"/>
      <c r="O18" s="23"/>
      <c r="P18" s="23"/>
      <c r="Q18" s="21"/>
      <c r="R18" s="21"/>
      <c r="S18" s="21"/>
      <c r="T18" s="21"/>
      <c r="U18" s="21"/>
      <c r="V18" s="23"/>
      <c r="W18" s="23"/>
      <c r="X18" s="24"/>
      <c r="Y18" s="24"/>
      <c r="Z18" s="24"/>
      <c r="AA18" s="67"/>
      <c r="AB18" s="67"/>
      <c r="AC18" s="67"/>
      <c r="AD18" s="67"/>
      <c r="AE18" s="67"/>
    </row>
    <row r="20" spans="1:52" x14ac:dyDescent="0.45">
      <c r="A20" s="39" t="s">
        <v>68</v>
      </c>
      <c r="B20" s="39"/>
      <c r="C20" s="39"/>
    </row>
    <row r="22" spans="1:52" ht="14.65" thickBot="1" x14ac:dyDescent="0.5"/>
    <row r="23" spans="1:52" ht="14.65" thickBot="1" x14ac:dyDescent="0.5">
      <c r="A23" s="50" t="s">
        <v>71</v>
      </c>
      <c r="AF23" s="44"/>
      <c r="AG23" s="45" t="s">
        <v>3</v>
      </c>
      <c r="AH23" s="45" t="s">
        <v>4</v>
      </c>
      <c r="AI23" s="45" t="s">
        <v>5</v>
      </c>
      <c r="AJ23" s="45" t="s">
        <v>6</v>
      </c>
      <c r="AK23" s="45" t="s">
        <v>7</v>
      </c>
      <c r="AL23" s="45" t="s">
        <v>8</v>
      </c>
      <c r="AM23" s="45" t="s">
        <v>9</v>
      </c>
      <c r="AN23" s="45" t="s">
        <v>10</v>
      </c>
      <c r="AO23" s="45" t="s">
        <v>11</v>
      </c>
      <c r="AP23" s="45" t="s">
        <v>12</v>
      </c>
      <c r="AQ23" s="45" t="s">
        <v>13</v>
      </c>
      <c r="AR23" s="45" t="s">
        <v>14</v>
      </c>
      <c r="AS23" s="45" t="s">
        <v>15</v>
      </c>
      <c r="AT23" s="45" t="s">
        <v>16</v>
      </c>
      <c r="AU23" s="45" t="s">
        <v>17</v>
      </c>
      <c r="AV23" s="45" t="s">
        <v>18</v>
      </c>
      <c r="AW23" s="45" t="s">
        <v>19</v>
      </c>
      <c r="AX23" s="46" t="s">
        <v>20</v>
      </c>
      <c r="AY23" s="127" t="s">
        <v>21</v>
      </c>
      <c r="AZ23" s="587" t="s">
        <v>398</v>
      </c>
    </row>
    <row r="24" spans="1:52" ht="14.65" thickBot="1" x14ac:dyDescent="0.5">
      <c r="A24" s="25" t="s">
        <v>40</v>
      </c>
      <c r="B24" s="26" t="s">
        <v>41</v>
      </c>
      <c r="C24" s="26" t="s">
        <v>42</v>
      </c>
      <c r="D24" s="26" t="s">
        <v>43</v>
      </c>
      <c r="E24" s="26" t="s">
        <v>44</v>
      </c>
      <c r="F24" s="26" t="s">
        <v>45</v>
      </c>
      <c r="G24" s="27" t="s">
        <v>46</v>
      </c>
      <c r="H24" s="27" t="s">
        <v>47</v>
      </c>
      <c r="I24" s="28" t="s">
        <v>78</v>
      </c>
      <c r="J24" s="28" t="s">
        <v>79</v>
      </c>
      <c r="K24" s="28" t="s">
        <v>80</v>
      </c>
      <c r="L24" s="29" t="s">
        <v>81</v>
      </c>
      <c r="M24" s="29" t="s">
        <v>82</v>
      </c>
      <c r="N24" s="29" t="s">
        <v>52</v>
      </c>
      <c r="O24" s="26" t="s">
        <v>53</v>
      </c>
      <c r="P24" s="26" t="s">
        <v>54</v>
      </c>
      <c r="Q24" s="26" t="s">
        <v>55</v>
      </c>
      <c r="R24" s="26" t="s">
        <v>56</v>
      </c>
      <c r="S24" s="26" t="s">
        <v>57</v>
      </c>
      <c r="T24" s="26" t="s">
        <v>58</v>
      </c>
      <c r="U24" s="26" t="s">
        <v>59</v>
      </c>
      <c r="V24" s="26" t="s">
        <v>60</v>
      </c>
      <c r="W24" s="26"/>
      <c r="X24" s="26" t="s">
        <v>62</v>
      </c>
      <c r="Y24" s="29" t="s">
        <v>70</v>
      </c>
      <c r="Z24" s="29" t="s">
        <v>64</v>
      </c>
      <c r="AA24" s="68"/>
      <c r="AB24" s="68"/>
      <c r="AC24" s="68"/>
      <c r="AD24" s="68"/>
      <c r="AE24" s="68"/>
      <c r="AF24" s="47" t="s">
        <v>22</v>
      </c>
      <c r="AG24" s="48">
        <v>1</v>
      </c>
      <c r="AH24" s="48">
        <v>2</v>
      </c>
      <c r="AI24" s="48">
        <v>3</v>
      </c>
      <c r="AJ24" s="48">
        <v>4</v>
      </c>
      <c r="AK24" s="48">
        <v>5</v>
      </c>
      <c r="AL24" s="48">
        <v>6</v>
      </c>
      <c r="AM24" s="48">
        <v>7</v>
      </c>
      <c r="AN24" s="48">
        <v>8</v>
      </c>
      <c r="AO24" s="48">
        <v>9</v>
      </c>
      <c r="AP24" s="48">
        <v>10</v>
      </c>
      <c r="AQ24" s="48">
        <v>11</v>
      </c>
      <c r="AR24" s="48">
        <v>12</v>
      </c>
      <c r="AS24" s="48">
        <v>13</v>
      </c>
      <c r="AT24" s="48">
        <v>14</v>
      </c>
      <c r="AU24" s="48">
        <v>15</v>
      </c>
      <c r="AV24" s="48">
        <v>16</v>
      </c>
      <c r="AW24" s="48">
        <v>17</v>
      </c>
      <c r="AX24" s="49">
        <v>18</v>
      </c>
      <c r="AY24" s="127">
        <v>19</v>
      </c>
      <c r="AZ24" s="587">
        <v>20</v>
      </c>
    </row>
    <row r="25" spans="1:52" x14ac:dyDescent="0.45">
      <c r="A25" s="30" t="s">
        <v>65</v>
      </c>
      <c r="B25" s="19"/>
      <c r="C25" s="19"/>
      <c r="D25" s="19"/>
      <c r="E25" s="31"/>
      <c r="F25" s="20"/>
      <c r="G25" s="32"/>
      <c r="H25" s="22"/>
      <c r="I25" s="33"/>
      <c r="J25" s="33"/>
      <c r="K25" s="33"/>
      <c r="L25" s="42"/>
      <c r="M25" s="42"/>
      <c r="N25" s="23"/>
      <c r="O25" s="23"/>
      <c r="P25" s="23"/>
      <c r="Q25" s="21"/>
      <c r="R25" s="21"/>
      <c r="S25" s="21"/>
      <c r="T25" s="21"/>
      <c r="U25" s="21"/>
      <c r="V25" s="23"/>
      <c r="W25" s="23" t="s">
        <v>66</v>
      </c>
      <c r="X25" s="24"/>
      <c r="Y25" s="24" t="s">
        <v>67</v>
      </c>
      <c r="Z25" s="24"/>
      <c r="AA25" s="67"/>
      <c r="AB25" s="67"/>
      <c r="AC25" s="67"/>
      <c r="AD25" s="67"/>
      <c r="AE25" s="67"/>
    </row>
    <row r="26" spans="1:52" x14ac:dyDescent="0.45">
      <c r="A26" s="34"/>
      <c r="B26" s="19"/>
      <c r="C26" s="19"/>
      <c r="D26" s="19"/>
      <c r="E26" s="35"/>
      <c r="F26" s="20"/>
      <c r="G26" s="36"/>
      <c r="H26" s="22"/>
      <c r="I26" s="37"/>
      <c r="J26" s="37"/>
      <c r="K26" s="37"/>
      <c r="L26" s="42"/>
      <c r="M26" s="42"/>
      <c r="N26" s="23"/>
      <c r="O26" s="23"/>
      <c r="P26" s="23"/>
      <c r="Q26" s="21"/>
      <c r="R26" s="21"/>
      <c r="S26" s="21"/>
      <c r="T26" s="21"/>
      <c r="U26" s="21"/>
      <c r="V26" s="23"/>
      <c r="W26" s="23"/>
      <c r="X26" s="24"/>
      <c r="Y26" s="24"/>
      <c r="Z26" s="24"/>
      <c r="AA26" s="67"/>
      <c r="AB26" s="67"/>
      <c r="AC26" s="67"/>
      <c r="AD26" s="67"/>
      <c r="AE26" s="67"/>
    </row>
    <row r="27" spans="1:52" x14ac:dyDescent="0.45">
      <c r="A27" s="34"/>
      <c r="B27" s="19"/>
      <c r="C27" s="19"/>
      <c r="D27" s="19"/>
      <c r="E27" s="35"/>
      <c r="F27" s="20"/>
      <c r="G27" s="36"/>
      <c r="H27" s="22"/>
      <c r="I27" s="37"/>
      <c r="J27" s="37"/>
      <c r="K27" s="37"/>
      <c r="L27" s="42"/>
      <c r="M27" s="42"/>
      <c r="N27" s="23"/>
      <c r="O27" s="23"/>
      <c r="P27" s="23"/>
      <c r="Q27" s="21"/>
      <c r="R27" s="21"/>
      <c r="S27" s="21"/>
      <c r="T27" s="21"/>
      <c r="U27" s="21"/>
      <c r="V27" s="23"/>
      <c r="W27" s="23"/>
      <c r="X27" s="24"/>
      <c r="Y27" s="24"/>
      <c r="Z27" s="24"/>
      <c r="AA27" s="67"/>
      <c r="AB27" s="67"/>
      <c r="AC27" s="67"/>
      <c r="AD27" s="67"/>
      <c r="AE27" s="67"/>
    </row>
    <row r="28" spans="1:52" x14ac:dyDescent="0.45">
      <c r="A28" s="34"/>
      <c r="B28" s="19"/>
      <c r="C28" s="19"/>
      <c r="D28" s="19"/>
      <c r="E28" s="35"/>
      <c r="F28" s="20"/>
      <c r="G28" s="36"/>
      <c r="H28" s="22"/>
      <c r="I28" s="37"/>
      <c r="J28" s="37"/>
      <c r="K28" s="37"/>
      <c r="L28" s="42"/>
      <c r="M28" s="42"/>
      <c r="N28" s="23"/>
      <c r="O28" s="23"/>
      <c r="P28" s="23"/>
      <c r="Q28" s="21"/>
      <c r="R28" s="21"/>
      <c r="S28" s="21"/>
      <c r="T28" s="21"/>
      <c r="U28" s="21"/>
      <c r="V28" s="23"/>
      <c r="W28" s="23"/>
      <c r="X28" s="24"/>
      <c r="Y28" s="24"/>
      <c r="Z28" s="24"/>
      <c r="AA28" s="67"/>
      <c r="AB28" s="67"/>
      <c r="AC28" s="67"/>
      <c r="AD28" s="67"/>
      <c r="AE28" s="67"/>
    </row>
    <row r="30" spans="1:52" x14ac:dyDescent="0.45">
      <c r="A30" s="39" t="s">
        <v>68</v>
      </c>
      <c r="B30" s="39"/>
      <c r="C30" s="39"/>
    </row>
    <row r="32" spans="1:52" ht="14.65" thickBot="1" x14ac:dyDescent="0.5"/>
    <row r="33" spans="1:52" ht="14.65" thickBot="1" x14ac:dyDescent="0.5">
      <c r="A33" s="50" t="s">
        <v>72</v>
      </c>
      <c r="AF33" s="44"/>
      <c r="AG33" s="45" t="s">
        <v>3</v>
      </c>
      <c r="AH33" s="45" t="s">
        <v>4</v>
      </c>
      <c r="AI33" s="45" t="s">
        <v>5</v>
      </c>
      <c r="AJ33" s="45" t="s">
        <v>6</v>
      </c>
      <c r="AK33" s="45" t="s">
        <v>7</v>
      </c>
      <c r="AL33" s="45" t="s">
        <v>8</v>
      </c>
      <c r="AM33" s="45" t="s">
        <v>9</v>
      </c>
      <c r="AN33" s="45" t="s">
        <v>10</v>
      </c>
      <c r="AO33" s="45" t="s">
        <v>11</v>
      </c>
      <c r="AP33" s="45" t="s">
        <v>12</v>
      </c>
      <c r="AQ33" s="45" t="s">
        <v>13</v>
      </c>
      <c r="AR33" s="45" t="s">
        <v>14</v>
      </c>
      <c r="AS33" s="45" t="s">
        <v>15</v>
      </c>
      <c r="AT33" s="45" t="s">
        <v>16</v>
      </c>
      <c r="AU33" s="45" t="s">
        <v>17</v>
      </c>
      <c r="AV33" s="45" t="s">
        <v>18</v>
      </c>
      <c r="AW33" s="45" t="s">
        <v>19</v>
      </c>
      <c r="AX33" s="46" t="s">
        <v>20</v>
      </c>
      <c r="AY33" s="127" t="s">
        <v>21</v>
      </c>
      <c r="AZ33" s="587" t="s">
        <v>398</v>
      </c>
    </row>
    <row r="34" spans="1:52" ht="14.65" thickBot="1" x14ac:dyDescent="0.5">
      <c r="A34" s="25" t="s">
        <v>40</v>
      </c>
      <c r="B34" s="26" t="s">
        <v>41</v>
      </c>
      <c r="C34" s="26" t="s">
        <v>42</v>
      </c>
      <c r="D34" s="26" t="s">
        <v>43</v>
      </c>
      <c r="E34" s="26" t="s">
        <v>44</v>
      </c>
      <c r="F34" s="26" t="s">
        <v>45</v>
      </c>
      <c r="G34" s="27" t="s">
        <v>46</v>
      </c>
      <c r="H34" s="27" t="s">
        <v>47</v>
      </c>
      <c r="I34" s="28" t="s">
        <v>78</v>
      </c>
      <c r="J34" s="28" t="s">
        <v>79</v>
      </c>
      <c r="K34" s="28" t="s">
        <v>80</v>
      </c>
      <c r="L34" s="29" t="s">
        <v>81</v>
      </c>
      <c r="M34" s="29" t="s">
        <v>82</v>
      </c>
      <c r="N34" s="29" t="s">
        <v>52</v>
      </c>
      <c r="O34" s="26" t="s">
        <v>53</v>
      </c>
      <c r="P34" s="26" t="s">
        <v>54</v>
      </c>
      <c r="Q34" s="26" t="s">
        <v>55</v>
      </c>
      <c r="R34" s="26" t="s">
        <v>56</v>
      </c>
      <c r="S34" s="26" t="s">
        <v>57</v>
      </c>
      <c r="T34" s="26" t="s">
        <v>58</v>
      </c>
      <c r="U34" s="26" t="s">
        <v>59</v>
      </c>
      <c r="V34" s="26" t="s">
        <v>60</v>
      </c>
      <c r="W34" s="26"/>
      <c r="X34" s="26" t="s">
        <v>62</v>
      </c>
      <c r="Y34" s="29" t="s">
        <v>70</v>
      </c>
      <c r="Z34" s="29" t="s">
        <v>64</v>
      </c>
      <c r="AA34" s="68"/>
      <c r="AB34" s="68"/>
      <c r="AC34" s="68"/>
      <c r="AD34" s="68"/>
      <c r="AE34" s="68"/>
      <c r="AF34" s="47" t="s">
        <v>22</v>
      </c>
      <c r="AG34" s="48">
        <v>1</v>
      </c>
      <c r="AH34" s="48">
        <v>2</v>
      </c>
      <c r="AI34" s="48">
        <v>3</v>
      </c>
      <c r="AJ34" s="48">
        <v>4</v>
      </c>
      <c r="AK34" s="48">
        <v>5</v>
      </c>
      <c r="AL34" s="48">
        <v>6</v>
      </c>
      <c r="AM34" s="48">
        <v>7</v>
      </c>
      <c r="AN34" s="48">
        <v>8</v>
      </c>
      <c r="AO34" s="48">
        <v>9</v>
      </c>
      <c r="AP34" s="48">
        <v>10</v>
      </c>
      <c r="AQ34" s="48">
        <v>11</v>
      </c>
      <c r="AR34" s="48">
        <v>12</v>
      </c>
      <c r="AS34" s="48">
        <v>13</v>
      </c>
      <c r="AT34" s="48">
        <v>14</v>
      </c>
      <c r="AU34" s="48">
        <v>15</v>
      </c>
      <c r="AV34" s="48">
        <v>16</v>
      </c>
      <c r="AW34" s="48">
        <v>17</v>
      </c>
      <c r="AX34" s="49">
        <v>18</v>
      </c>
      <c r="AY34" s="127">
        <v>19</v>
      </c>
      <c r="AZ34" s="587">
        <v>20</v>
      </c>
    </row>
    <row r="35" spans="1:52" x14ac:dyDescent="0.45">
      <c r="A35" s="30" t="s">
        <v>65</v>
      </c>
      <c r="B35" s="19"/>
      <c r="C35" s="19"/>
      <c r="D35" s="19"/>
      <c r="E35" s="31"/>
      <c r="F35" s="20"/>
      <c r="G35" s="32"/>
      <c r="H35" s="22"/>
      <c r="I35" s="33"/>
      <c r="J35" s="33"/>
      <c r="K35" s="33"/>
      <c r="L35" s="42"/>
      <c r="M35" s="42"/>
      <c r="N35" s="23"/>
      <c r="O35" s="23"/>
      <c r="P35" s="23"/>
      <c r="Q35" s="21"/>
      <c r="R35" s="21"/>
      <c r="S35" s="21"/>
      <c r="T35" s="21"/>
      <c r="U35" s="21"/>
      <c r="V35" s="23"/>
      <c r="W35" s="23" t="s">
        <v>66</v>
      </c>
      <c r="X35" s="24"/>
      <c r="Y35" s="24" t="s">
        <v>67</v>
      </c>
      <c r="Z35" s="24"/>
      <c r="AA35" s="67"/>
      <c r="AB35" s="67"/>
      <c r="AC35" s="67"/>
      <c r="AD35" s="67"/>
      <c r="AE35" s="67"/>
    </row>
    <row r="36" spans="1:52" x14ac:dyDescent="0.45">
      <c r="A36" s="34"/>
      <c r="B36" s="19"/>
      <c r="C36" s="19"/>
      <c r="D36" s="19"/>
      <c r="E36" s="35"/>
      <c r="F36" s="20"/>
      <c r="G36" s="36"/>
      <c r="H36" s="22"/>
      <c r="I36" s="37"/>
      <c r="J36" s="37"/>
      <c r="K36" s="37"/>
      <c r="L36" s="42"/>
      <c r="M36" s="42"/>
      <c r="N36" s="23"/>
      <c r="O36" s="23"/>
      <c r="P36" s="23"/>
      <c r="Q36" s="21"/>
      <c r="R36" s="21"/>
      <c r="S36" s="21"/>
      <c r="T36" s="21"/>
      <c r="U36" s="21"/>
      <c r="V36" s="23"/>
      <c r="W36" s="23"/>
      <c r="X36" s="24"/>
      <c r="Y36" s="24"/>
      <c r="Z36" s="24"/>
      <c r="AA36" s="67"/>
      <c r="AB36" s="67"/>
      <c r="AC36" s="67"/>
      <c r="AD36" s="67"/>
      <c r="AE36" s="67"/>
    </row>
    <row r="37" spans="1:52" x14ac:dyDescent="0.45">
      <c r="A37" s="34"/>
      <c r="B37" s="19"/>
      <c r="C37" s="19"/>
      <c r="D37" s="19"/>
      <c r="E37" s="35"/>
      <c r="F37" s="20"/>
      <c r="G37" s="36"/>
      <c r="H37" s="22"/>
      <c r="I37" s="37"/>
      <c r="J37" s="37"/>
      <c r="K37" s="37"/>
      <c r="L37" s="42"/>
      <c r="M37" s="42"/>
      <c r="N37" s="23"/>
      <c r="O37" s="23"/>
      <c r="P37" s="23"/>
      <c r="Q37" s="21"/>
      <c r="R37" s="21"/>
      <c r="S37" s="21"/>
      <c r="T37" s="21"/>
      <c r="U37" s="21"/>
      <c r="V37" s="23"/>
      <c r="W37" s="23"/>
      <c r="X37" s="24"/>
      <c r="Y37" s="24"/>
      <c r="Z37" s="24"/>
      <c r="AA37" s="67"/>
      <c r="AB37" s="67"/>
      <c r="AC37" s="67"/>
      <c r="AD37" s="67"/>
      <c r="AE37" s="67"/>
    </row>
    <row r="38" spans="1:52" x14ac:dyDescent="0.45">
      <c r="A38" s="34"/>
      <c r="B38" s="19"/>
      <c r="C38" s="19"/>
      <c r="D38" s="19"/>
      <c r="E38" s="35"/>
      <c r="F38" s="20"/>
      <c r="G38" s="36"/>
      <c r="H38" s="22"/>
      <c r="I38" s="37"/>
      <c r="J38" s="37"/>
      <c r="K38" s="37"/>
      <c r="L38" s="42"/>
      <c r="M38" s="42"/>
      <c r="N38" s="23"/>
      <c r="O38" s="23"/>
      <c r="P38" s="23"/>
      <c r="Q38" s="21"/>
      <c r="R38" s="21"/>
      <c r="S38" s="21"/>
      <c r="T38" s="21"/>
      <c r="U38" s="21"/>
      <c r="V38" s="23"/>
      <c r="W38" s="23"/>
      <c r="X38" s="24"/>
      <c r="Y38" s="24"/>
      <c r="Z38" s="24"/>
      <c r="AA38" s="67"/>
      <c r="AB38" s="67"/>
      <c r="AC38" s="67"/>
      <c r="AD38" s="67"/>
      <c r="AE38" s="67"/>
    </row>
    <row r="40" spans="1:52" x14ac:dyDescent="0.45">
      <c r="A40" s="39" t="s">
        <v>68</v>
      </c>
      <c r="B40" s="39"/>
      <c r="C40" s="39"/>
    </row>
    <row r="42" spans="1:52" ht="14.65" thickBot="1" x14ac:dyDescent="0.5"/>
    <row r="43" spans="1:52" ht="14.65" thickBot="1" x14ac:dyDescent="0.5">
      <c r="A43" s="50" t="s">
        <v>73</v>
      </c>
      <c r="AF43" s="44"/>
      <c r="AG43" s="45" t="s">
        <v>3</v>
      </c>
      <c r="AH43" s="45" t="s">
        <v>4</v>
      </c>
      <c r="AI43" s="45" t="s">
        <v>5</v>
      </c>
      <c r="AJ43" s="45" t="s">
        <v>6</v>
      </c>
      <c r="AK43" s="45" t="s">
        <v>7</v>
      </c>
      <c r="AL43" s="45" t="s">
        <v>8</v>
      </c>
      <c r="AM43" s="45" t="s">
        <v>9</v>
      </c>
      <c r="AN43" s="45" t="s">
        <v>10</v>
      </c>
      <c r="AO43" s="45" t="s">
        <v>11</v>
      </c>
      <c r="AP43" s="45" t="s">
        <v>12</v>
      </c>
      <c r="AQ43" s="45" t="s">
        <v>13</v>
      </c>
      <c r="AR43" s="45" t="s">
        <v>14</v>
      </c>
      <c r="AS43" s="45" t="s">
        <v>15</v>
      </c>
      <c r="AT43" s="45" t="s">
        <v>16</v>
      </c>
      <c r="AU43" s="45" t="s">
        <v>17</v>
      </c>
      <c r="AV43" s="45" t="s">
        <v>18</v>
      </c>
      <c r="AW43" s="45" t="s">
        <v>19</v>
      </c>
      <c r="AX43" s="46" t="s">
        <v>20</v>
      </c>
      <c r="AY43" s="127" t="s">
        <v>21</v>
      </c>
      <c r="AZ43" s="587" t="s">
        <v>398</v>
      </c>
    </row>
    <row r="44" spans="1:52" ht="14.65" thickBot="1" x14ac:dyDescent="0.5">
      <c r="A44" s="25" t="s">
        <v>40</v>
      </c>
      <c r="B44" s="26" t="s">
        <v>41</v>
      </c>
      <c r="C44" s="26" t="s">
        <v>42</v>
      </c>
      <c r="D44" s="26" t="s">
        <v>43</v>
      </c>
      <c r="E44" s="26" t="s">
        <v>44</v>
      </c>
      <c r="F44" s="26" t="s">
        <v>45</v>
      </c>
      <c r="G44" s="27" t="s">
        <v>46</v>
      </c>
      <c r="H44" s="27" t="s">
        <v>47</v>
      </c>
      <c r="I44" s="28" t="s">
        <v>78</v>
      </c>
      <c r="J44" s="28" t="s">
        <v>79</v>
      </c>
      <c r="K44" s="28" t="s">
        <v>80</v>
      </c>
      <c r="L44" s="29" t="s">
        <v>81</v>
      </c>
      <c r="M44" s="29" t="s">
        <v>82</v>
      </c>
      <c r="N44" s="29" t="s">
        <v>52</v>
      </c>
      <c r="O44" s="26" t="s">
        <v>53</v>
      </c>
      <c r="P44" s="26" t="s">
        <v>54</v>
      </c>
      <c r="Q44" s="26" t="s">
        <v>55</v>
      </c>
      <c r="R44" s="26" t="s">
        <v>56</v>
      </c>
      <c r="S44" s="26" t="s">
        <v>57</v>
      </c>
      <c r="T44" s="26" t="s">
        <v>58</v>
      </c>
      <c r="U44" s="26" t="s">
        <v>59</v>
      </c>
      <c r="V44" s="26" t="s">
        <v>60</v>
      </c>
      <c r="W44" s="26"/>
      <c r="X44" s="26" t="s">
        <v>62</v>
      </c>
      <c r="Y44" s="29" t="s">
        <v>70</v>
      </c>
      <c r="Z44" s="29" t="s">
        <v>64</v>
      </c>
      <c r="AA44" s="68"/>
      <c r="AB44" s="68"/>
      <c r="AC44" s="68"/>
      <c r="AD44" s="68"/>
      <c r="AE44" s="68"/>
      <c r="AF44" s="47" t="s">
        <v>22</v>
      </c>
      <c r="AG44" s="48">
        <v>1</v>
      </c>
      <c r="AH44" s="48">
        <v>2</v>
      </c>
      <c r="AI44" s="48">
        <v>3</v>
      </c>
      <c r="AJ44" s="48">
        <v>4</v>
      </c>
      <c r="AK44" s="48">
        <v>5</v>
      </c>
      <c r="AL44" s="48">
        <v>6</v>
      </c>
      <c r="AM44" s="48">
        <v>7</v>
      </c>
      <c r="AN44" s="48">
        <v>8</v>
      </c>
      <c r="AO44" s="48">
        <v>9</v>
      </c>
      <c r="AP44" s="48">
        <v>10</v>
      </c>
      <c r="AQ44" s="48">
        <v>11</v>
      </c>
      <c r="AR44" s="48">
        <v>12</v>
      </c>
      <c r="AS44" s="48">
        <v>13</v>
      </c>
      <c r="AT44" s="48">
        <v>14</v>
      </c>
      <c r="AU44" s="48">
        <v>15</v>
      </c>
      <c r="AV44" s="48">
        <v>16</v>
      </c>
      <c r="AW44" s="48">
        <v>17</v>
      </c>
      <c r="AX44" s="49">
        <v>18</v>
      </c>
      <c r="AY44" s="127">
        <v>19</v>
      </c>
      <c r="AZ44" s="587">
        <v>20</v>
      </c>
    </row>
    <row r="45" spans="1:52" x14ac:dyDescent="0.45">
      <c r="A45" s="30" t="s">
        <v>65</v>
      </c>
      <c r="B45" s="19"/>
      <c r="C45" s="19"/>
      <c r="D45" s="19"/>
      <c r="E45" s="31"/>
      <c r="F45" s="20"/>
      <c r="G45" s="32"/>
      <c r="H45" s="22"/>
      <c r="I45" s="33"/>
      <c r="J45" s="33"/>
      <c r="K45" s="33"/>
      <c r="L45" s="42"/>
      <c r="M45" s="42"/>
      <c r="N45" s="23"/>
      <c r="O45" s="23"/>
      <c r="P45" s="23"/>
      <c r="Q45" s="21"/>
      <c r="R45" s="21"/>
      <c r="S45" s="21"/>
      <c r="T45" s="21"/>
      <c r="U45" s="21"/>
      <c r="V45" s="23"/>
      <c r="W45" s="23" t="s">
        <v>66</v>
      </c>
      <c r="X45" s="24"/>
      <c r="Y45" s="24" t="s">
        <v>67</v>
      </c>
      <c r="Z45" s="24"/>
      <c r="AA45" s="67"/>
      <c r="AB45" s="67"/>
      <c r="AC45" s="67"/>
      <c r="AD45" s="67"/>
      <c r="AE45" s="67"/>
    </row>
    <row r="46" spans="1:52" x14ac:dyDescent="0.45">
      <c r="A46" s="242"/>
      <c r="B46" s="234"/>
      <c r="C46" s="234"/>
      <c r="D46" s="234"/>
      <c r="E46" s="235"/>
      <c r="F46" s="236"/>
      <c r="G46" s="237"/>
      <c r="H46" s="238"/>
      <c r="I46" s="239"/>
      <c r="J46" s="239"/>
      <c r="K46" s="239"/>
      <c r="L46" s="42"/>
      <c r="M46" s="42"/>
      <c r="N46" s="23"/>
      <c r="O46" s="240"/>
      <c r="P46" s="23"/>
      <c r="Q46" s="241"/>
      <c r="R46" s="241"/>
      <c r="S46" s="241"/>
      <c r="T46" s="21"/>
      <c r="U46" s="21"/>
      <c r="V46" s="240"/>
      <c r="W46" s="240"/>
      <c r="X46" s="24"/>
      <c r="Y46" s="24"/>
      <c r="Z46" s="243"/>
      <c r="AA46" s="67"/>
      <c r="AB46" s="67"/>
      <c r="AC46" s="67"/>
      <c r="AD46" s="67"/>
      <c r="AE46" s="67"/>
    </row>
    <row r="47" spans="1:52" x14ac:dyDescent="0.45">
      <c r="A47" s="34"/>
      <c r="B47" s="19"/>
      <c r="C47" s="19"/>
      <c r="D47" s="19"/>
      <c r="E47" s="35"/>
      <c r="F47" s="20"/>
      <c r="G47" s="36"/>
      <c r="H47" s="22"/>
      <c r="I47" s="37"/>
      <c r="J47" s="37"/>
      <c r="K47" s="37"/>
      <c r="L47" s="42"/>
      <c r="M47" s="42"/>
      <c r="N47" s="23"/>
      <c r="O47" s="23"/>
      <c r="P47" s="23"/>
      <c r="Q47" s="21"/>
      <c r="R47" s="21"/>
      <c r="S47" s="21"/>
      <c r="T47" s="21"/>
      <c r="U47" s="21"/>
      <c r="V47" s="23"/>
      <c r="W47" s="23"/>
      <c r="X47" s="24"/>
      <c r="Y47" s="24"/>
      <c r="Z47" s="24"/>
      <c r="AA47" s="67"/>
      <c r="AB47" s="67"/>
      <c r="AC47" s="67"/>
      <c r="AD47" s="67"/>
      <c r="AE47" s="67"/>
    </row>
    <row r="48" spans="1:52" x14ac:dyDescent="0.45">
      <c r="A48" s="34"/>
      <c r="B48" s="19"/>
      <c r="C48" s="19"/>
      <c r="D48" s="19"/>
      <c r="E48" s="35"/>
      <c r="F48" s="20"/>
      <c r="G48" s="36"/>
      <c r="H48" s="22"/>
      <c r="I48" s="37"/>
      <c r="J48" s="37"/>
      <c r="K48" s="37"/>
      <c r="L48" s="42"/>
      <c r="M48" s="42"/>
      <c r="N48" s="23"/>
      <c r="O48" s="23"/>
      <c r="P48" s="23"/>
      <c r="Q48" s="21"/>
      <c r="R48" s="21"/>
      <c r="S48" s="21"/>
      <c r="T48" s="21"/>
      <c r="U48" s="21"/>
      <c r="V48" s="23"/>
      <c r="W48" s="23"/>
      <c r="X48" s="24"/>
      <c r="Y48" s="24"/>
      <c r="Z48" s="24"/>
      <c r="AA48" s="67"/>
      <c r="AB48" s="67"/>
      <c r="AC48" s="67"/>
      <c r="AD48" s="67"/>
      <c r="AE48" s="67"/>
    </row>
    <row r="50" spans="1:52" x14ac:dyDescent="0.45">
      <c r="A50" s="39" t="s">
        <v>68</v>
      </c>
      <c r="B50" s="39"/>
      <c r="C50" s="39"/>
    </row>
    <row r="52" spans="1:52" ht="14.65" thickBot="1" x14ac:dyDescent="0.5"/>
    <row r="53" spans="1:52" ht="14.65" thickBot="1" x14ac:dyDescent="0.5">
      <c r="A53" s="50" t="s">
        <v>1603</v>
      </c>
      <c r="AF53" s="44"/>
      <c r="AG53" s="45" t="s">
        <v>3</v>
      </c>
      <c r="AH53" s="45" t="s">
        <v>4</v>
      </c>
      <c r="AI53" s="45" t="s">
        <v>5</v>
      </c>
      <c r="AJ53" s="45" t="s">
        <v>6</v>
      </c>
      <c r="AK53" s="45" t="s">
        <v>7</v>
      </c>
      <c r="AL53" s="45" t="s">
        <v>8</v>
      </c>
      <c r="AM53" s="45" t="s">
        <v>9</v>
      </c>
      <c r="AN53" s="45" t="s">
        <v>10</v>
      </c>
      <c r="AO53" s="45" t="s">
        <v>11</v>
      </c>
      <c r="AP53" s="45" t="s">
        <v>12</v>
      </c>
      <c r="AQ53" s="45" t="s">
        <v>13</v>
      </c>
      <c r="AR53" s="45" t="s">
        <v>14</v>
      </c>
      <c r="AS53" s="45" t="s">
        <v>15</v>
      </c>
      <c r="AT53" s="45" t="s">
        <v>16</v>
      </c>
      <c r="AU53" s="45" t="s">
        <v>17</v>
      </c>
      <c r="AV53" s="45" t="s">
        <v>18</v>
      </c>
      <c r="AW53" s="45" t="s">
        <v>19</v>
      </c>
      <c r="AX53" s="46" t="s">
        <v>20</v>
      </c>
      <c r="AY53" s="127" t="s">
        <v>21</v>
      </c>
      <c r="AZ53" s="587" t="s">
        <v>398</v>
      </c>
    </row>
    <row r="54" spans="1:52" ht="14.65" thickBot="1" x14ac:dyDescent="0.5">
      <c r="A54" s="25" t="s">
        <v>40</v>
      </c>
      <c r="B54" s="26" t="s">
        <v>41</v>
      </c>
      <c r="C54" s="26" t="s">
        <v>42</v>
      </c>
      <c r="D54" s="26" t="s">
        <v>43</v>
      </c>
      <c r="E54" s="26" t="s">
        <v>44</v>
      </c>
      <c r="F54" s="26" t="s">
        <v>45</v>
      </c>
      <c r="G54" s="27" t="s">
        <v>46</v>
      </c>
      <c r="H54" s="27" t="s">
        <v>47</v>
      </c>
      <c r="I54" s="28" t="s">
        <v>78</v>
      </c>
      <c r="J54" s="28" t="s">
        <v>79</v>
      </c>
      <c r="K54" s="28" t="s">
        <v>80</v>
      </c>
      <c r="L54" s="29" t="s">
        <v>81</v>
      </c>
      <c r="M54" s="29" t="s">
        <v>82</v>
      </c>
      <c r="N54" s="29" t="s">
        <v>52</v>
      </c>
      <c r="O54" s="26" t="s">
        <v>53</v>
      </c>
      <c r="P54" s="26" t="s">
        <v>54</v>
      </c>
      <c r="Q54" s="26" t="s">
        <v>55</v>
      </c>
      <c r="R54" s="26" t="s">
        <v>56</v>
      </c>
      <c r="S54" s="26" t="s">
        <v>57</v>
      </c>
      <c r="T54" s="26" t="s">
        <v>58</v>
      </c>
      <c r="U54" s="26" t="s">
        <v>59</v>
      </c>
      <c r="V54" s="26" t="s">
        <v>60</v>
      </c>
      <c r="W54" s="26"/>
      <c r="X54" s="26" t="s">
        <v>62</v>
      </c>
      <c r="Y54" s="29" t="s">
        <v>70</v>
      </c>
      <c r="Z54" s="29" t="s">
        <v>64</v>
      </c>
      <c r="AA54" s="68"/>
      <c r="AB54" s="68"/>
      <c r="AC54" s="68"/>
      <c r="AD54" s="68"/>
      <c r="AE54" s="68"/>
      <c r="AF54" s="47" t="s">
        <v>22</v>
      </c>
      <c r="AG54" s="48">
        <v>1</v>
      </c>
      <c r="AH54" s="48">
        <v>2</v>
      </c>
      <c r="AI54" s="48">
        <v>3</v>
      </c>
      <c r="AJ54" s="48">
        <v>4</v>
      </c>
      <c r="AK54" s="48">
        <v>5</v>
      </c>
      <c r="AL54" s="48">
        <v>6</v>
      </c>
      <c r="AM54" s="48">
        <v>7</v>
      </c>
      <c r="AN54" s="48">
        <v>8</v>
      </c>
      <c r="AO54" s="48">
        <v>9</v>
      </c>
      <c r="AP54" s="48">
        <v>10</v>
      </c>
      <c r="AQ54" s="48">
        <v>11</v>
      </c>
      <c r="AR54" s="48">
        <v>12</v>
      </c>
      <c r="AS54" s="48">
        <v>13</v>
      </c>
      <c r="AT54" s="48">
        <v>14</v>
      </c>
      <c r="AU54" s="48">
        <v>15</v>
      </c>
      <c r="AV54" s="48">
        <v>16</v>
      </c>
      <c r="AW54" s="48">
        <v>17</v>
      </c>
      <c r="AX54" s="49">
        <v>18</v>
      </c>
      <c r="AY54" s="127">
        <v>19</v>
      </c>
      <c r="AZ54" s="587">
        <v>20</v>
      </c>
    </row>
    <row r="55" spans="1:52" x14ac:dyDescent="0.45">
      <c r="A55" s="30" t="s">
        <v>65</v>
      </c>
      <c r="B55" s="19"/>
      <c r="C55" s="19"/>
      <c r="D55" s="19"/>
      <c r="E55" s="31"/>
      <c r="F55" s="20"/>
      <c r="G55" s="32"/>
      <c r="H55" s="22"/>
      <c r="I55" s="33"/>
      <c r="J55" s="33"/>
      <c r="K55" s="33"/>
      <c r="L55" s="42"/>
      <c r="M55" s="42"/>
      <c r="N55" s="23"/>
      <c r="O55" s="23"/>
      <c r="P55" s="23"/>
      <c r="Q55" s="21"/>
      <c r="R55" s="21"/>
      <c r="S55" s="21"/>
      <c r="T55" s="21"/>
      <c r="U55" s="21"/>
      <c r="V55" s="23"/>
      <c r="W55" s="23" t="s">
        <v>66</v>
      </c>
      <c r="X55" s="24"/>
      <c r="Y55" s="24" t="s">
        <v>67</v>
      </c>
      <c r="Z55" s="24"/>
      <c r="AA55" s="67"/>
      <c r="AB55" s="67"/>
      <c r="AC55" s="67"/>
      <c r="AD55" s="67"/>
      <c r="AE55" s="67"/>
    </row>
    <row r="56" spans="1:52" x14ac:dyDescent="0.45">
      <c r="A56" s="242"/>
      <c r="B56" s="234"/>
      <c r="C56" s="234"/>
      <c r="D56" s="234"/>
      <c r="E56" s="235"/>
      <c r="F56" s="236"/>
      <c r="G56" s="237"/>
      <c r="H56" s="238"/>
      <c r="I56" s="239"/>
      <c r="J56" s="239"/>
      <c r="K56" s="239"/>
      <c r="L56" s="42"/>
      <c r="M56" s="42"/>
      <c r="N56" s="23"/>
      <c r="O56" s="240"/>
      <c r="P56" s="23"/>
      <c r="Q56" s="241"/>
      <c r="R56" s="241"/>
      <c r="S56" s="241"/>
      <c r="T56" s="21"/>
      <c r="U56" s="21"/>
      <c r="V56" s="240"/>
      <c r="W56" s="240"/>
      <c r="X56" s="24"/>
      <c r="Y56" s="24"/>
      <c r="Z56" s="243"/>
      <c r="AA56" s="67"/>
      <c r="AB56" s="67"/>
      <c r="AC56" s="67"/>
      <c r="AD56" s="67"/>
      <c r="AE56" s="67"/>
    </row>
    <row r="57" spans="1:52" x14ac:dyDescent="0.45">
      <c r="A57" s="34"/>
      <c r="B57" s="19"/>
      <c r="C57" s="19"/>
      <c r="D57" s="19"/>
      <c r="E57" s="35"/>
      <c r="F57" s="20"/>
      <c r="G57" s="36"/>
      <c r="H57" s="22"/>
      <c r="I57" s="37"/>
      <c r="J57" s="37"/>
      <c r="K57" s="37"/>
      <c r="L57" s="42"/>
      <c r="M57" s="42"/>
      <c r="N57" s="23"/>
      <c r="O57" s="23"/>
      <c r="P57" s="23"/>
      <c r="Q57" s="21"/>
      <c r="R57" s="21"/>
      <c r="S57" s="21"/>
      <c r="T57" s="21"/>
      <c r="U57" s="21"/>
      <c r="V57" s="23"/>
      <c r="W57" s="23"/>
      <c r="X57" s="24"/>
      <c r="Y57" s="24"/>
      <c r="Z57" s="24"/>
      <c r="AA57" s="67"/>
      <c r="AB57" s="67"/>
      <c r="AC57" s="67"/>
      <c r="AD57" s="67"/>
      <c r="AE57" s="67"/>
    </row>
    <row r="58" spans="1:52" x14ac:dyDescent="0.45">
      <c r="A58" s="34"/>
      <c r="B58" s="19"/>
      <c r="C58" s="19"/>
      <c r="D58" s="19"/>
      <c r="E58" s="35"/>
      <c r="F58" s="20"/>
      <c r="G58" s="36"/>
      <c r="H58" s="22"/>
      <c r="I58" s="37"/>
      <c r="J58" s="37"/>
      <c r="K58" s="37"/>
      <c r="L58" s="42"/>
      <c r="M58" s="42"/>
      <c r="N58" s="23"/>
      <c r="O58" s="23"/>
      <c r="P58" s="23"/>
      <c r="Q58" s="21"/>
      <c r="R58" s="21"/>
      <c r="S58" s="21"/>
      <c r="T58" s="21"/>
      <c r="U58" s="21"/>
      <c r="V58" s="23"/>
      <c r="W58" s="23"/>
      <c r="X58" s="24"/>
      <c r="Y58" s="24"/>
      <c r="Z58" s="24"/>
      <c r="AA58" s="67"/>
      <c r="AB58" s="67"/>
      <c r="AC58" s="67"/>
      <c r="AD58" s="67"/>
      <c r="AE58" s="67"/>
    </row>
    <row r="60" spans="1:52" x14ac:dyDescent="0.45">
      <c r="A60" s="39" t="s">
        <v>68</v>
      </c>
      <c r="B60" s="39"/>
      <c r="C60" s="39"/>
    </row>
  </sheetData>
  <sheetProtection algorithmName="SHA-512" hashValue="AJ0OW1SPuI/K0+DHDEdqZ3yVMOQbjw0Yn6Y+1OfIxX/fQD3MnG4HBF15mJVXhi/XD72PokTVCLYei5DnafGcIw==" saltValue="V2cW5NCpqTkcLdhIuNT4d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69FD6-265A-4E86-8346-9EFC2A8FE23A}">
  <sheetPr>
    <tabColor theme="9" tint="0.39997558519241921"/>
  </sheetPr>
  <dimension ref="A1:U8"/>
  <sheetViews>
    <sheetView zoomScale="70" zoomScaleNormal="70" workbookViewId="0">
      <selection activeCell="V4" sqref="V4"/>
    </sheetView>
  </sheetViews>
  <sheetFormatPr defaultRowHeight="14.25" x14ac:dyDescent="0.45"/>
  <cols>
    <col min="1" max="1" width="46.59765625" customWidth="1"/>
    <col min="2" max="4" width="14.265625" style="42" bestFit="1" customWidth="1"/>
    <col min="5" max="5" width="14.59765625" style="42" bestFit="1" customWidth="1"/>
    <col min="6" max="6" width="14.59765625" style="42" customWidth="1"/>
    <col min="7" max="7" width="14.59765625" bestFit="1" customWidth="1"/>
    <col min="8" max="12" width="14.59765625" style="69" bestFit="1" customWidth="1"/>
    <col min="13" max="14" width="14.265625" style="69" bestFit="1" customWidth="1"/>
    <col min="15" max="21" width="14.59765625" style="69" bestFit="1" customWidth="1"/>
  </cols>
  <sheetData>
    <row r="1" spans="1:21" x14ac:dyDescent="0.45">
      <c r="A1" s="41" t="s">
        <v>1203</v>
      </c>
    </row>
    <row r="2" spans="1:21" ht="14.65" thickBot="1" x14ac:dyDescent="0.5"/>
    <row r="3" spans="1:21" ht="14.65" thickBot="1" x14ac:dyDescent="0.5">
      <c r="A3" s="44"/>
      <c r="B3" s="45" t="s">
        <v>3</v>
      </c>
      <c r="C3" s="45" t="s">
        <v>4</v>
      </c>
      <c r="D3" s="45" t="s">
        <v>5</v>
      </c>
      <c r="E3" s="105" t="s">
        <v>6</v>
      </c>
      <c r="F3" s="105" t="s">
        <v>7</v>
      </c>
      <c r="G3" s="105" t="s">
        <v>8</v>
      </c>
      <c r="H3" s="70" t="s">
        <v>9</v>
      </c>
      <c r="I3" s="70" t="s">
        <v>10</v>
      </c>
      <c r="J3" s="70" t="s">
        <v>11</v>
      </c>
      <c r="K3" s="70" t="s">
        <v>12</v>
      </c>
      <c r="L3" s="70" t="s">
        <v>13</v>
      </c>
      <c r="M3" s="70" t="s">
        <v>14</v>
      </c>
      <c r="N3" s="70" t="s">
        <v>15</v>
      </c>
      <c r="O3" s="70" t="s">
        <v>16</v>
      </c>
      <c r="P3" s="70" t="s">
        <v>17</v>
      </c>
      <c r="Q3" s="70" t="s">
        <v>18</v>
      </c>
      <c r="R3" s="70" t="s">
        <v>19</v>
      </c>
      <c r="S3" s="77" t="s">
        <v>20</v>
      </c>
      <c r="T3" s="258" t="s">
        <v>21</v>
      </c>
      <c r="U3" s="258" t="s">
        <v>398</v>
      </c>
    </row>
    <row r="4" spans="1:21" ht="14.65" thickBot="1" x14ac:dyDescent="0.5">
      <c r="A4" s="47" t="s">
        <v>84</v>
      </c>
      <c r="B4" s="48">
        <v>-5</v>
      </c>
      <c r="C4" s="48">
        <v>-4</v>
      </c>
      <c r="D4" s="48">
        <v>-3</v>
      </c>
      <c r="E4" s="106">
        <v>-2</v>
      </c>
      <c r="F4" s="106">
        <v>-1</v>
      </c>
      <c r="G4" s="106">
        <v>0</v>
      </c>
      <c r="H4" s="71">
        <v>1</v>
      </c>
      <c r="I4" s="71">
        <v>2</v>
      </c>
      <c r="J4" s="71">
        <v>3</v>
      </c>
      <c r="K4" s="71">
        <v>4</v>
      </c>
      <c r="L4" s="71">
        <v>5</v>
      </c>
      <c r="M4" s="71">
        <v>6</v>
      </c>
      <c r="N4" s="71">
        <v>7</v>
      </c>
      <c r="O4" s="71">
        <v>8</v>
      </c>
      <c r="P4" s="71">
        <v>9</v>
      </c>
      <c r="Q4" s="71">
        <v>10</v>
      </c>
      <c r="R4" s="71">
        <v>11</v>
      </c>
      <c r="S4" s="78">
        <v>12</v>
      </c>
      <c r="T4" s="258">
        <v>13</v>
      </c>
      <c r="U4" s="259">
        <v>14</v>
      </c>
    </row>
    <row r="5" spans="1:21" x14ac:dyDescent="0.45">
      <c r="A5" s="288" t="s">
        <v>85</v>
      </c>
    </row>
    <row r="6" spans="1:21" x14ac:dyDescent="0.45">
      <c r="A6" s="289" t="s">
        <v>86</v>
      </c>
    </row>
    <row r="7" spans="1:21" ht="14.65" thickBot="1" x14ac:dyDescent="0.5">
      <c r="A7" s="221" t="s">
        <v>87</v>
      </c>
    </row>
    <row r="8" spans="1:21" ht="14.65" thickBot="1" x14ac:dyDescent="0.5">
      <c r="A8" s="107" t="s">
        <v>88</v>
      </c>
      <c r="B8" s="287">
        <v>1863</v>
      </c>
      <c r="C8" s="287">
        <v>1994</v>
      </c>
      <c r="D8" s="287">
        <v>1079</v>
      </c>
      <c r="E8" s="287">
        <v>1774</v>
      </c>
      <c r="F8" s="287">
        <v>966</v>
      </c>
      <c r="G8" s="287">
        <v>1238</v>
      </c>
      <c r="H8" s="79"/>
      <c r="I8" s="79"/>
      <c r="J8" s="79"/>
      <c r="K8" s="79"/>
      <c r="L8" s="79"/>
      <c r="M8" s="79"/>
      <c r="N8" s="79"/>
      <c r="O8" s="79"/>
      <c r="P8" s="79"/>
      <c r="Q8" s="79"/>
      <c r="R8" s="79"/>
      <c r="S8" s="79"/>
      <c r="T8" s="260"/>
      <c r="U8" s="261"/>
    </row>
  </sheetData>
  <sheetProtection algorithmName="SHA-512" hashValue="UyYt6sHF7Wry159eEk2UzwksGKrwKwwOjbcVwddycAGc0jirYfpTgljMHGLQtZIAEX9A5iDCp8h4X1vcXZKpGg==" saltValue="AFOx8YM2dLXONpH/YE71dg==" spinCount="100000"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5C752-4A69-45C2-AA96-71EF93531865}">
  <sheetPr>
    <tabColor rgb="FFD8EC72"/>
  </sheetPr>
  <dimension ref="A1:AU16"/>
  <sheetViews>
    <sheetView topLeftCell="C1" zoomScale="70" zoomScaleNormal="70" workbookViewId="0">
      <selection activeCell="L22" sqref="L22"/>
    </sheetView>
  </sheetViews>
  <sheetFormatPr defaultRowHeight="14.25" x14ac:dyDescent="0.45"/>
  <cols>
    <col min="1" max="1" width="58.1328125" bestFit="1" customWidth="1"/>
    <col min="2" max="2" width="57.59765625" bestFit="1" customWidth="1"/>
    <col min="3" max="5" width="13.1328125" bestFit="1" customWidth="1"/>
    <col min="6" max="13" width="13.59765625" bestFit="1" customWidth="1"/>
    <col min="14" max="15" width="13.1328125" bestFit="1" customWidth="1"/>
    <col min="16" max="21" width="13.59765625" bestFit="1" customWidth="1"/>
    <col min="22" max="22" width="13.59765625" customWidth="1"/>
    <col min="23" max="23" width="22.265625" bestFit="1" customWidth="1"/>
    <col min="24" max="24" width="9.1328125" style="224"/>
    <col min="25" max="25" width="62.265625" hidden="1" customWidth="1"/>
    <col min="26" max="26" width="54.265625" hidden="1" customWidth="1"/>
    <col min="27" max="29" width="14.73046875" hidden="1" customWidth="1"/>
    <col min="30" max="31" width="15.1328125" hidden="1" customWidth="1"/>
    <col min="32" max="35" width="15" hidden="1" customWidth="1"/>
    <col min="36" max="37" width="15.1328125" hidden="1" customWidth="1"/>
    <col min="38" max="39" width="14.73046875" hidden="1" customWidth="1"/>
    <col min="40" max="41" width="15.1328125" hidden="1" customWidth="1"/>
    <col min="42" max="45" width="15" hidden="1" customWidth="1"/>
    <col min="46" max="46" width="22" hidden="1" customWidth="1"/>
    <col min="47" max="47" width="20.1328125" hidden="1" customWidth="1"/>
  </cols>
  <sheetData>
    <row r="1" spans="1:47" ht="14.65" thickBot="1" x14ac:dyDescent="0.5">
      <c r="Y1" s="221"/>
    </row>
    <row r="2" spans="1:47" ht="14.65" thickBot="1" x14ac:dyDescent="0.5">
      <c r="C2" s="97" t="s">
        <v>3</v>
      </c>
      <c r="D2" s="97" t="s">
        <v>4</v>
      </c>
      <c r="E2" s="98" t="s">
        <v>5</v>
      </c>
      <c r="F2" s="98" t="s">
        <v>6</v>
      </c>
      <c r="G2" s="98" t="s">
        <v>7</v>
      </c>
      <c r="H2" s="111" t="s">
        <v>8</v>
      </c>
      <c r="I2" s="103" t="s">
        <v>9</v>
      </c>
      <c r="J2" s="103" t="s">
        <v>10</v>
      </c>
      <c r="K2" s="103" t="s">
        <v>11</v>
      </c>
      <c r="L2" s="103" t="s">
        <v>12</v>
      </c>
      <c r="M2" s="103" t="s">
        <v>13</v>
      </c>
      <c r="N2" s="104" t="s">
        <v>14</v>
      </c>
      <c r="O2" s="104" t="s">
        <v>15</v>
      </c>
      <c r="P2" s="104" t="s">
        <v>16</v>
      </c>
      <c r="Q2" s="104" t="s">
        <v>17</v>
      </c>
      <c r="R2" s="104" t="s">
        <v>18</v>
      </c>
      <c r="S2" s="110" t="s">
        <v>19</v>
      </c>
      <c r="T2" s="110" t="s">
        <v>20</v>
      </c>
      <c r="U2" s="110" t="s">
        <v>21</v>
      </c>
      <c r="V2" s="110" t="s">
        <v>398</v>
      </c>
      <c r="Y2" s="221" t="s">
        <v>1572</v>
      </c>
      <c r="AA2" s="97" t="s">
        <v>3</v>
      </c>
      <c r="AB2" s="97" t="s">
        <v>4</v>
      </c>
      <c r="AC2" s="98" t="s">
        <v>5</v>
      </c>
      <c r="AD2" s="98" t="s">
        <v>6</v>
      </c>
      <c r="AE2" s="111" t="s">
        <v>7</v>
      </c>
      <c r="AF2" s="103" t="s">
        <v>8</v>
      </c>
      <c r="AG2" s="103" t="s">
        <v>9</v>
      </c>
      <c r="AH2" s="103" t="s">
        <v>10</v>
      </c>
      <c r="AI2" s="103" t="s">
        <v>11</v>
      </c>
      <c r="AJ2" s="103" t="s">
        <v>12</v>
      </c>
      <c r="AK2" s="104" t="s">
        <v>13</v>
      </c>
      <c r="AL2" s="104" t="s">
        <v>14</v>
      </c>
      <c r="AM2" s="104" t="s">
        <v>15</v>
      </c>
      <c r="AN2" s="104" t="s">
        <v>16</v>
      </c>
      <c r="AO2" s="104" t="s">
        <v>17</v>
      </c>
      <c r="AP2" s="110" t="s">
        <v>18</v>
      </c>
      <c r="AQ2" s="110" t="s">
        <v>19</v>
      </c>
      <c r="AR2" s="110" t="s">
        <v>20</v>
      </c>
      <c r="AS2" s="110" t="s">
        <v>21</v>
      </c>
      <c r="AT2" s="110" t="s">
        <v>398</v>
      </c>
    </row>
    <row r="3" spans="1:47" ht="14.65" thickBot="1" x14ac:dyDescent="0.5">
      <c r="A3" s="15" t="s">
        <v>90</v>
      </c>
      <c r="B3" s="16" t="s">
        <v>84</v>
      </c>
      <c r="C3" s="99">
        <v>-5</v>
      </c>
      <c r="D3" s="100">
        <v>-4</v>
      </c>
      <c r="E3" s="101">
        <v>-3</v>
      </c>
      <c r="F3" s="98">
        <v>-2</v>
      </c>
      <c r="G3" s="98">
        <v>-1</v>
      </c>
      <c r="H3" s="111">
        <v>0</v>
      </c>
      <c r="I3" s="103">
        <v>1</v>
      </c>
      <c r="J3" s="103">
        <v>2</v>
      </c>
      <c r="K3" s="103">
        <v>3</v>
      </c>
      <c r="L3" s="103">
        <v>4</v>
      </c>
      <c r="M3" s="103">
        <v>5</v>
      </c>
      <c r="N3" s="104">
        <v>6</v>
      </c>
      <c r="O3" s="104">
        <v>7</v>
      </c>
      <c r="P3" s="104">
        <v>8</v>
      </c>
      <c r="Q3" s="104">
        <v>9</v>
      </c>
      <c r="R3" s="104">
        <v>10</v>
      </c>
      <c r="S3" s="110">
        <v>11</v>
      </c>
      <c r="T3" s="110">
        <v>12</v>
      </c>
      <c r="U3" s="110">
        <v>13</v>
      </c>
      <c r="V3" s="110">
        <v>14</v>
      </c>
      <c r="W3" s="1" t="s">
        <v>91</v>
      </c>
      <c r="Y3" s="15" t="s">
        <v>90</v>
      </c>
      <c r="Z3" s="16" t="s">
        <v>84</v>
      </c>
      <c r="AA3" s="99">
        <v>-4</v>
      </c>
      <c r="AB3" s="100">
        <v>-3</v>
      </c>
      <c r="AC3" s="101">
        <v>-2</v>
      </c>
      <c r="AD3" s="97">
        <v>-1</v>
      </c>
      <c r="AE3" s="535">
        <v>0</v>
      </c>
      <c r="AF3" s="103">
        <v>1</v>
      </c>
      <c r="AG3" s="103">
        <v>2</v>
      </c>
      <c r="AH3" s="103">
        <v>3</v>
      </c>
      <c r="AI3" s="103">
        <v>4</v>
      </c>
      <c r="AJ3" s="103">
        <v>5</v>
      </c>
      <c r="AK3" s="104">
        <v>6</v>
      </c>
      <c r="AL3" s="104">
        <v>7</v>
      </c>
      <c r="AM3" s="104">
        <v>8</v>
      </c>
      <c r="AN3" s="104">
        <v>9</v>
      </c>
      <c r="AO3" s="104">
        <v>10</v>
      </c>
      <c r="AP3" s="110">
        <v>11</v>
      </c>
      <c r="AQ3" s="110">
        <v>12</v>
      </c>
      <c r="AR3" s="110">
        <v>13</v>
      </c>
      <c r="AS3" s="110">
        <v>14</v>
      </c>
      <c r="AT3" s="110">
        <v>15</v>
      </c>
      <c r="AU3" s="557" t="s">
        <v>91</v>
      </c>
    </row>
    <row r="4" spans="1:47" x14ac:dyDescent="0.45">
      <c r="A4" s="17" t="s">
        <v>92</v>
      </c>
      <c r="B4" s="18" t="s">
        <v>93</v>
      </c>
      <c r="C4" s="112"/>
      <c r="D4" s="112"/>
      <c r="E4" s="112"/>
      <c r="F4" s="112"/>
      <c r="G4" s="263"/>
      <c r="H4" s="590"/>
      <c r="I4" s="126">
        <f>'Conventional Pipeline (Large)'!AN70</f>
        <v>1452</v>
      </c>
      <c r="J4" s="126">
        <f>'Conventional Pipeline (Large)'!AO70</f>
        <v>1719</v>
      </c>
      <c r="K4" s="126">
        <f>'Conventional Pipeline (Large)'!AP70</f>
        <v>1999</v>
      </c>
      <c r="L4" s="126">
        <f>'Conventional Pipeline (Large)'!AQ70</f>
        <v>1508</v>
      </c>
      <c r="M4" s="126">
        <f>'Conventional Pipeline (Large)'!AR70</f>
        <v>1947</v>
      </c>
      <c r="N4" s="126">
        <f>'Conventional Pipeline (Large)'!AS70</f>
        <v>1696</v>
      </c>
      <c r="O4" s="126">
        <f>'Conventional Pipeline (Large)'!AT70</f>
        <v>807</v>
      </c>
      <c r="P4" s="126">
        <f>'Conventional Pipeline (Large)'!AU70</f>
        <v>325</v>
      </c>
      <c r="Q4" s="126">
        <f>'Conventional Pipeline (Large)'!AV70</f>
        <v>106</v>
      </c>
      <c r="R4" s="126">
        <f>'Conventional Pipeline (Large)'!AW70</f>
        <v>95</v>
      </c>
      <c r="S4" s="126">
        <f>'Conventional Pipeline (Large)'!AX70</f>
        <v>0</v>
      </c>
      <c r="T4" s="126">
        <f>'Conventional Pipeline (Large)'!AY70</f>
        <v>0</v>
      </c>
      <c r="U4" s="146">
        <f>'Conventional Pipeline (Large)'!AZ70</f>
        <v>0</v>
      </c>
      <c r="V4" s="146">
        <f>'Conventional Pipeline (Large)'!BA70</f>
        <v>0</v>
      </c>
      <c r="W4" s="269">
        <f t="shared" ref="W4:W11" si="0">SUM(H4:V4)</f>
        <v>11654</v>
      </c>
      <c r="Y4" s="17" t="s">
        <v>92</v>
      </c>
      <c r="Z4" s="18" t="s">
        <v>93</v>
      </c>
      <c r="AA4" s="112"/>
      <c r="AB4" s="112"/>
      <c r="AC4" s="112"/>
      <c r="AD4" s="112"/>
      <c r="AE4" s="112"/>
      <c r="AF4" s="536">
        <f>'Conventional Pipeline (Large)'!BJ70</f>
        <v>361</v>
      </c>
      <c r="AG4" s="537">
        <f>'Conventional Pipeline (Large)'!BK70</f>
        <v>477</v>
      </c>
      <c r="AH4" s="537">
        <f>'Conventional Pipeline (Large)'!BL70</f>
        <v>585</v>
      </c>
      <c r="AI4" s="537">
        <f>'Conventional Pipeline (Large)'!BM70</f>
        <v>559</v>
      </c>
      <c r="AJ4" s="537">
        <f>'Conventional Pipeline (Large)'!BN70</f>
        <v>626</v>
      </c>
      <c r="AK4" s="537">
        <f>'Conventional Pipeline (Large)'!BO70</f>
        <v>553</v>
      </c>
      <c r="AL4" s="537">
        <f>'Conventional Pipeline (Large)'!BP70</f>
        <v>479</v>
      </c>
      <c r="AM4" s="537">
        <f>'Conventional Pipeline (Large)'!BQ70</f>
        <v>397</v>
      </c>
      <c r="AN4" s="537">
        <f>'Conventional Pipeline (Large)'!BR70</f>
        <v>74</v>
      </c>
      <c r="AO4" s="537">
        <f>'Conventional Pipeline (Large)'!BS70</f>
        <v>70</v>
      </c>
      <c r="AP4" s="537">
        <f>'Conventional Pipeline (Large)'!BT70</f>
        <v>0</v>
      </c>
      <c r="AQ4" s="537">
        <f>'Conventional Pipeline (Large)'!BU70</f>
        <v>0</v>
      </c>
      <c r="AR4" s="537">
        <f>'Conventional Pipeline (Large)'!BV70</f>
        <v>0</v>
      </c>
      <c r="AS4" s="537">
        <f>'Conventional Pipeline (Large)'!BW70</f>
        <v>0</v>
      </c>
      <c r="AT4" s="537">
        <f>'Conventional Pipeline (Large)'!BX70</f>
        <v>0</v>
      </c>
      <c r="AU4" s="540">
        <f>SUM(AF4:AT4)</f>
        <v>4181</v>
      </c>
    </row>
    <row r="5" spans="1:47" x14ac:dyDescent="0.45">
      <c r="A5" s="3" t="s">
        <v>92</v>
      </c>
      <c r="B5" s="4" t="s">
        <v>94</v>
      </c>
      <c r="C5" s="112"/>
      <c r="D5" s="112"/>
      <c r="E5" s="112"/>
      <c r="F5" s="112"/>
      <c r="G5" s="264"/>
      <c r="H5" s="112"/>
      <c r="I5" s="93">
        <f>'NSC Pipeline'!AM16</f>
        <v>0</v>
      </c>
      <c r="J5" s="93">
        <f>'NSC Pipeline'!AN16</f>
        <v>300</v>
      </c>
      <c r="K5" s="93">
        <f>'NSC Pipeline'!AO16</f>
        <v>170</v>
      </c>
      <c r="L5" s="93">
        <f>'NSC Pipeline'!AP16</f>
        <v>258</v>
      </c>
      <c r="M5" s="93">
        <f>'NSC Pipeline'!AQ16</f>
        <v>147</v>
      </c>
      <c r="N5" s="93">
        <f>'NSC Pipeline'!AR16</f>
        <v>60</v>
      </c>
      <c r="O5" s="93">
        <f>'NSC Pipeline'!AS16</f>
        <v>59</v>
      </c>
      <c r="P5" s="93">
        <f>'NSC Pipeline'!AT16</f>
        <v>0</v>
      </c>
      <c r="Q5" s="93">
        <f>'NSC Pipeline'!AU16</f>
        <v>0</v>
      </c>
      <c r="R5" s="93">
        <f>'NSC Pipeline'!AV16</f>
        <v>0</v>
      </c>
      <c r="S5" s="93">
        <f>'NSC Pipeline'!AW16</f>
        <v>0</v>
      </c>
      <c r="T5" s="93">
        <f>'NSC Pipeline'!AX16</f>
        <v>0</v>
      </c>
      <c r="U5" s="147">
        <f>'NSC Pipeline'!AY16</f>
        <v>0</v>
      </c>
      <c r="V5" s="147">
        <f>'NSC Pipeline'!AZ16</f>
        <v>0</v>
      </c>
      <c r="W5" s="149">
        <f t="shared" si="0"/>
        <v>994</v>
      </c>
      <c r="Y5" s="3" t="s">
        <v>92</v>
      </c>
      <c r="Z5" s="4" t="s">
        <v>94</v>
      </c>
      <c r="AA5" s="112"/>
      <c r="AB5" s="112"/>
      <c r="AC5" s="112"/>
      <c r="AD5" s="112"/>
      <c r="AE5" s="112"/>
      <c r="AF5" s="248"/>
      <c r="AG5" s="538"/>
      <c r="AH5" s="538"/>
      <c r="AI5" s="538"/>
      <c r="AJ5" s="538"/>
      <c r="AK5" s="538"/>
      <c r="AL5" s="538"/>
      <c r="AM5" s="538"/>
      <c r="AN5" s="538"/>
      <c r="AO5" s="538"/>
      <c r="AP5" s="538"/>
      <c r="AQ5" s="538"/>
      <c r="AR5" s="538"/>
      <c r="AS5" s="538"/>
      <c r="AT5" s="539"/>
      <c r="AU5" s="540">
        <f>SUM(AF5:AT5)</f>
        <v>0</v>
      </c>
    </row>
    <row r="6" spans="1:47" x14ac:dyDescent="0.45">
      <c r="A6" s="5" t="s">
        <v>95</v>
      </c>
      <c r="B6" s="6" t="s">
        <v>93</v>
      </c>
      <c r="C6" s="112"/>
      <c r="D6" s="112"/>
      <c r="E6" s="112"/>
      <c r="F6" s="112"/>
      <c r="G6" s="265"/>
      <c r="H6" s="112"/>
      <c r="I6" s="93">
        <f>'Conventional Pending (Large)'!AN17</f>
        <v>0</v>
      </c>
      <c r="J6" s="93">
        <f>'Conventional Pending (Large)'!AO17</f>
        <v>0</v>
      </c>
      <c r="K6" s="93">
        <f>'Conventional Pending (Large)'!AP17</f>
        <v>0</v>
      </c>
      <c r="L6" s="93">
        <f>'Conventional Pending (Large)'!AQ17</f>
        <v>0</v>
      </c>
      <c r="M6" s="93">
        <f>'Conventional Pending (Large)'!AR17</f>
        <v>852</v>
      </c>
      <c r="N6" s="93">
        <f>'Conventional Pending (Large)'!AS17</f>
        <v>640</v>
      </c>
      <c r="O6" s="93">
        <f>'Conventional Pending (Large)'!AT17</f>
        <v>689</v>
      </c>
      <c r="P6" s="93">
        <f>'Conventional Pending (Large)'!AU17</f>
        <v>214</v>
      </c>
      <c r="Q6" s="93">
        <f>'Conventional Pending (Large)'!AV17</f>
        <v>214</v>
      </c>
      <c r="R6" s="93">
        <f>'Conventional Pending (Large)'!AW17</f>
        <v>214</v>
      </c>
      <c r="S6" s="93">
        <f>'Conventional Pending (Large)'!AX17</f>
        <v>214</v>
      </c>
      <c r="T6" s="93">
        <f>'Conventional Pending (Large)'!AY17</f>
        <v>214</v>
      </c>
      <c r="U6" s="147">
        <f>'Conventional Pending (Large)'!AZ17</f>
        <v>214</v>
      </c>
      <c r="V6" s="147">
        <f>'Conventional Pending (Large)'!BA17</f>
        <v>214</v>
      </c>
      <c r="W6" s="149">
        <f t="shared" si="0"/>
        <v>3679</v>
      </c>
      <c r="Y6" s="5" t="s">
        <v>95</v>
      </c>
      <c r="Z6" s="6" t="s">
        <v>93</v>
      </c>
      <c r="AA6" s="112"/>
      <c r="AB6" s="112"/>
      <c r="AC6" s="112"/>
      <c r="AD6" s="112"/>
      <c r="AE6" s="113"/>
      <c r="AF6" s="540">
        <f>'Conventional Pending (Large)'!BJ17</f>
        <v>0</v>
      </c>
      <c r="AG6" s="540">
        <f>'Conventional Pending (Large)'!BK17</f>
        <v>0</v>
      </c>
      <c r="AH6" s="540">
        <f>'Conventional Pending (Large)'!BL17</f>
        <v>0</v>
      </c>
      <c r="AI6" s="540">
        <f>'Conventional Pending (Large)'!BM17</f>
        <v>53</v>
      </c>
      <c r="AJ6" s="540">
        <f>'Conventional Pending (Large)'!BN17</f>
        <v>53</v>
      </c>
      <c r="AK6" s="540">
        <f>'Conventional Pending (Large)'!BO17</f>
        <v>125</v>
      </c>
      <c r="AL6" s="540">
        <f>'Conventional Pending (Large)'!BP17</f>
        <v>127</v>
      </c>
      <c r="AM6" s="540">
        <f>'Conventional Pending (Large)'!BQ17</f>
        <v>127</v>
      </c>
      <c r="AN6" s="540">
        <f>'Conventional Pending (Large)'!BR17</f>
        <v>127</v>
      </c>
      <c r="AO6" s="540">
        <f>'Conventional Pending (Large)'!BS17</f>
        <v>75</v>
      </c>
      <c r="AP6" s="540">
        <f>'Conventional Pending (Large)'!BT17</f>
        <v>75</v>
      </c>
      <c r="AQ6" s="540">
        <f>'Conventional Pending (Large)'!BU17</f>
        <v>75</v>
      </c>
      <c r="AR6" s="540">
        <f>'Conventional Pending (Large)'!BV17</f>
        <v>75</v>
      </c>
      <c r="AS6" s="540">
        <f>'Conventional Pending (Large)'!BW17</f>
        <v>75</v>
      </c>
      <c r="AT6" s="540">
        <f>'Conventional Pending (Large)'!BX17</f>
        <v>75</v>
      </c>
      <c r="AU6" s="540">
        <f>SUM(AF6:AT6)</f>
        <v>1062</v>
      </c>
    </row>
    <row r="7" spans="1:47" x14ac:dyDescent="0.45">
      <c r="A7" s="5" t="s">
        <v>95</v>
      </c>
      <c r="B7" s="7" t="s">
        <v>94</v>
      </c>
      <c r="C7" s="112"/>
      <c r="D7" s="112"/>
      <c r="E7" s="112"/>
      <c r="F7" s="112"/>
      <c r="G7" s="264"/>
      <c r="H7" s="112"/>
      <c r="I7" s="93">
        <f>'NSC Pending'!AN10</f>
        <v>0</v>
      </c>
      <c r="J7" s="93">
        <f>'NSC Pending'!AO10</f>
        <v>0</v>
      </c>
      <c r="K7" s="93">
        <f>'NSC Pending'!AP10</f>
        <v>0</v>
      </c>
      <c r="L7" s="93">
        <f>'NSC Pending'!AQ10</f>
        <v>39</v>
      </c>
      <c r="M7" s="93">
        <f>'NSC Pending'!AR10</f>
        <v>138</v>
      </c>
      <c r="N7" s="93">
        <f>'NSC Pending'!AS10</f>
        <v>125</v>
      </c>
      <c r="O7" s="93">
        <f>'NSC Pending'!AT10</f>
        <v>21</v>
      </c>
      <c r="P7" s="93">
        <f>'NSC Pending'!AU10</f>
        <v>0</v>
      </c>
      <c r="Q7" s="93">
        <f>'NSC Pending'!AV10</f>
        <v>0</v>
      </c>
      <c r="R7" s="93">
        <f>'NSC Pending'!AW10</f>
        <v>0</v>
      </c>
      <c r="S7" s="93">
        <f>'NSC Pending'!AX10</f>
        <v>0</v>
      </c>
      <c r="T7" s="93">
        <f>'NSC Pending'!AY10</f>
        <v>0</v>
      </c>
      <c r="U7" s="147">
        <f>'NSC Pending'!AZ10</f>
        <v>0</v>
      </c>
      <c r="V7" s="147">
        <f>'NSC Pending'!BA10</f>
        <v>0</v>
      </c>
      <c r="W7" s="149">
        <f t="shared" si="0"/>
        <v>323</v>
      </c>
      <c r="Y7" s="5" t="s">
        <v>95</v>
      </c>
      <c r="Z7" s="7" t="s">
        <v>94</v>
      </c>
      <c r="AA7" s="112"/>
      <c r="AB7" s="112"/>
      <c r="AC7" s="112"/>
      <c r="AD7" s="112"/>
      <c r="AE7" s="112"/>
      <c r="AF7" s="248"/>
      <c r="AG7" s="538"/>
      <c r="AH7" s="538"/>
      <c r="AI7" s="538"/>
      <c r="AJ7" s="538"/>
      <c r="AK7" s="538"/>
      <c r="AL7" s="538"/>
      <c r="AM7" s="538"/>
      <c r="AN7" s="538"/>
      <c r="AO7" s="538"/>
      <c r="AP7" s="538"/>
      <c r="AQ7" s="538"/>
      <c r="AR7" s="538"/>
      <c r="AS7" s="538"/>
      <c r="AT7" s="539"/>
      <c r="AU7" s="540">
        <f>SUM(AF7:AT7)</f>
        <v>0</v>
      </c>
    </row>
    <row r="8" spans="1:47" x14ac:dyDescent="0.45">
      <c r="A8" s="8" t="s">
        <v>96</v>
      </c>
      <c r="B8" s="9" t="s">
        <v>97</v>
      </c>
      <c r="C8" s="112"/>
      <c r="D8" s="112"/>
      <c r="E8" s="112"/>
      <c r="F8" s="112"/>
      <c r="G8" s="264"/>
      <c r="H8" s="112"/>
      <c r="I8" s="93">
        <f>'ConventionalAllocations (Large)'!AK127</f>
        <v>0</v>
      </c>
      <c r="J8" s="93">
        <f>'ConventionalAllocations (Large)'!AL127</f>
        <v>0</v>
      </c>
      <c r="K8" s="93">
        <f>'ConventionalAllocations (Large)'!AM127</f>
        <v>0</v>
      </c>
      <c r="L8" s="93">
        <f>'ConventionalAllocations (Large)'!AN127</f>
        <v>41</v>
      </c>
      <c r="M8" s="93">
        <f>'ConventionalAllocations (Large)'!AO127</f>
        <v>174</v>
      </c>
      <c r="N8" s="93">
        <f>'ConventionalAllocations (Large)'!AP127</f>
        <v>887</v>
      </c>
      <c r="O8" s="93">
        <f>'ConventionalAllocations (Large)'!AQ127</f>
        <v>1444</v>
      </c>
      <c r="P8" s="93">
        <f>'ConventionalAllocations (Large)'!AR127</f>
        <v>2133</v>
      </c>
      <c r="Q8" s="93">
        <f>'ConventionalAllocations (Large)'!AS127</f>
        <v>1932</v>
      </c>
      <c r="R8" s="93">
        <f>'ConventionalAllocations (Large)'!AT127</f>
        <v>1605</v>
      </c>
      <c r="S8" s="93">
        <f>'ConventionalAllocations (Large)'!AU127</f>
        <v>1198</v>
      </c>
      <c r="T8" s="93">
        <f>'ConventionalAllocations (Large)'!AV127</f>
        <v>626</v>
      </c>
      <c r="U8" s="147">
        <f>'ConventionalAllocations (Large)'!AW127</f>
        <v>448</v>
      </c>
      <c r="V8" s="147">
        <f>'ConventionalAllocations (Large)'!AX127</f>
        <v>450</v>
      </c>
      <c r="W8" s="149">
        <f t="shared" si="0"/>
        <v>10938</v>
      </c>
      <c r="Y8" s="8" t="s">
        <v>96</v>
      </c>
      <c r="Z8" s="9" t="s">
        <v>97</v>
      </c>
      <c r="AA8" s="112"/>
      <c r="AB8" s="112"/>
      <c r="AC8" s="112"/>
      <c r="AD8" s="112"/>
      <c r="AE8" s="112"/>
      <c r="AF8" s="248">
        <f>'ConventionalAllocations (Large)'!BG127</f>
        <v>0</v>
      </c>
      <c r="AG8" s="248">
        <f>'ConventionalAllocations (Large)'!BH127</f>
        <v>0</v>
      </c>
      <c r="AH8" s="248">
        <f>'ConventionalAllocations (Large)'!BI127</f>
        <v>0</v>
      </c>
      <c r="AI8" s="248">
        <f>'ConventionalAllocations (Large)'!BJ127</f>
        <v>56</v>
      </c>
      <c r="AJ8" s="248">
        <f>'ConventionalAllocations (Large)'!BK127</f>
        <v>403</v>
      </c>
      <c r="AK8" s="248">
        <f>'ConventionalAllocations (Large)'!BL127</f>
        <v>609</v>
      </c>
      <c r="AL8" s="248">
        <f>'ConventionalAllocations (Large)'!BM127</f>
        <v>991</v>
      </c>
      <c r="AM8" s="248">
        <f>'ConventionalAllocations (Large)'!BN127</f>
        <v>935</v>
      </c>
      <c r="AN8" s="248">
        <f>'ConventionalAllocations (Large)'!BO127</f>
        <v>816</v>
      </c>
      <c r="AO8" s="248">
        <f>'ConventionalAllocations (Large)'!BP127</f>
        <v>674</v>
      </c>
      <c r="AP8" s="248">
        <f>'ConventionalAllocations (Large)'!BQ127</f>
        <v>429</v>
      </c>
      <c r="AQ8" s="248">
        <f>'ConventionalAllocations (Large)'!BR127</f>
        <v>372</v>
      </c>
      <c r="AR8" s="248">
        <f>'ConventionalAllocations (Large)'!BS127</f>
        <v>133</v>
      </c>
      <c r="AS8" s="248">
        <f>'ConventionalAllocations (Large)'!BT127</f>
        <v>133</v>
      </c>
      <c r="AT8" s="248">
        <f>'ConventionalAllocations (Large)'!BU127</f>
        <v>0</v>
      </c>
      <c r="AU8" s="540">
        <f>SUM(AF8:AT8)</f>
        <v>5551</v>
      </c>
    </row>
    <row r="9" spans="1:47" x14ac:dyDescent="0.45">
      <c r="A9" s="8" t="s">
        <v>96</v>
      </c>
      <c r="B9" s="64" t="s">
        <v>98</v>
      </c>
      <c r="C9" s="112"/>
      <c r="D9" s="112"/>
      <c r="E9" s="112"/>
      <c r="F9" s="112"/>
      <c r="G9" s="264"/>
      <c r="H9" s="112"/>
      <c r="I9" s="93">
        <f>'NSC Allocations'!AI6</f>
        <v>0</v>
      </c>
      <c r="J9" s="93">
        <f>'NSC Allocations'!AJ6</f>
        <v>0</v>
      </c>
      <c r="K9" s="93">
        <f>'NSC Allocations'!AK6</f>
        <v>0</v>
      </c>
      <c r="L9" s="93">
        <f>'NSC Allocations'!AL6</f>
        <v>0</v>
      </c>
      <c r="M9" s="93">
        <f>'NSC Allocations'!AM6</f>
        <v>0</v>
      </c>
      <c r="N9" s="93">
        <f>'NSC Allocations'!AN6</f>
        <v>0</v>
      </c>
      <c r="O9" s="93">
        <f>'NSC Allocations'!AO6</f>
        <v>0</v>
      </c>
      <c r="P9" s="93">
        <f>'NSC Allocations'!AP6</f>
        <v>0</v>
      </c>
      <c r="Q9" s="93">
        <f>'NSC Allocations'!AQ6</f>
        <v>0</v>
      </c>
      <c r="R9" s="93">
        <f>'NSC Allocations'!AR6</f>
        <v>0</v>
      </c>
      <c r="S9" s="93">
        <f>'NSC Allocations'!AS6</f>
        <v>0</v>
      </c>
      <c r="T9" s="93">
        <f>'NSC Allocations'!AT6</f>
        <v>0</v>
      </c>
      <c r="U9" s="147">
        <f>'NSC Allocations'!AU6</f>
        <v>0</v>
      </c>
      <c r="V9" s="147">
        <f>'NSC Allocations'!AV6</f>
        <v>0</v>
      </c>
      <c r="W9" s="149">
        <f t="shared" si="0"/>
        <v>0</v>
      </c>
      <c r="Y9" s="8" t="s">
        <v>96</v>
      </c>
      <c r="Z9" s="64" t="s">
        <v>98</v>
      </c>
      <c r="AA9" s="112"/>
      <c r="AB9" s="112"/>
      <c r="AC9" s="112"/>
      <c r="AD9" s="112"/>
      <c r="AE9" s="112"/>
      <c r="AF9" s="248"/>
      <c r="AG9" s="538"/>
      <c r="AH9" s="538"/>
      <c r="AI9" s="538"/>
      <c r="AJ9" s="538"/>
      <c r="AK9" s="538"/>
      <c r="AL9" s="538"/>
      <c r="AM9" s="538"/>
      <c r="AN9" s="538"/>
      <c r="AO9" s="538"/>
      <c r="AP9" s="538"/>
      <c r="AQ9" s="538"/>
      <c r="AR9" s="538"/>
      <c r="AS9" s="539"/>
      <c r="AT9" s="539"/>
      <c r="AU9" s="540">
        <f t="shared" ref="AU9:AU11" si="1">SUM(AF9:AT9)</f>
        <v>0</v>
      </c>
    </row>
    <row r="10" spans="1:47" x14ac:dyDescent="0.45">
      <c r="A10" s="8" t="s">
        <v>96</v>
      </c>
      <c r="B10" s="86" t="s">
        <v>99</v>
      </c>
      <c r="C10" s="112"/>
      <c r="D10" s="112"/>
      <c r="E10" s="112"/>
      <c r="F10" s="112"/>
      <c r="G10" s="264"/>
      <c r="H10" s="112"/>
      <c r="I10" s="93">
        <f>'Conv Windfall (Large Mplan)'!AI12</f>
        <v>0</v>
      </c>
      <c r="J10" s="93">
        <f>'Conv Windfall (Large Mplan)'!AJ12</f>
        <v>0</v>
      </c>
      <c r="K10" s="93">
        <f>'Conv Windfall (Large Mplan)'!AK12</f>
        <v>0</v>
      </c>
      <c r="L10" s="93">
        <f>'Conv Windfall (Large Mplan)'!AL12</f>
        <v>0</v>
      </c>
      <c r="M10" s="93">
        <f>'Conv Windfall (Large Mplan)'!AM12</f>
        <v>172</v>
      </c>
      <c r="N10" s="93">
        <f>'Conv Windfall (Large Mplan)'!AN12</f>
        <v>172</v>
      </c>
      <c r="O10" s="93">
        <f>'Conv Windfall (Large Mplan)'!AO12</f>
        <v>172</v>
      </c>
      <c r="P10" s="93">
        <f>'Conv Windfall (Large Mplan)'!AP12</f>
        <v>172</v>
      </c>
      <c r="Q10" s="93">
        <f>'Conv Windfall (Large Mplan)'!AQ12</f>
        <v>408</v>
      </c>
      <c r="R10" s="93">
        <f>'Conv Windfall (Large Mplan)'!AR12</f>
        <v>411</v>
      </c>
      <c r="S10" s="93">
        <f>'Conv Windfall (Large Mplan)'!AS12</f>
        <v>412</v>
      </c>
      <c r="T10" s="93">
        <f>'Conv Windfall (Large Mplan)'!AT12</f>
        <v>412</v>
      </c>
      <c r="U10" s="147">
        <f>'Conv Windfall (Large Mplan)'!AU12</f>
        <v>393</v>
      </c>
      <c r="V10" s="147">
        <f>'Conv Windfall (Large Mplan)'!AV12</f>
        <v>315</v>
      </c>
      <c r="W10" s="149">
        <f t="shared" si="0"/>
        <v>3039</v>
      </c>
      <c r="Y10" s="8" t="s">
        <v>96</v>
      </c>
      <c r="Z10" s="86" t="s">
        <v>99</v>
      </c>
      <c r="AA10" s="112"/>
      <c r="AB10" s="112"/>
      <c r="AC10" s="112"/>
      <c r="AD10" s="112"/>
      <c r="AE10" s="112"/>
      <c r="AF10" s="248">
        <f>'Conv Windfall (Large Mplan)'!BE12</f>
        <v>0</v>
      </c>
      <c r="AG10" s="248">
        <f>'Conv Windfall (Large Mplan)'!BF12</f>
        <v>0</v>
      </c>
      <c r="AH10" s="248">
        <f>'Conv Windfall (Large Mplan)'!BG12</f>
        <v>0</v>
      </c>
      <c r="AI10" s="248">
        <f>'Conv Windfall (Large Mplan)'!BH12</f>
        <v>0</v>
      </c>
      <c r="AJ10" s="248">
        <f>'Conv Windfall (Large Mplan)'!BI12</f>
        <v>0</v>
      </c>
      <c r="AK10" s="248">
        <f>'Conv Windfall (Large Mplan)'!BJ12</f>
        <v>0</v>
      </c>
      <c r="AL10" s="248">
        <f>'Conv Windfall (Large Mplan)'!BK12</f>
        <v>0</v>
      </c>
      <c r="AM10" s="248">
        <f>'Conv Windfall (Large Mplan)'!BL12</f>
        <v>0</v>
      </c>
      <c r="AN10" s="248">
        <f>'Conv Windfall (Large Mplan)'!BM12</f>
        <v>0</v>
      </c>
      <c r="AO10" s="248">
        <f>'Conv Windfall (Large Mplan)'!BN12</f>
        <v>0</v>
      </c>
      <c r="AP10" s="248">
        <f>'Conv Windfall (Large Mplan)'!BO12</f>
        <v>0</v>
      </c>
      <c r="AQ10" s="248">
        <f>'Conv Windfall (Large Mplan)'!BP12</f>
        <v>0</v>
      </c>
      <c r="AR10" s="248">
        <f>'Conv Windfall (Large Mplan)'!BQ12</f>
        <v>0</v>
      </c>
      <c r="AS10" s="248">
        <f>'Conv Windfall (Large Mplan)'!BR12</f>
        <v>0</v>
      </c>
      <c r="AT10" s="248">
        <f>'Conv Windfall (Large Mplan)'!BS12</f>
        <v>0</v>
      </c>
      <c r="AU10" s="540">
        <f t="shared" si="1"/>
        <v>0</v>
      </c>
    </row>
    <row r="11" spans="1:47" ht="14.65" thickBot="1" x14ac:dyDescent="0.5">
      <c r="A11" s="10" t="s">
        <v>100</v>
      </c>
      <c r="B11" s="11" t="s">
        <v>101</v>
      </c>
      <c r="C11" s="112"/>
      <c r="D11" s="112"/>
      <c r="E11" s="112"/>
      <c r="F11" s="112"/>
      <c r="G11" s="264"/>
      <c r="H11" s="591"/>
      <c r="I11" s="147">
        <f>'Conventional (Small Site)'!H5</f>
        <v>424</v>
      </c>
      <c r="J11" s="147">
        <f>'Conventional (Small Site)'!I5</f>
        <v>424</v>
      </c>
      <c r="K11" s="147">
        <f>'Conventional (Small Site)'!J5</f>
        <v>424</v>
      </c>
      <c r="L11" s="147">
        <f>'Conventional (Small Site)'!K5</f>
        <v>424</v>
      </c>
      <c r="M11" s="147">
        <f>'Conventional (Small Site)'!L5</f>
        <v>424</v>
      </c>
      <c r="N11" s="147">
        <f>'Conventional (Small Site)'!M5</f>
        <v>424</v>
      </c>
      <c r="O11" s="147">
        <f>'Conventional (Small Site)'!N5</f>
        <v>424</v>
      </c>
      <c r="P11" s="147">
        <f>'Conventional (Small Site)'!O5</f>
        <v>424</v>
      </c>
      <c r="Q11" s="147">
        <f>'Conventional (Small Site)'!P5</f>
        <v>424</v>
      </c>
      <c r="R11" s="147">
        <f>'Conventional (Small Site)'!Q5</f>
        <v>424</v>
      </c>
      <c r="S11" s="147">
        <f>'Conventional (Small Site)'!R5</f>
        <v>424</v>
      </c>
      <c r="T11" s="147">
        <f>'Conventional (Small Site)'!S5</f>
        <v>424</v>
      </c>
      <c r="U11" s="147">
        <f>'Conventional (Small Site)'!T5</f>
        <v>424</v>
      </c>
      <c r="V11" s="147">
        <f>'Conventional (Small Site)'!U5</f>
        <v>424</v>
      </c>
      <c r="W11" s="149">
        <f t="shared" si="0"/>
        <v>5936</v>
      </c>
      <c r="Y11" s="10" t="s">
        <v>100</v>
      </c>
      <c r="Z11" s="11" t="s">
        <v>101</v>
      </c>
      <c r="AA11" s="112"/>
      <c r="AB11" s="112"/>
      <c r="AC11" s="112"/>
      <c r="AD11" s="112"/>
      <c r="AE11" s="112"/>
      <c r="AF11" s="540"/>
      <c r="AG11" s="539"/>
      <c r="AH11" s="539"/>
      <c r="AI11" s="540"/>
      <c r="AJ11" s="539"/>
      <c r="AK11" s="539"/>
      <c r="AL11" s="539"/>
      <c r="AM11" s="539"/>
      <c r="AN11" s="540"/>
      <c r="AO11" s="539"/>
      <c r="AP11" s="539"/>
      <c r="AQ11" s="539"/>
      <c r="AR11" s="539"/>
      <c r="AS11" s="540"/>
      <c r="AT11" s="539"/>
      <c r="AU11" s="540">
        <f t="shared" si="1"/>
        <v>0</v>
      </c>
    </row>
    <row r="12" spans="1:47" ht="14.65" thickBot="1" x14ac:dyDescent="0.5">
      <c r="A12" s="75" t="s">
        <v>102</v>
      </c>
      <c r="B12" s="75"/>
      <c r="C12" s="113"/>
      <c r="D12" s="113"/>
      <c r="E12" s="113"/>
      <c r="F12" s="113"/>
      <c r="G12" s="266"/>
      <c r="H12" s="113"/>
      <c r="I12" s="75"/>
      <c r="J12" s="75"/>
      <c r="K12" s="75"/>
      <c r="L12" s="75"/>
      <c r="M12" s="75"/>
      <c r="N12" s="75"/>
      <c r="O12" s="75"/>
      <c r="P12" s="75"/>
      <c r="Q12" s="75"/>
      <c r="R12" s="75"/>
      <c r="S12" s="76"/>
      <c r="T12" s="76"/>
      <c r="U12" s="76"/>
      <c r="V12" s="76"/>
      <c r="W12" s="96"/>
      <c r="Y12" s="75" t="s">
        <v>102</v>
      </c>
      <c r="Z12" s="75"/>
      <c r="AA12" s="113"/>
      <c r="AB12" s="113"/>
      <c r="AC12" s="113"/>
      <c r="AD12" s="113"/>
      <c r="AE12" s="113"/>
      <c r="AF12" s="541"/>
      <c r="AG12" s="541"/>
      <c r="AH12" s="541"/>
      <c r="AI12" s="541"/>
      <c r="AJ12" s="541"/>
      <c r="AK12" s="541"/>
      <c r="AL12" s="541"/>
      <c r="AM12" s="541"/>
      <c r="AN12" s="541"/>
      <c r="AO12" s="541"/>
      <c r="AP12" s="541"/>
      <c r="AQ12" s="542"/>
      <c r="AR12" s="542"/>
      <c r="AS12" s="542"/>
      <c r="AT12" s="542"/>
      <c r="AU12" s="543"/>
    </row>
    <row r="13" spans="1:47" x14ac:dyDescent="0.45">
      <c r="A13" s="12" t="s">
        <v>103</v>
      </c>
      <c r="B13" s="142" t="s">
        <v>104</v>
      </c>
      <c r="C13" s="113"/>
      <c r="D13" s="113"/>
      <c r="E13" s="113"/>
      <c r="F13" s="113"/>
      <c r="G13" s="266"/>
      <c r="H13" s="113"/>
      <c r="I13" s="2">
        <f t="shared" ref="I13:T13" si="2">I4+I6+I8+I10</f>
        <v>1452</v>
      </c>
      <c r="J13" s="2">
        <f t="shared" si="2"/>
        <v>1719</v>
      </c>
      <c r="K13" s="2">
        <f t="shared" si="2"/>
        <v>1999</v>
      </c>
      <c r="L13" s="94">
        <f t="shared" si="2"/>
        <v>1549</v>
      </c>
      <c r="M13" s="2">
        <f t="shared" si="2"/>
        <v>3145</v>
      </c>
      <c r="N13" s="2">
        <f t="shared" si="2"/>
        <v>3395</v>
      </c>
      <c r="O13" s="2">
        <f t="shared" si="2"/>
        <v>3112</v>
      </c>
      <c r="P13" s="2">
        <f t="shared" si="2"/>
        <v>2844</v>
      </c>
      <c r="Q13" s="94">
        <f t="shared" si="2"/>
        <v>2660</v>
      </c>
      <c r="R13" s="2">
        <f t="shared" si="2"/>
        <v>2325</v>
      </c>
      <c r="S13" s="2">
        <f t="shared" si="2"/>
        <v>1824</v>
      </c>
      <c r="T13" s="2">
        <f t="shared" si="2"/>
        <v>1252</v>
      </c>
      <c r="U13" s="2">
        <f>U4+U6+U8+U10</f>
        <v>1055</v>
      </c>
      <c r="V13" s="94">
        <f>V4+V6+V8+V10</f>
        <v>979</v>
      </c>
      <c r="W13" s="149">
        <f>SUM(H13:V13)</f>
        <v>29310</v>
      </c>
      <c r="Y13" s="12" t="s">
        <v>103</v>
      </c>
      <c r="Z13" s="142" t="s">
        <v>104</v>
      </c>
      <c r="AA13" s="113"/>
      <c r="AB13" s="113"/>
      <c r="AC13" s="113"/>
      <c r="AD13" s="113"/>
      <c r="AE13" s="113"/>
      <c r="AF13" s="221">
        <f>AF4+AF6+AF8+AF10</f>
        <v>361</v>
      </c>
      <c r="AG13" s="221">
        <f t="shared" ref="AG13:AT13" si="3">AG4+AG6+AG8+AG10</f>
        <v>477</v>
      </c>
      <c r="AH13" s="221">
        <f t="shared" si="3"/>
        <v>585</v>
      </c>
      <c r="AI13" s="221">
        <f t="shared" si="3"/>
        <v>668</v>
      </c>
      <c r="AJ13" s="221">
        <f t="shared" si="3"/>
        <v>1082</v>
      </c>
      <c r="AK13" s="221">
        <f t="shared" si="3"/>
        <v>1287</v>
      </c>
      <c r="AL13" s="221">
        <f t="shared" si="3"/>
        <v>1597</v>
      </c>
      <c r="AM13" s="221">
        <f t="shared" si="3"/>
        <v>1459</v>
      </c>
      <c r="AN13" s="221">
        <f t="shared" si="3"/>
        <v>1017</v>
      </c>
      <c r="AO13" s="221">
        <f t="shared" si="3"/>
        <v>819</v>
      </c>
      <c r="AP13" s="221">
        <f t="shared" si="3"/>
        <v>504</v>
      </c>
      <c r="AQ13" s="221">
        <f t="shared" si="3"/>
        <v>447</v>
      </c>
      <c r="AR13" s="221">
        <f t="shared" si="3"/>
        <v>208</v>
      </c>
      <c r="AS13" s="221">
        <f t="shared" si="3"/>
        <v>208</v>
      </c>
      <c r="AT13" s="221">
        <f t="shared" si="3"/>
        <v>75</v>
      </c>
      <c r="AU13" s="540">
        <f>SUM(AF13:AT13)</f>
        <v>10794</v>
      </c>
    </row>
    <row r="14" spans="1:47" x14ac:dyDescent="0.45">
      <c r="A14" s="13" t="s">
        <v>103</v>
      </c>
      <c r="B14" s="143" t="s">
        <v>105</v>
      </c>
      <c r="C14" s="113"/>
      <c r="D14" s="113"/>
      <c r="E14" s="113"/>
      <c r="F14" s="113"/>
      <c r="G14" s="266"/>
      <c r="H14" s="113"/>
      <c r="I14" s="2">
        <f t="shared" ref="I14:T14" si="4">I5+I7+I9</f>
        <v>0</v>
      </c>
      <c r="J14" s="2">
        <f t="shared" si="4"/>
        <v>300</v>
      </c>
      <c r="K14" s="2">
        <f t="shared" si="4"/>
        <v>170</v>
      </c>
      <c r="L14" s="94">
        <f t="shared" si="4"/>
        <v>297</v>
      </c>
      <c r="M14" s="2">
        <f t="shared" si="4"/>
        <v>285</v>
      </c>
      <c r="N14" s="2">
        <f t="shared" si="4"/>
        <v>185</v>
      </c>
      <c r="O14" s="2">
        <f t="shared" si="4"/>
        <v>80</v>
      </c>
      <c r="P14" s="2">
        <f t="shared" si="4"/>
        <v>0</v>
      </c>
      <c r="Q14" s="94">
        <f t="shared" si="4"/>
        <v>0</v>
      </c>
      <c r="R14" s="2">
        <f t="shared" si="4"/>
        <v>0</v>
      </c>
      <c r="S14" s="2">
        <f t="shared" si="4"/>
        <v>0</v>
      </c>
      <c r="T14" s="2">
        <f t="shared" si="4"/>
        <v>0</v>
      </c>
      <c r="U14" s="2">
        <f>U5+U7+U9</f>
        <v>0</v>
      </c>
      <c r="V14" s="94">
        <f>V5+V7+V9</f>
        <v>0</v>
      </c>
      <c r="W14" s="149">
        <f>SUM(H14:V14)</f>
        <v>1317</v>
      </c>
      <c r="Y14" s="13" t="s">
        <v>103</v>
      </c>
      <c r="Z14" s="143" t="s">
        <v>105</v>
      </c>
      <c r="AA14" s="113"/>
      <c r="AB14" s="113"/>
      <c r="AC14" s="113"/>
      <c r="AD14" s="113"/>
      <c r="AE14" s="113"/>
      <c r="AF14" s="221">
        <f>AF5+AF7+AF9</f>
        <v>0</v>
      </c>
      <c r="AG14" s="221">
        <f t="shared" ref="AG14:AT14" si="5">AG5+AG7+AG9</f>
        <v>0</v>
      </c>
      <c r="AH14" s="221">
        <f t="shared" si="5"/>
        <v>0</v>
      </c>
      <c r="AI14" s="221">
        <f t="shared" si="5"/>
        <v>0</v>
      </c>
      <c r="AJ14" s="221">
        <f t="shared" si="5"/>
        <v>0</v>
      </c>
      <c r="AK14" s="221">
        <f t="shared" si="5"/>
        <v>0</v>
      </c>
      <c r="AL14" s="221">
        <f t="shared" si="5"/>
        <v>0</v>
      </c>
      <c r="AM14" s="221">
        <f t="shared" si="5"/>
        <v>0</v>
      </c>
      <c r="AN14" s="221">
        <f t="shared" si="5"/>
        <v>0</v>
      </c>
      <c r="AO14" s="221">
        <f t="shared" si="5"/>
        <v>0</v>
      </c>
      <c r="AP14" s="221">
        <f t="shared" si="5"/>
        <v>0</v>
      </c>
      <c r="AQ14" s="221">
        <f t="shared" si="5"/>
        <v>0</v>
      </c>
      <c r="AR14" s="221">
        <f t="shared" si="5"/>
        <v>0</v>
      </c>
      <c r="AS14" s="221">
        <f t="shared" si="5"/>
        <v>0</v>
      </c>
      <c r="AT14" s="221">
        <f t="shared" si="5"/>
        <v>0</v>
      </c>
      <c r="AU14" s="540">
        <f t="shared" ref="AU14:AU16" si="6">SUM(AF14:AT14)</f>
        <v>0</v>
      </c>
    </row>
    <row r="15" spans="1:47" x14ac:dyDescent="0.45">
      <c r="A15" s="13" t="s">
        <v>103</v>
      </c>
      <c r="B15" s="144" t="s">
        <v>106</v>
      </c>
      <c r="C15" s="112"/>
      <c r="D15" s="112"/>
      <c r="E15" s="112"/>
      <c r="F15" s="112"/>
      <c r="G15" s="266"/>
      <c r="H15" s="113"/>
      <c r="I15" s="2">
        <f t="shared" ref="I15:V15" si="7">I11</f>
        <v>424</v>
      </c>
      <c r="J15" s="2">
        <f t="shared" si="7"/>
        <v>424</v>
      </c>
      <c r="K15" s="2">
        <f t="shared" si="7"/>
        <v>424</v>
      </c>
      <c r="L15" s="94">
        <f t="shared" si="7"/>
        <v>424</v>
      </c>
      <c r="M15" s="2">
        <f t="shared" si="7"/>
        <v>424</v>
      </c>
      <c r="N15" s="2">
        <f t="shared" si="7"/>
        <v>424</v>
      </c>
      <c r="O15" s="2">
        <f t="shared" si="7"/>
        <v>424</v>
      </c>
      <c r="P15" s="2">
        <f t="shared" si="7"/>
        <v>424</v>
      </c>
      <c r="Q15" s="94">
        <f t="shared" si="7"/>
        <v>424</v>
      </c>
      <c r="R15" s="2">
        <f t="shared" si="7"/>
        <v>424</v>
      </c>
      <c r="S15" s="2">
        <f t="shared" si="7"/>
        <v>424</v>
      </c>
      <c r="T15" s="2">
        <f t="shared" si="7"/>
        <v>424</v>
      </c>
      <c r="U15" s="2">
        <f t="shared" si="7"/>
        <v>424</v>
      </c>
      <c r="V15" s="94">
        <f t="shared" si="7"/>
        <v>424</v>
      </c>
      <c r="W15" s="149">
        <f>SUM(H15:V15)</f>
        <v>5936</v>
      </c>
      <c r="Y15" s="13" t="s">
        <v>103</v>
      </c>
      <c r="Z15" s="144" t="s">
        <v>106</v>
      </c>
      <c r="AA15" s="112"/>
      <c r="AB15" s="112"/>
      <c r="AC15" s="112"/>
      <c r="AD15" s="112"/>
      <c r="AE15" s="113"/>
      <c r="AF15" s="221">
        <f>AF11</f>
        <v>0</v>
      </c>
      <c r="AG15" s="221">
        <f t="shared" ref="AG15:AT15" si="8">AG11</f>
        <v>0</v>
      </c>
      <c r="AH15" s="221">
        <f t="shared" si="8"/>
        <v>0</v>
      </c>
      <c r="AI15" s="221">
        <f t="shared" si="8"/>
        <v>0</v>
      </c>
      <c r="AJ15" s="221">
        <f t="shared" si="8"/>
        <v>0</v>
      </c>
      <c r="AK15" s="221">
        <f t="shared" si="8"/>
        <v>0</v>
      </c>
      <c r="AL15" s="221">
        <f t="shared" si="8"/>
        <v>0</v>
      </c>
      <c r="AM15" s="221">
        <f t="shared" si="8"/>
        <v>0</v>
      </c>
      <c r="AN15" s="221">
        <f t="shared" si="8"/>
        <v>0</v>
      </c>
      <c r="AO15" s="221">
        <f t="shared" si="8"/>
        <v>0</v>
      </c>
      <c r="AP15" s="221">
        <f t="shared" si="8"/>
        <v>0</v>
      </c>
      <c r="AQ15" s="221">
        <f t="shared" si="8"/>
        <v>0</v>
      </c>
      <c r="AR15" s="221">
        <f t="shared" si="8"/>
        <v>0</v>
      </c>
      <c r="AS15" s="221">
        <f t="shared" si="8"/>
        <v>0</v>
      </c>
      <c r="AT15" s="221">
        <f t="shared" si="8"/>
        <v>0</v>
      </c>
      <c r="AU15" s="540">
        <f t="shared" si="6"/>
        <v>0</v>
      </c>
    </row>
    <row r="16" spans="1:47" ht="14.65" thickBot="1" x14ac:dyDescent="0.5">
      <c r="A16" s="14" t="s">
        <v>103</v>
      </c>
      <c r="B16" s="145" t="s">
        <v>107</v>
      </c>
      <c r="C16" s="113"/>
      <c r="D16" s="113"/>
      <c r="E16" s="113"/>
      <c r="F16" s="113"/>
      <c r="G16" s="267"/>
      <c r="H16" s="592"/>
      <c r="I16" s="92">
        <f t="shared" ref="I16:V16" si="9">SUM(I13:I15)</f>
        <v>1876</v>
      </c>
      <c r="J16" s="92">
        <f t="shared" si="9"/>
        <v>2443</v>
      </c>
      <c r="K16" s="92">
        <f t="shared" si="9"/>
        <v>2593</v>
      </c>
      <c r="L16" s="95">
        <f t="shared" si="9"/>
        <v>2270</v>
      </c>
      <c r="M16" s="92">
        <f t="shared" si="9"/>
        <v>3854</v>
      </c>
      <c r="N16" s="92">
        <f t="shared" si="9"/>
        <v>4004</v>
      </c>
      <c r="O16" s="92">
        <f t="shared" si="9"/>
        <v>3616</v>
      </c>
      <c r="P16" s="92">
        <f t="shared" si="9"/>
        <v>3268</v>
      </c>
      <c r="Q16" s="95">
        <f t="shared" si="9"/>
        <v>3084</v>
      </c>
      <c r="R16" s="92">
        <f t="shared" si="9"/>
        <v>2749</v>
      </c>
      <c r="S16" s="92">
        <f t="shared" si="9"/>
        <v>2248</v>
      </c>
      <c r="T16" s="92">
        <f t="shared" si="9"/>
        <v>1676</v>
      </c>
      <c r="U16" s="92">
        <f t="shared" si="9"/>
        <v>1479</v>
      </c>
      <c r="V16" s="95">
        <f t="shared" si="9"/>
        <v>1403</v>
      </c>
      <c r="W16" s="148">
        <f>SUM(H16:V16)</f>
        <v>36563</v>
      </c>
      <c r="Y16" s="14" t="s">
        <v>103</v>
      </c>
      <c r="Z16" s="145" t="s">
        <v>107</v>
      </c>
      <c r="AA16" s="113"/>
      <c r="AB16" s="113"/>
      <c r="AC16" s="113"/>
      <c r="AD16" s="113"/>
      <c r="AE16" s="113"/>
      <c r="AF16" s="544">
        <f>SUM(AF13:AF15)</f>
        <v>361</v>
      </c>
      <c r="AG16" s="544">
        <f t="shared" ref="AG16:AT16" si="10">SUM(AG13:AG15)</f>
        <v>477</v>
      </c>
      <c r="AH16" s="544">
        <f t="shared" si="10"/>
        <v>585</v>
      </c>
      <c r="AI16" s="544">
        <f t="shared" si="10"/>
        <v>668</v>
      </c>
      <c r="AJ16" s="544">
        <f t="shared" si="10"/>
        <v>1082</v>
      </c>
      <c r="AK16" s="544">
        <f t="shared" si="10"/>
        <v>1287</v>
      </c>
      <c r="AL16" s="544">
        <f t="shared" si="10"/>
        <v>1597</v>
      </c>
      <c r="AM16" s="544">
        <f t="shared" si="10"/>
        <v>1459</v>
      </c>
      <c r="AN16" s="544">
        <f t="shared" si="10"/>
        <v>1017</v>
      </c>
      <c r="AO16" s="544">
        <f t="shared" si="10"/>
        <v>819</v>
      </c>
      <c r="AP16" s="544">
        <f t="shared" si="10"/>
        <v>504</v>
      </c>
      <c r="AQ16" s="544">
        <f t="shared" si="10"/>
        <v>447</v>
      </c>
      <c r="AR16" s="544">
        <f t="shared" si="10"/>
        <v>208</v>
      </c>
      <c r="AS16" s="544">
        <f t="shared" si="10"/>
        <v>208</v>
      </c>
      <c r="AT16" s="544">
        <f t="shared" si="10"/>
        <v>75</v>
      </c>
      <c r="AU16" s="558">
        <f t="shared" si="6"/>
        <v>10794</v>
      </c>
    </row>
  </sheetData>
  <sheetProtection algorithmName="SHA-512" hashValue="y0rOPj8+e7yn8esn3JCorjySMpP7QGMsLDWO1ofMn9hM2Uk7LHqKqPWdMP4/DY/vEL1UCrAQvebT4u1k7EFq+w==" saltValue="GhZKI+6+xcgTclMAlcDMIg==" spinCount="100000" sheet="1" objects="1" scenarios="1"/>
  <phoneticPr fontId="47"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EC2D2-A415-43C7-87E5-8D209DD12579}">
  <sheetPr>
    <tabColor rgb="FF99FF33"/>
  </sheetPr>
  <dimension ref="A1:DG155"/>
  <sheetViews>
    <sheetView zoomScale="70" zoomScaleNormal="70" workbookViewId="0">
      <pane ySplit="4" topLeftCell="A5" activePane="bottomLeft" state="frozen"/>
      <selection pane="bottomLeft" activeCell="CA25" sqref="CA25"/>
    </sheetView>
  </sheetViews>
  <sheetFormatPr defaultRowHeight="14.25" x14ac:dyDescent="0.45"/>
  <cols>
    <col min="1" max="1" width="31.86328125" style="51" customWidth="1"/>
    <col min="2" max="2" width="28.73046875" style="51" customWidth="1"/>
    <col min="3" max="3" width="15.3984375" customWidth="1"/>
    <col min="4" max="4" width="21.86328125" customWidth="1"/>
    <col min="5" max="5" width="14.73046875" customWidth="1"/>
    <col min="6" max="6" width="46.33203125" style="51" customWidth="1"/>
    <col min="7" max="7" width="27.33203125" style="51" customWidth="1"/>
    <col min="8" max="8" width="17.59765625" bestFit="1" customWidth="1"/>
    <col min="9" max="9" width="14.73046875" bestFit="1" customWidth="1"/>
    <col min="10" max="10" width="20.86328125" customWidth="1"/>
    <col min="11" max="11" width="30.86328125" bestFit="1" customWidth="1"/>
    <col min="12" max="12" width="24.73046875" bestFit="1" customWidth="1"/>
    <col min="13" max="13" width="26.59765625" customWidth="1"/>
    <col min="14" max="14" width="27.73046875" bestFit="1" customWidth="1"/>
    <col min="15" max="15" width="11.265625" style="42" bestFit="1" customWidth="1"/>
    <col min="16" max="16" width="12.86328125" style="42" bestFit="1" customWidth="1"/>
    <col min="17" max="17" width="9.3984375" bestFit="1" customWidth="1"/>
    <col min="18" max="18" width="38.59765625" bestFit="1" customWidth="1"/>
    <col min="19" max="19" width="39" bestFit="1" customWidth="1"/>
    <col min="20" max="20" width="65.73046875" bestFit="1" customWidth="1"/>
    <col min="21" max="21" width="13.3984375" bestFit="1" customWidth="1"/>
    <col min="22" max="22" width="48.59765625" bestFit="1" customWidth="1"/>
    <col min="23" max="26" width="48.59765625" hidden="1" customWidth="1"/>
    <col min="27" max="27" width="59.73046875" style="51" hidden="1" customWidth="1"/>
    <col min="28" max="28" width="22.86328125" bestFit="1" customWidth="1"/>
    <col min="29" max="29" width="80" style="51" customWidth="1"/>
    <col min="30" max="30" width="53.59765625" style="51" customWidth="1"/>
    <col min="31" max="31" width="3" style="65" customWidth="1"/>
    <col min="32" max="32" width="3.1328125" style="65" customWidth="1"/>
    <col min="33" max="33" width="25" bestFit="1" customWidth="1"/>
    <col min="34" max="36" width="15.3984375" style="69" bestFit="1" customWidth="1"/>
    <col min="37" max="38" width="16" style="69" bestFit="1" customWidth="1"/>
    <col min="39" max="39" width="15.73046875" style="593" bestFit="1" customWidth="1"/>
    <col min="40" max="42" width="15.73046875" style="42" bestFit="1" customWidth="1"/>
    <col min="43" max="44" width="16" style="42" bestFit="1" customWidth="1"/>
    <col min="45" max="46" width="15.3984375" style="42" bestFit="1" customWidth="1"/>
    <col min="47" max="48" width="16" style="42" bestFit="1" customWidth="1"/>
    <col min="49" max="52" width="15.73046875" style="42" bestFit="1" customWidth="1"/>
    <col min="53" max="53" width="15.73046875" style="42" customWidth="1"/>
    <col min="54" max="54" width="18.3984375" bestFit="1" customWidth="1"/>
    <col min="55" max="55" width="9.1328125" style="224" customWidth="1"/>
    <col min="56" max="56" width="25.265625" hidden="1" customWidth="1"/>
    <col min="57" max="59" width="14.3984375" hidden="1" customWidth="1"/>
    <col min="60" max="67" width="14.86328125" hidden="1" customWidth="1"/>
    <col min="68" max="69" width="14.3984375" hidden="1" customWidth="1"/>
    <col min="70" max="76" width="14.86328125" hidden="1" customWidth="1"/>
    <col min="77" max="77" width="34.3984375" hidden="1" customWidth="1"/>
  </cols>
  <sheetData>
    <row r="1" spans="1:77" x14ac:dyDescent="0.45">
      <c r="A1" s="273"/>
      <c r="B1" s="273"/>
      <c r="C1" s="41"/>
    </row>
    <row r="2" spans="1:77" ht="14.65" thickBot="1" x14ac:dyDescent="0.5">
      <c r="BD2" s="221" t="s">
        <v>1408</v>
      </c>
    </row>
    <row r="3" spans="1:77" ht="14.65" thickBot="1" x14ac:dyDescent="0.5">
      <c r="H3" s="824" t="s">
        <v>108</v>
      </c>
      <c r="I3" s="824"/>
      <c r="J3" s="824"/>
      <c r="V3" s="88"/>
      <c r="AG3" s="44"/>
      <c r="AH3" s="97" t="s">
        <v>3</v>
      </c>
      <c r="AI3" s="97" t="s">
        <v>4</v>
      </c>
      <c r="AJ3" s="98" t="s">
        <v>5</v>
      </c>
      <c r="AK3" s="98" t="s">
        <v>6</v>
      </c>
      <c r="AL3" s="98" t="s">
        <v>7</v>
      </c>
      <c r="AM3" s="102" t="s">
        <v>8</v>
      </c>
      <c r="AN3" s="103" t="s">
        <v>9</v>
      </c>
      <c r="AO3" s="103" t="s">
        <v>10</v>
      </c>
      <c r="AP3" s="103" t="s">
        <v>11</v>
      </c>
      <c r="AQ3" s="103" t="s">
        <v>12</v>
      </c>
      <c r="AR3" s="103" t="s">
        <v>13</v>
      </c>
      <c r="AS3" s="104" t="s">
        <v>14</v>
      </c>
      <c r="AT3" s="104" t="s">
        <v>15</v>
      </c>
      <c r="AU3" s="104" t="s">
        <v>16</v>
      </c>
      <c r="AV3" s="104" t="s">
        <v>17</v>
      </c>
      <c r="AW3" s="104" t="s">
        <v>18</v>
      </c>
      <c r="AX3" s="110" t="s">
        <v>19</v>
      </c>
      <c r="AY3" s="110" t="s">
        <v>20</v>
      </c>
      <c r="AZ3" s="110" t="s">
        <v>21</v>
      </c>
      <c r="BA3" s="110" t="s">
        <v>398</v>
      </c>
      <c r="BD3" s="44"/>
      <c r="BE3" s="97" t="s">
        <v>3</v>
      </c>
      <c r="BF3" s="97" t="s">
        <v>4</v>
      </c>
      <c r="BG3" s="98" t="s">
        <v>5</v>
      </c>
      <c r="BH3" s="98" t="s">
        <v>6</v>
      </c>
      <c r="BI3" s="102" t="s">
        <v>7</v>
      </c>
      <c r="BJ3" s="103" t="s">
        <v>8</v>
      </c>
      <c r="BK3" s="103" t="s">
        <v>9</v>
      </c>
      <c r="BL3" s="103" t="s">
        <v>10</v>
      </c>
      <c r="BM3" s="103" t="s">
        <v>11</v>
      </c>
      <c r="BN3" s="103" t="s">
        <v>12</v>
      </c>
      <c r="BO3" s="104" t="s">
        <v>13</v>
      </c>
      <c r="BP3" s="104" t="s">
        <v>14</v>
      </c>
      <c r="BQ3" s="104" t="s">
        <v>15</v>
      </c>
      <c r="BR3" s="104" t="s">
        <v>16</v>
      </c>
      <c r="BS3" s="104" t="s">
        <v>17</v>
      </c>
      <c r="BT3" s="110" t="s">
        <v>18</v>
      </c>
      <c r="BU3" s="110" t="s">
        <v>19</v>
      </c>
      <c r="BV3" s="110" t="s">
        <v>20</v>
      </c>
      <c r="BW3" s="110" t="s">
        <v>21</v>
      </c>
      <c r="BX3" s="110" t="s">
        <v>398</v>
      </c>
    </row>
    <row r="4" spans="1:77" ht="14.65" thickBot="1" x14ac:dyDescent="0.5">
      <c r="A4" s="29" t="s">
        <v>40</v>
      </c>
      <c r="B4" s="26" t="s">
        <v>41</v>
      </c>
      <c r="C4" s="26" t="s">
        <v>42</v>
      </c>
      <c r="D4" s="26" t="s">
        <v>43</v>
      </c>
      <c r="E4" s="26" t="s">
        <v>44</v>
      </c>
      <c r="F4" s="29" t="s">
        <v>46</v>
      </c>
      <c r="G4" s="29" t="s">
        <v>47</v>
      </c>
      <c r="H4" s="29" t="s">
        <v>48</v>
      </c>
      <c r="I4" s="29" t="s">
        <v>49</v>
      </c>
      <c r="J4" s="29" t="s">
        <v>50</v>
      </c>
      <c r="K4" s="29" t="s">
        <v>51</v>
      </c>
      <c r="L4" s="29" t="s">
        <v>52</v>
      </c>
      <c r="M4" s="26" t="s">
        <v>53</v>
      </c>
      <c r="N4" s="26" t="s">
        <v>54</v>
      </c>
      <c r="O4" s="26" t="s">
        <v>55</v>
      </c>
      <c r="P4" s="26" t="s">
        <v>56</v>
      </c>
      <c r="Q4" s="26" t="s">
        <v>57</v>
      </c>
      <c r="R4" s="26" t="s">
        <v>58</v>
      </c>
      <c r="S4" s="26" t="s">
        <v>59</v>
      </c>
      <c r="T4" s="26" t="s">
        <v>109</v>
      </c>
      <c r="U4" s="87" t="s">
        <v>60</v>
      </c>
      <c r="V4" s="87" t="s">
        <v>110</v>
      </c>
      <c r="W4" s="222" t="s">
        <v>1402</v>
      </c>
      <c r="X4" s="222" t="s">
        <v>1403</v>
      </c>
      <c r="Y4" s="222" t="s">
        <v>1404</v>
      </c>
      <c r="Z4" s="222" t="s">
        <v>1405</v>
      </c>
      <c r="AA4" s="222" t="s">
        <v>1406</v>
      </c>
      <c r="AB4" s="355" t="s">
        <v>114</v>
      </c>
      <c r="AC4" s="307" t="s">
        <v>64</v>
      </c>
      <c r="AD4" s="306" t="s">
        <v>115</v>
      </c>
      <c r="AE4" s="310"/>
      <c r="AF4" s="310"/>
      <c r="AG4" s="47" t="s">
        <v>22</v>
      </c>
      <c r="AH4" s="99">
        <v>-5</v>
      </c>
      <c r="AI4" s="100">
        <v>-4</v>
      </c>
      <c r="AJ4" s="360">
        <v>-3</v>
      </c>
      <c r="AK4" s="361">
        <v>-2</v>
      </c>
      <c r="AL4" s="361">
        <v>-1</v>
      </c>
      <c r="AM4" s="362">
        <v>0</v>
      </c>
      <c r="AN4" s="363">
        <v>1</v>
      </c>
      <c r="AO4" s="363">
        <v>2</v>
      </c>
      <c r="AP4" s="363">
        <v>3</v>
      </c>
      <c r="AQ4" s="363">
        <v>4</v>
      </c>
      <c r="AR4" s="363">
        <v>5</v>
      </c>
      <c r="AS4" s="364">
        <v>6</v>
      </c>
      <c r="AT4" s="364">
        <v>7</v>
      </c>
      <c r="AU4" s="364">
        <v>8</v>
      </c>
      <c r="AV4" s="364">
        <v>9</v>
      </c>
      <c r="AW4" s="364">
        <v>10</v>
      </c>
      <c r="AX4" s="365">
        <v>11</v>
      </c>
      <c r="AY4" s="365">
        <v>12</v>
      </c>
      <c r="AZ4" s="365">
        <v>13</v>
      </c>
      <c r="BA4" s="365">
        <v>14</v>
      </c>
      <c r="BB4" s="268" t="s">
        <v>116</v>
      </c>
      <c r="BD4" s="311" t="s">
        <v>22</v>
      </c>
      <c r="BE4" s="559">
        <v>-4</v>
      </c>
      <c r="BF4" s="560">
        <v>-3</v>
      </c>
      <c r="BG4" s="561">
        <v>-2</v>
      </c>
      <c r="BH4" s="97">
        <v>-1</v>
      </c>
      <c r="BI4" s="562">
        <v>0</v>
      </c>
      <c r="BJ4" s="563">
        <v>1</v>
      </c>
      <c r="BK4" s="563">
        <v>2</v>
      </c>
      <c r="BL4" s="563">
        <v>3</v>
      </c>
      <c r="BM4" s="563">
        <v>4</v>
      </c>
      <c r="BN4" s="563">
        <v>5</v>
      </c>
      <c r="BO4" s="564">
        <v>6</v>
      </c>
      <c r="BP4" s="564">
        <v>7</v>
      </c>
      <c r="BQ4" s="564">
        <v>8</v>
      </c>
      <c r="BR4" s="564">
        <v>9</v>
      </c>
      <c r="BS4" s="564">
        <v>10</v>
      </c>
      <c r="BT4" s="270">
        <v>11</v>
      </c>
      <c r="BU4" s="270">
        <v>12</v>
      </c>
      <c r="BV4" s="270">
        <v>13</v>
      </c>
      <c r="BW4" s="270">
        <v>14</v>
      </c>
      <c r="BX4" s="270">
        <v>15</v>
      </c>
      <c r="BY4" s="565" t="s">
        <v>117</v>
      </c>
    </row>
    <row r="5" spans="1:77" ht="57" x14ac:dyDescent="0.45">
      <c r="A5" s="661" t="s">
        <v>118</v>
      </c>
      <c r="B5" s="662" t="s">
        <v>119</v>
      </c>
      <c r="C5" s="663"/>
      <c r="D5" s="663">
        <v>44966</v>
      </c>
      <c r="E5" s="663">
        <v>45007</v>
      </c>
      <c r="F5" s="664" t="s">
        <v>120</v>
      </c>
      <c r="G5" s="665"/>
      <c r="H5" s="666">
        <v>188</v>
      </c>
      <c r="I5" s="666">
        <v>0</v>
      </c>
      <c r="J5" s="666">
        <v>188</v>
      </c>
      <c r="K5" s="666"/>
      <c r="L5" s="667"/>
      <c r="M5" s="667" t="s">
        <v>121</v>
      </c>
      <c r="N5" s="667" t="s">
        <v>122</v>
      </c>
      <c r="O5" s="668">
        <v>519873</v>
      </c>
      <c r="P5" s="668">
        <v>180383</v>
      </c>
      <c r="Q5" s="668"/>
      <c r="R5" s="668" t="s">
        <v>123</v>
      </c>
      <c r="S5" s="668" t="s">
        <v>124</v>
      </c>
      <c r="T5" s="667" t="s">
        <v>125</v>
      </c>
      <c r="U5" s="667" t="s">
        <v>126</v>
      </c>
      <c r="V5" s="666">
        <v>188</v>
      </c>
      <c r="W5" s="352">
        <v>71</v>
      </c>
      <c r="X5" s="352">
        <v>90</v>
      </c>
      <c r="Y5" s="352">
        <v>161</v>
      </c>
      <c r="Z5" s="353">
        <f>Y5/V5*100</f>
        <v>85.638297872340431</v>
      </c>
      <c r="AA5" s="354" t="s">
        <v>1575</v>
      </c>
      <c r="AB5" s="667" t="s">
        <v>127</v>
      </c>
      <c r="AC5" s="664" t="s">
        <v>128</v>
      </c>
      <c r="AD5" s="664" t="s">
        <v>1862</v>
      </c>
      <c r="AE5" s="319"/>
      <c r="AF5" s="319"/>
      <c r="AG5" s="356"/>
      <c r="AH5" s="357"/>
      <c r="AI5" s="357"/>
      <c r="AJ5" s="357"/>
      <c r="AK5" s="357"/>
      <c r="AL5" s="357"/>
      <c r="AM5" s="594"/>
      <c r="AN5" s="666">
        <v>0</v>
      </c>
      <c r="AO5" s="666">
        <v>188</v>
      </c>
      <c r="AP5" s="666">
        <v>0</v>
      </c>
      <c r="AQ5" s="666">
        <v>0</v>
      </c>
      <c r="AR5" s="666">
        <v>0</v>
      </c>
      <c r="AS5" s="666">
        <v>0</v>
      </c>
      <c r="AT5" s="666">
        <v>0</v>
      </c>
      <c r="AU5" s="666">
        <v>0</v>
      </c>
      <c r="AV5" s="666">
        <v>0</v>
      </c>
      <c r="AW5" s="666">
        <v>0</v>
      </c>
      <c r="AX5" s="666">
        <v>0</v>
      </c>
      <c r="AY5" s="666">
        <v>0</v>
      </c>
      <c r="AZ5" s="666">
        <v>0</v>
      </c>
      <c r="BA5" s="666">
        <v>0</v>
      </c>
      <c r="BB5" s="359">
        <f>SUM(AN5:BA5)</f>
        <v>188</v>
      </c>
      <c r="BD5" s="566"/>
      <c r="BE5" s="566"/>
      <c r="BF5" s="566"/>
      <c r="BG5" s="566"/>
      <c r="BH5" s="566"/>
      <c r="BI5" s="566"/>
      <c r="BJ5" s="566">
        <v>0</v>
      </c>
      <c r="BK5" s="570">
        <v>80</v>
      </c>
      <c r="BL5" s="570">
        <v>81</v>
      </c>
      <c r="BM5" s="566">
        <v>0</v>
      </c>
      <c r="BN5" s="566">
        <v>0</v>
      </c>
      <c r="BO5" s="566">
        <v>0</v>
      </c>
      <c r="BP5" s="566">
        <v>0</v>
      </c>
      <c r="BQ5" s="566">
        <v>0</v>
      </c>
      <c r="BR5" s="566">
        <v>0</v>
      </c>
      <c r="BS5" s="566">
        <v>0</v>
      </c>
      <c r="BT5" s="566">
        <v>0</v>
      </c>
      <c r="BU5" s="566">
        <v>0</v>
      </c>
      <c r="BV5" s="566">
        <v>0</v>
      </c>
      <c r="BW5" s="566">
        <v>0</v>
      </c>
      <c r="BX5" s="566">
        <v>0</v>
      </c>
      <c r="BY5" s="566">
        <f>SUM(BI5:BX5)</f>
        <v>161</v>
      </c>
    </row>
    <row r="6" spans="1:77" ht="128.25" x14ac:dyDescent="0.45">
      <c r="A6" s="340" t="s">
        <v>129</v>
      </c>
      <c r="B6" s="340" t="s">
        <v>119</v>
      </c>
      <c r="C6" s="669"/>
      <c r="D6" s="669">
        <v>43458</v>
      </c>
      <c r="E6" s="669"/>
      <c r="F6" s="670" t="s">
        <v>130</v>
      </c>
      <c r="G6" s="671" t="s">
        <v>1205</v>
      </c>
      <c r="H6" s="342">
        <v>1950</v>
      </c>
      <c r="I6" s="342" t="s">
        <v>131</v>
      </c>
      <c r="J6" s="342" t="s">
        <v>131</v>
      </c>
      <c r="K6" s="342"/>
      <c r="L6" s="672"/>
      <c r="M6" s="672" t="s">
        <v>121</v>
      </c>
      <c r="N6" s="672" t="s">
        <v>122</v>
      </c>
      <c r="O6" s="673"/>
      <c r="P6" s="673"/>
      <c r="Q6" s="673"/>
      <c r="R6" s="673" t="s">
        <v>123</v>
      </c>
      <c r="S6" s="673" t="s">
        <v>1309</v>
      </c>
      <c r="T6" s="672" t="s">
        <v>1292</v>
      </c>
      <c r="U6" s="672" t="s">
        <v>1204</v>
      </c>
      <c r="V6" s="342">
        <v>0</v>
      </c>
      <c r="W6" s="309"/>
      <c r="X6" s="309"/>
      <c r="Y6" s="309"/>
      <c r="Z6" s="308" t="e">
        <f t="shared" ref="Z6:Z69" si="0">Y6/V6*100</f>
        <v>#DIV/0!</v>
      </c>
      <c r="AA6" s="323"/>
      <c r="AB6" s="698" t="s">
        <v>133</v>
      </c>
      <c r="AC6" s="670" t="s">
        <v>1846</v>
      </c>
      <c r="AD6" s="340" t="s">
        <v>37</v>
      </c>
      <c r="AE6" s="319"/>
      <c r="AF6" s="319"/>
      <c r="AG6" s="320"/>
      <c r="AH6" s="321"/>
      <c r="AI6" s="321"/>
      <c r="AJ6" s="321"/>
      <c r="AK6" s="321"/>
      <c r="AL6" s="321"/>
      <c r="AM6" s="595"/>
      <c r="AN6" s="723">
        <v>0</v>
      </c>
      <c r="AO6" s="723">
        <v>0</v>
      </c>
      <c r="AP6" s="723">
        <v>0</v>
      </c>
      <c r="AQ6" s="723">
        <v>0</v>
      </c>
      <c r="AR6" s="723">
        <v>0</v>
      </c>
      <c r="AS6" s="723">
        <v>0</v>
      </c>
      <c r="AT6" s="723">
        <v>0</v>
      </c>
      <c r="AU6" s="723">
        <v>0</v>
      </c>
      <c r="AV6" s="723">
        <v>0</v>
      </c>
      <c r="AW6" s="723">
        <v>0</v>
      </c>
      <c r="AX6" s="723">
        <v>0</v>
      </c>
      <c r="AY6" s="723">
        <v>0</v>
      </c>
      <c r="AZ6" s="723">
        <v>0</v>
      </c>
      <c r="BA6" s="723">
        <v>0</v>
      </c>
      <c r="BB6" s="359">
        <f t="shared" ref="BB6:BB69" si="1">SUM(AN6:BA6)</f>
        <v>0</v>
      </c>
      <c r="BD6" s="566"/>
      <c r="BE6" s="566"/>
      <c r="BF6" s="566"/>
      <c r="BG6" s="566"/>
      <c r="BH6" s="566"/>
      <c r="BI6" s="566"/>
      <c r="BJ6" s="573"/>
      <c r="BK6" s="573"/>
      <c r="BL6" s="573"/>
      <c r="BM6" s="573"/>
      <c r="BN6" s="573"/>
      <c r="BO6" s="573"/>
      <c r="BP6" s="573"/>
      <c r="BQ6" s="573"/>
      <c r="BR6" s="573"/>
      <c r="BS6" s="573"/>
      <c r="BT6" s="573"/>
      <c r="BU6" s="573"/>
      <c r="BV6" s="573"/>
      <c r="BW6" s="573"/>
      <c r="BX6" s="573"/>
      <c r="BY6" s="566">
        <f t="shared" ref="BY6:BY69" si="2">SUM(BI6:BX6)</f>
        <v>0</v>
      </c>
    </row>
    <row r="7" spans="1:77" ht="57" x14ac:dyDescent="0.45">
      <c r="A7" s="313" t="s">
        <v>134</v>
      </c>
      <c r="B7" s="674" t="s">
        <v>135</v>
      </c>
      <c r="C7" s="675"/>
      <c r="D7" s="675">
        <v>44554</v>
      </c>
      <c r="E7" s="675">
        <v>45453</v>
      </c>
      <c r="F7" s="314" t="s">
        <v>136</v>
      </c>
      <c r="G7" s="676"/>
      <c r="H7" s="315">
        <v>207</v>
      </c>
      <c r="I7" s="315">
        <v>120</v>
      </c>
      <c r="J7" s="315">
        <v>87</v>
      </c>
      <c r="K7" s="315"/>
      <c r="L7" s="677"/>
      <c r="M7" s="677" t="s">
        <v>121</v>
      </c>
      <c r="N7" s="677" t="s">
        <v>122</v>
      </c>
      <c r="O7" s="328">
        <v>520105</v>
      </c>
      <c r="P7" s="328">
        <v>179616</v>
      </c>
      <c r="Q7" s="328"/>
      <c r="R7" s="328" t="s">
        <v>123</v>
      </c>
      <c r="S7" s="328" t="s">
        <v>123</v>
      </c>
      <c r="T7" s="677" t="s">
        <v>37</v>
      </c>
      <c r="U7" s="677" t="s">
        <v>1206</v>
      </c>
      <c r="V7" s="315">
        <v>87</v>
      </c>
      <c r="W7" s="339"/>
      <c r="X7" s="339"/>
      <c r="Y7" s="339"/>
      <c r="Z7" s="326">
        <f t="shared" si="0"/>
        <v>0</v>
      </c>
      <c r="AA7" s="327" t="s">
        <v>1576</v>
      </c>
      <c r="AB7" s="677" t="s">
        <v>127</v>
      </c>
      <c r="AC7" s="314" t="s">
        <v>1293</v>
      </c>
      <c r="AD7" s="314" t="s">
        <v>1863</v>
      </c>
      <c r="AE7" s="319"/>
      <c r="AF7" s="319"/>
      <c r="AG7" s="320"/>
      <c r="AH7" s="321"/>
      <c r="AI7" s="321"/>
      <c r="AJ7" s="321"/>
      <c r="AK7" s="321"/>
      <c r="AL7" s="321"/>
      <c r="AM7" s="595"/>
      <c r="AN7" s="315">
        <v>0</v>
      </c>
      <c r="AO7" s="315">
        <v>87</v>
      </c>
      <c r="AP7" s="315">
        <v>0</v>
      </c>
      <c r="AQ7" s="315">
        <v>0</v>
      </c>
      <c r="AR7" s="315">
        <v>0</v>
      </c>
      <c r="AS7" s="315">
        <v>0</v>
      </c>
      <c r="AT7" s="315">
        <v>0</v>
      </c>
      <c r="AU7" s="315">
        <v>0</v>
      </c>
      <c r="AV7" s="315">
        <v>0</v>
      </c>
      <c r="AW7" s="315">
        <v>0</v>
      </c>
      <c r="AX7" s="315">
        <v>0</v>
      </c>
      <c r="AY7" s="315">
        <v>0</v>
      </c>
      <c r="AZ7" s="315">
        <v>0</v>
      </c>
      <c r="BA7" s="315">
        <v>0</v>
      </c>
      <c r="BB7" s="359">
        <f t="shared" si="1"/>
        <v>87</v>
      </c>
      <c r="BD7" s="566"/>
      <c r="BE7" s="566"/>
      <c r="BF7" s="566"/>
      <c r="BG7" s="566"/>
      <c r="BH7" s="566"/>
      <c r="BI7" s="566"/>
      <c r="BJ7" s="566"/>
      <c r="BK7" s="566"/>
      <c r="BL7" s="566"/>
      <c r="BM7" s="566"/>
      <c r="BN7" s="566"/>
      <c r="BO7" s="566"/>
      <c r="BP7" s="566"/>
      <c r="BQ7" s="566"/>
      <c r="BR7" s="566"/>
      <c r="BS7" s="566"/>
      <c r="BT7" s="566"/>
      <c r="BU7" s="566"/>
      <c r="BV7" s="566"/>
      <c r="BW7" s="566"/>
      <c r="BX7" s="566"/>
      <c r="BY7" s="574">
        <f t="shared" si="2"/>
        <v>0</v>
      </c>
    </row>
    <row r="8" spans="1:77" ht="262.5" customHeight="1" x14ac:dyDescent="0.45">
      <c r="A8" s="313" t="s">
        <v>139</v>
      </c>
      <c r="B8" s="674" t="s">
        <v>135</v>
      </c>
      <c r="C8" s="675"/>
      <c r="D8" s="675">
        <v>44005</v>
      </c>
      <c r="E8" s="675">
        <v>44381</v>
      </c>
      <c r="F8" s="314" t="s">
        <v>1334</v>
      </c>
      <c r="G8" s="678" t="s">
        <v>1219</v>
      </c>
      <c r="H8" s="315">
        <v>187</v>
      </c>
      <c r="I8" s="315">
        <v>49</v>
      </c>
      <c r="J8" s="315">
        <v>138</v>
      </c>
      <c r="K8" s="315"/>
      <c r="L8" s="677"/>
      <c r="M8" s="677" t="s">
        <v>121</v>
      </c>
      <c r="N8" s="677" t="s">
        <v>122</v>
      </c>
      <c r="O8" s="328">
        <v>520116</v>
      </c>
      <c r="P8" s="328">
        <v>179631</v>
      </c>
      <c r="Q8" s="328"/>
      <c r="R8" s="328" t="s">
        <v>123</v>
      </c>
      <c r="S8" s="328" t="s">
        <v>123</v>
      </c>
      <c r="T8" s="677" t="s">
        <v>37</v>
      </c>
      <c r="U8" s="677" t="s">
        <v>140</v>
      </c>
      <c r="V8" s="315">
        <v>138</v>
      </c>
      <c r="W8" s="654"/>
      <c r="X8" s="654"/>
      <c r="Y8" s="654"/>
      <c r="Z8" s="326">
        <f>Y8/V8*100</f>
        <v>0</v>
      </c>
      <c r="AA8" s="327" t="s">
        <v>1574</v>
      </c>
      <c r="AB8" s="677" t="s">
        <v>127</v>
      </c>
      <c r="AC8" s="314" t="s">
        <v>1864</v>
      </c>
      <c r="AD8" s="314" t="s">
        <v>1865</v>
      </c>
      <c r="AE8" s="319"/>
      <c r="AF8" s="319"/>
      <c r="AG8" s="320"/>
      <c r="AH8" s="321"/>
      <c r="AI8" s="321"/>
      <c r="AJ8" s="321"/>
      <c r="AK8" s="321"/>
      <c r="AL8" s="321"/>
      <c r="AM8" s="595"/>
      <c r="AN8" s="315">
        <v>26</v>
      </c>
      <c r="AO8" s="315">
        <v>112</v>
      </c>
      <c r="AP8" s="315">
        <v>0</v>
      </c>
      <c r="AQ8" s="315">
        <v>0</v>
      </c>
      <c r="AR8" s="315">
        <v>0</v>
      </c>
      <c r="AS8" s="315">
        <v>0</v>
      </c>
      <c r="AT8" s="315">
        <v>0</v>
      </c>
      <c r="AU8" s="315">
        <v>0</v>
      </c>
      <c r="AV8" s="315">
        <v>0</v>
      </c>
      <c r="AW8" s="315">
        <v>0</v>
      </c>
      <c r="AX8" s="315">
        <v>0</v>
      </c>
      <c r="AY8" s="315">
        <v>0</v>
      </c>
      <c r="AZ8" s="315">
        <v>0</v>
      </c>
      <c r="BA8" s="315">
        <v>0</v>
      </c>
      <c r="BB8" s="359">
        <f t="shared" si="1"/>
        <v>138</v>
      </c>
      <c r="BD8" s="566"/>
      <c r="BE8" s="566"/>
      <c r="BF8" s="566"/>
      <c r="BG8" s="566"/>
      <c r="BH8" s="566"/>
      <c r="BI8" s="566"/>
      <c r="BJ8" s="566"/>
      <c r="BK8" s="566"/>
      <c r="BL8" s="566"/>
      <c r="BM8" s="566"/>
      <c r="BN8" s="566"/>
      <c r="BO8" s="566"/>
      <c r="BP8" s="566"/>
      <c r="BQ8" s="566"/>
      <c r="BR8" s="566"/>
      <c r="BS8" s="566"/>
      <c r="BT8" s="566"/>
      <c r="BU8" s="566"/>
      <c r="BV8" s="566"/>
      <c r="BW8" s="566"/>
      <c r="BX8" s="566"/>
      <c r="BY8" s="574">
        <f t="shared" si="2"/>
        <v>0</v>
      </c>
    </row>
    <row r="9" spans="1:77" ht="262.5" customHeight="1" x14ac:dyDescent="0.45">
      <c r="A9" s="679" t="s">
        <v>1611</v>
      </c>
      <c r="B9" s="680" t="s">
        <v>135</v>
      </c>
      <c r="C9" s="681"/>
      <c r="D9" s="681">
        <v>43808</v>
      </c>
      <c r="E9" s="681"/>
      <c r="F9" s="682" t="s">
        <v>1612</v>
      </c>
      <c r="G9" s="683"/>
      <c r="H9" s="684">
        <v>0</v>
      </c>
      <c r="I9" s="684">
        <v>0</v>
      </c>
      <c r="J9" s="684">
        <v>0</v>
      </c>
      <c r="K9" s="684"/>
      <c r="L9" s="685"/>
      <c r="M9" s="685" t="s">
        <v>121</v>
      </c>
      <c r="N9" s="685" t="s">
        <v>122</v>
      </c>
      <c r="O9" s="686">
        <v>519694</v>
      </c>
      <c r="P9" s="686">
        <v>180150</v>
      </c>
      <c r="Q9" s="686"/>
      <c r="R9" s="686"/>
      <c r="S9" s="686"/>
      <c r="T9" s="685"/>
      <c r="U9" s="685" t="s">
        <v>1613</v>
      </c>
      <c r="V9" s="684">
        <v>0</v>
      </c>
      <c r="W9" s="622"/>
      <c r="X9" s="622"/>
      <c r="Y9" s="622"/>
      <c r="Z9" s="624"/>
      <c r="AA9" s="623"/>
      <c r="AB9" s="685" t="s">
        <v>77</v>
      </c>
      <c r="AC9" s="682" t="s">
        <v>1614</v>
      </c>
      <c r="AD9" s="682" t="s">
        <v>1700</v>
      </c>
      <c r="AE9" s="618"/>
      <c r="AF9" s="618"/>
      <c r="AG9" s="619"/>
      <c r="AH9" s="620"/>
      <c r="AI9" s="620"/>
      <c r="AJ9" s="620"/>
      <c r="AK9" s="620"/>
      <c r="AL9" s="620"/>
      <c r="AM9" s="621"/>
      <c r="AN9" s="684">
        <v>0</v>
      </c>
      <c r="AO9" s="684">
        <v>0</v>
      </c>
      <c r="AP9" s="684">
        <v>0</v>
      </c>
      <c r="AQ9" s="684">
        <v>0</v>
      </c>
      <c r="AR9" s="684">
        <v>0</v>
      </c>
      <c r="AS9" s="684">
        <v>0</v>
      </c>
      <c r="AT9" s="684">
        <v>0</v>
      </c>
      <c r="AU9" s="684">
        <v>0</v>
      </c>
      <c r="AV9" s="684">
        <v>0</v>
      </c>
      <c r="AW9" s="684">
        <v>0</v>
      </c>
      <c r="AX9" s="684">
        <v>0</v>
      </c>
      <c r="AY9" s="684">
        <v>0</v>
      </c>
      <c r="AZ9" s="684">
        <v>0</v>
      </c>
      <c r="BA9" s="684">
        <v>0</v>
      </c>
      <c r="BB9" s="359">
        <f t="shared" si="1"/>
        <v>0</v>
      </c>
      <c r="BD9" s="566"/>
      <c r="BE9" s="566"/>
      <c r="BF9" s="566"/>
      <c r="BG9" s="566"/>
      <c r="BH9" s="566"/>
      <c r="BI9" s="566"/>
      <c r="BJ9" s="566"/>
      <c r="BK9" s="566"/>
      <c r="BL9" s="566"/>
      <c r="BM9" s="566"/>
      <c r="BN9" s="566"/>
      <c r="BO9" s="566"/>
      <c r="BP9" s="566"/>
      <c r="BQ9" s="566"/>
      <c r="BR9" s="566"/>
      <c r="BS9" s="566"/>
      <c r="BT9" s="566"/>
      <c r="BU9" s="566"/>
      <c r="BV9" s="566"/>
      <c r="BW9" s="566"/>
      <c r="BX9" s="566"/>
      <c r="BY9" s="574"/>
    </row>
    <row r="10" spans="1:77" ht="262.5" customHeight="1" x14ac:dyDescent="0.45">
      <c r="A10" s="313" t="s">
        <v>404</v>
      </c>
      <c r="B10" s="674" t="s">
        <v>119</v>
      </c>
      <c r="C10" s="675"/>
      <c r="D10" s="675">
        <v>45420</v>
      </c>
      <c r="E10" s="675"/>
      <c r="F10" s="314" t="s">
        <v>405</v>
      </c>
      <c r="G10" s="678" t="s">
        <v>1750</v>
      </c>
      <c r="H10" s="315">
        <v>95</v>
      </c>
      <c r="I10" s="315">
        <v>0</v>
      </c>
      <c r="J10" s="315">
        <v>95</v>
      </c>
      <c r="K10" s="315"/>
      <c r="L10" s="677"/>
      <c r="M10" s="677" t="s">
        <v>121</v>
      </c>
      <c r="N10" s="677" t="s">
        <v>122</v>
      </c>
      <c r="O10" s="328">
        <v>519884</v>
      </c>
      <c r="P10" s="328">
        <v>179182</v>
      </c>
      <c r="Q10" s="328"/>
      <c r="R10" s="328" t="s">
        <v>123</v>
      </c>
      <c r="S10" s="328" t="s">
        <v>123</v>
      </c>
      <c r="T10" s="677" t="s">
        <v>1229</v>
      </c>
      <c r="U10" s="677" t="s">
        <v>407</v>
      </c>
      <c r="V10" s="315">
        <v>95</v>
      </c>
      <c r="W10" s="617">
        <v>49</v>
      </c>
      <c r="X10" s="617">
        <v>46</v>
      </c>
      <c r="Y10" s="617">
        <v>95</v>
      </c>
      <c r="Z10" s="626"/>
      <c r="AA10" s="625" t="s">
        <v>408</v>
      </c>
      <c r="AB10" s="709" t="s">
        <v>1830</v>
      </c>
      <c r="AC10" s="314" t="s">
        <v>1751</v>
      </c>
      <c r="AD10" s="314" t="s">
        <v>1847</v>
      </c>
      <c r="AE10" s="618"/>
      <c r="AF10" s="618"/>
      <c r="AG10" s="619"/>
      <c r="AH10" s="620"/>
      <c r="AI10" s="620"/>
      <c r="AJ10" s="620"/>
      <c r="AK10" s="620"/>
      <c r="AL10" s="620"/>
      <c r="AM10" s="621"/>
      <c r="AN10" s="315">
        <v>0</v>
      </c>
      <c r="AO10" s="315">
        <v>0</v>
      </c>
      <c r="AP10" s="315">
        <v>0</v>
      </c>
      <c r="AQ10" s="315">
        <v>95</v>
      </c>
      <c r="AR10" s="315">
        <v>0</v>
      </c>
      <c r="AS10" s="315">
        <v>0</v>
      </c>
      <c r="AT10" s="315">
        <v>0</v>
      </c>
      <c r="AU10" s="315">
        <v>0</v>
      </c>
      <c r="AV10" s="315">
        <v>0</v>
      </c>
      <c r="AW10" s="315">
        <v>0</v>
      </c>
      <c r="AX10" s="315">
        <v>0</v>
      </c>
      <c r="AY10" s="315">
        <v>0</v>
      </c>
      <c r="AZ10" s="315">
        <v>0</v>
      </c>
      <c r="BA10" s="315">
        <v>0</v>
      </c>
      <c r="BB10" s="359">
        <f t="shared" si="1"/>
        <v>95</v>
      </c>
      <c r="BD10" s="566"/>
      <c r="BE10" s="566"/>
      <c r="BF10" s="566"/>
      <c r="BG10" s="566"/>
      <c r="BH10" s="566"/>
      <c r="BI10" s="566"/>
      <c r="BJ10" s="566"/>
      <c r="BK10" s="566"/>
      <c r="BL10" s="566"/>
      <c r="BM10" s="566"/>
      <c r="BN10" s="566"/>
      <c r="BO10" s="566"/>
      <c r="BP10" s="566"/>
      <c r="BQ10" s="566"/>
      <c r="BR10" s="566"/>
      <c r="BS10" s="566"/>
      <c r="BT10" s="566"/>
      <c r="BU10" s="566"/>
      <c r="BV10" s="566"/>
      <c r="BW10" s="566"/>
      <c r="BX10" s="566"/>
      <c r="BY10" s="574"/>
    </row>
    <row r="11" spans="1:77" ht="409.5" x14ac:dyDescent="0.45">
      <c r="A11" s="313" t="s">
        <v>141</v>
      </c>
      <c r="B11" s="674" t="s">
        <v>119</v>
      </c>
      <c r="C11" s="675"/>
      <c r="D11" s="675">
        <v>45049</v>
      </c>
      <c r="E11" s="675">
        <v>44256</v>
      </c>
      <c r="F11" s="314" t="s">
        <v>142</v>
      </c>
      <c r="G11" s="678" t="s">
        <v>1859</v>
      </c>
      <c r="H11" s="315">
        <v>233</v>
      </c>
      <c r="I11" s="315">
        <v>0</v>
      </c>
      <c r="J11" s="315">
        <v>233</v>
      </c>
      <c r="K11" s="315"/>
      <c r="L11" s="677"/>
      <c r="M11" s="677" t="s">
        <v>76</v>
      </c>
      <c r="N11" s="677" t="s">
        <v>122</v>
      </c>
      <c r="O11" s="328">
        <v>520535</v>
      </c>
      <c r="P11" s="328">
        <v>181189</v>
      </c>
      <c r="Q11" s="328"/>
      <c r="R11" s="328" t="s">
        <v>123</v>
      </c>
      <c r="S11" s="328" t="s">
        <v>143</v>
      </c>
      <c r="T11" s="677" t="s">
        <v>125</v>
      </c>
      <c r="U11" s="677" t="s">
        <v>144</v>
      </c>
      <c r="V11" s="315">
        <v>233</v>
      </c>
      <c r="W11" s="316">
        <v>90</v>
      </c>
      <c r="X11" s="316">
        <v>140</v>
      </c>
      <c r="Y11" s="316">
        <v>230</v>
      </c>
      <c r="Z11" s="317">
        <f t="shared" si="0"/>
        <v>98.712446351931334</v>
      </c>
      <c r="AA11" s="318" t="s">
        <v>1848</v>
      </c>
      <c r="AB11" s="677" t="s">
        <v>127</v>
      </c>
      <c r="AC11" s="314" t="s">
        <v>1866</v>
      </c>
      <c r="AD11" s="314" t="s">
        <v>1867</v>
      </c>
      <c r="AE11" s="319"/>
      <c r="AF11" s="319"/>
      <c r="AG11" s="320"/>
      <c r="AH11" s="321"/>
      <c r="AI11" s="321"/>
      <c r="AJ11" s="321"/>
      <c r="AK11" s="321"/>
      <c r="AL11" s="321"/>
      <c r="AM11" s="596"/>
      <c r="AN11" s="315">
        <v>233</v>
      </c>
      <c r="AO11" s="315">
        <v>0</v>
      </c>
      <c r="AP11" s="315">
        <v>0</v>
      </c>
      <c r="AQ11" s="315">
        <v>0</v>
      </c>
      <c r="AR11" s="315">
        <v>0</v>
      </c>
      <c r="AS11" s="315">
        <v>0</v>
      </c>
      <c r="AT11" s="315">
        <v>0</v>
      </c>
      <c r="AU11" s="315">
        <v>0</v>
      </c>
      <c r="AV11" s="315">
        <v>0</v>
      </c>
      <c r="AW11" s="315">
        <v>0</v>
      </c>
      <c r="AX11" s="315">
        <v>0</v>
      </c>
      <c r="AY11" s="315">
        <v>0</v>
      </c>
      <c r="AZ11" s="315">
        <v>0</v>
      </c>
      <c r="BA11" s="315">
        <v>0</v>
      </c>
      <c r="BB11" s="359">
        <f t="shared" si="1"/>
        <v>233</v>
      </c>
      <c r="BD11" s="566"/>
      <c r="BE11" s="566"/>
      <c r="BF11" s="566"/>
      <c r="BG11" s="566"/>
      <c r="BH11" s="566"/>
      <c r="BI11" s="566"/>
      <c r="BJ11" s="566">
        <v>46</v>
      </c>
      <c r="BK11" s="566">
        <v>46</v>
      </c>
      <c r="BL11" s="566">
        <v>0</v>
      </c>
      <c r="BM11" s="566">
        <v>46</v>
      </c>
      <c r="BN11" s="566">
        <v>46</v>
      </c>
      <c r="BO11" s="566">
        <v>0</v>
      </c>
      <c r="BP11" s="566">
        <v>0</v>
      </c>
      <c r="BQ11" s="566">
        <v>0</v>
      </c>
      <c r="BR11" s="566">
        <v>0</v>
      </c>
      <c r="BS11" s="566">
        <v>0</v>
      </c>
      <c r="BT11" s="566">
        <v>0</v>
      </c>
      <c r="BU11" s="566">
        <v>0</v>
      </c>
      <c r="BV11" s="566">
        <v>0</v>
      </c>
      <c r="BW11" s="566">
        <v>0</v>
      </c>
      <c r="BX11" s="566">
        <v>0</v>
      </c>
      <c r="BY11" s="574">
        <f t="shared" si="2"/>
        <v>184</v>
      </c>
    </row>
    <row r="12" spans="1:77" ht="60" customHeight="1" x14ac:dyDescent="0.45">
      <c r="A12" s="313" t="s">
        <v>145</v>
      </c>
      <c r="B12" s="674" t="s">
        <v>119</v>
      </c>
      <c r="C12" s="675"/>
      <c r="D12" s="675">
        <v>45182</v>
      </c>
      <c r="E12" s="675">
        <v>45261</v>
      </c>
      <c r="F12" s="314" t="s">
        <v>1218</v>
      </c>
      <c r="G12" s="676"/>
      <c r="H12" s="315">
        <v>300</v>
      </c>
      <c r="I12" s="315">
        <v>0</v>
      </c>
      <c r="J12" s="315">
        <v>300</v>
      </c>
      <c r="K12" s="315"/>
      <c r="L12" s="677"/>
      <c r="M12" s="677" t="s">
        <v>146</v>
      </c>
      <c r="N12" s="677" t="s">
        <v>122</v>
      </c>
      <c r="O12" s="328">
        <v>520532</v>
      </c>
      <c r="P12" s="328">
        <v>181729</v>
      </c>
      <c r="Q12" s="328"/>
      <c r="R12" s="328" t="s">
        <v>147</v>
      </c>
      <c r="S12" s="328" t="s">
        <v>123</v>
      </c>
      <c r="T12" s="677" t="s">
        <v>37</v>
      </c>
      <c r="U12" s="677" t="s">
        <v>148</v>
      </c>
      <c r="V12" s="315">
        <v>300</v>
      </c>
      <c r="W12" s="316">
        <v>45</v>
      </c>
      <c r="X12" s="316">
        <v>46</v>
      </c>
      <c r="Y12" s="316">
        <v>91</v>
      </c>
      <c r="Z12" s="317">
        <f t="shared" si="0"/>
        <v>30.333333333333336</v>
      </c>
      <c r="AA12" s="318" t="s">
        <v>149</v>
      </c>
      <c r="AB12" s="677" t="s">
        <v>127</v>
      </c>
      <c r="AC12" s="314" t="s">
        <v>1868</v>
      </c>
      <c r="AD12" s="314" t="s">
        <v>1869</v>
      </c>
      <c r="AE12" s="319"/>
      <c r="AF12" s="319"/>
      <c r="AG12" s="320"/>
      <c r="AH12" s="321"/>
      <c r="AI12" s="321"/>
      <c r="AJ12" s="321"/>
      <c r="AK12" s="321"/>
      <c r="AL12" s="321"/>
      <c r="AM12" s="596"/>
      <c r="AN12" s="315">
        <v>0</v>
      </c>
      <c r="AO12" s="315">
        <v>100</v>
      </c>
      <c r="AP12" s="315">
        <v>100</v>
      </c>
      <c r="AQ12" s="315">
        <v>100</v>
      </c>
      <c r="AR12" s="315">
        <v>0</v>
      </c>
      <c r="AS12" s="315">
        <v>0</v>
      </c>
      <c r="AT12" s="315">
        <v>0</v>
      </c>
      <c r="AU12" s="315">
        <v>0</v>
      </c>
      <c r="AV12" s="315">
        <v>0</v>
      </c>
      <c r="AW12" s="315">
        <v>0</v>
      </c>
      <c r="AX12" s="315">
        <v>0</v>
      </c>
      <c r="AY12" s="315">
        <v>0</v>
      </c>
      <c r="AZ12" s="315">
        <v>0</v>
      </c>
      <c r="BA12" s="315">
        <v>0</v>
      </c>
      <c r="BB12" s="359">
        <f t="shared" si="1"/>
        <v>300</v>
      </c>
      <c r="BD12" s="566"/>
      <c r="BE12" s="566"/>
      <c r="BF12" s="566"/>
      <c r="BG12" s="566"/>
      <c r="BH12" s="566"/>
      <c r="BI12" s="566"/>
      <c r="BJ12" s="570">
        <v>22</v>
      </c>
      <c r="BK12" s="570">
        <v>23</v>
      </c>
      <c r="BL12" s="570">
        <v>23</v>
      </c>
      <c r="BM12" s="570">
        <v>23</v>
      </c>
      <c r="BN12" s="570">
        <v>0</v>
      </c>
      <c r="BO12" s="566">
        <v>0</v>
      </c>
      <c r="BP12" s="566">
        <v>0</v>
      </c>
      <c r="BQ12" s="566">
        <v>0</v>
      </c>
      <c r="BR12" s="566">
        <v>0</v>
      </c>
      <c r="BS12" s="566">
        <v>0</v>
      </c>
      <c r="BT12" s="566">
        <v>0</v>
      </c>
      <c r="BU12" s="566">
        <v>0</v>
      </c>
      <c r="BV12" s="566">
        <v>0</v>
      </c>
      <c r="BW12" s="566">
        <v>0</v>
      </c>
      <c r="BX12" s="566">
        <v>0</v>
      </c>
      <c r="BY12" s="566">
        <f t="shared" si="2"/>
        <v>91</v>
      </c>
    </row>
    <row r="13" spans="1:77" ht="57" x14ac:dyDescent="0.45">
      <c r="A13" s="313" t="s">
        <v>151</v>
      </c>
      <c r="B13" s="674" t="s">
        <v>119</v>
      </c>
      <c r="C13" s="675"/>
      <c r="D13" s="675">
        <v>45289</v>
      </c>
      <c r="E13" s="675"/>
      <c r="F13" s="314" t="s">
        <v>152</v>
      </c>
      <c r="G13" s="676"/>
      <c r="H13" s="315">
        <v>185</v>
      </c>
      <c r="I13" s="315">
        <v>0</v>
      </c>
      <c r="J13" s="315">
        <v>185</v>
      </c>
      <c r="K13" s="315"/>
      <c r="L13" s="677" t="s">
        <v>75</v>
      </c>
      <c r="M13" s="677" t="s">
        <v>146</v>
      </c>
      <c r="N13" s="677" t="s">
        <v>122</v>
      </c>
      <c r="O13" s="328">
        <v>520188</v>
      </c>
      <c r="P13" s="328">
        <v>181137</v>
      </c>
      <c r="Q13" s="328"/>
      <c r="R13" s="328" t="s">
        <v>153</v>
      </c>
      <c r="S13" s="328" t="s">
        <v>154</v>
      </c>
      <c r="T13" s="677" t="s">
        <v>37</v>
      </c>
      <c r="U13" s="677" t="s">
        <v>155</v>
      </c>
      <c r="V13" s="315">
        <v>185</v>
      </c>
      <c r="W13" s="316">
        <v>35</v>
      </c>
      <c r="X13" s="316">
        <v>28</v>
      </c>
      <c r="Y13" s="316">
        <v>63</v>
      </c>
      <c r="Z13" s="317">
        <f t="shared" si="0"/>
        <v>34.054054054054056</v>
      </c>
      <c r="AA13" s="318" t="s">
        <v>156</v>
      </c>
      <c r="AB13" s="709" t="s">
        <v>138</v>
      </c>
      <c r="AC13" s="314" t="s">
        <v>1870</v>
      </c>
      <c r="AD13" s="314" t="s">
        <v>1701</v>
      </c>
      <c r="AE13" s="319"/>
      <c r="AF13" s="319"/>
      <c r="AG13" s="320"/>
      <c r="AH13" s="321"/>
      <c r="AI13" s="321"/>
      <c r="AJ13" s="321"/>
      <c r="AK13" s="321"/>
      <c r="AL13" s="321"/>
      <c r="AM13" s="595"/>
      <c r="AN13" s="315">
        <v>0</v>
      </c>
      <c r="AO13" s="315">
        <v>0</v>
      </c>
      <c r="AP13" s="315">
        <v>61</v>
      </c>
      <c r="AQ13" s="315">
        <v>62</v>
      </c>
      <c r="AR13" s="315">
        <v>62</v>
      </c>
      <c r="AS13" s="315">
        <v>0</v>
      </c>
      <c r="AT13" s="315">
        <v>0</v>
      </c>
      <c r="AU13" s="315">
        <v>0</v>
      </c>
      <c r="AV13" s="315">
        <v>0</v>
      </c>
      <c r="AW13" s="315">
        <v>0</v>
      </c>
      <c r="AX13" s="315">
        <v>0</v>
      </c>
      <c r="AY13" s="315">
        <v>0</v>
      </c>
      <c r="AZ13" s="315">
        <v>0</v>
      </c>
      <c r="BA13" s="315">
        <v>0</v>
      </c>
      <c r="BB13" s="359">
        <f t="shared" si="1"/>
        <v>185</v>
      </c>
      <c r="BD13" s="566"/>
      <c r="BE13" s="566"/>
      <c r="BF13" s="566"/>
      <c r="BG13" s="566"/>
      <c r="BH13" s="566"/>
      <c r="BI13" s="566"/>
      <c r="BJ13" s="570">
        <v>0</v>
      </c>
      <c r="BK13" s="570">
        <v>0</v>
      </c>
      <c r="BL13" s="570">
        <v>0</v>
      </c>
      <c r="BM13" s="570">
        <v>21</v>
      </c>
      <c r="BN13" s="570">
        <v>21</v>
      </c>
      <c r="BO13" s="570">
        <v>21</v>
      </c>
      <c r="BP13" s="566">
        <v>0</v>
      </c>
      <c r="BQ13" s="566">
        <v>0</v>
      </c>
      <c r="BR13" s="566">
        <v>0</v>
      </c>
      <c r="BS13" s="566">
        <v>0</v>
      </c>
      <c r="BT13" s="566">
        <v>0</v>
      </c>
      <c r="BU13" s="566">
        <v>0</v>
      </c>
      <c r="BV13" s="566">
        <v>0</v>
      </c>
      <c r="BW13" s="566">
        <v>0</v>
      </c>
      <c r="BX13" s="566">
        <v>0</v>
      </c>
      <c r="BY13" s="566">
        <f t="shared" si="2"/>
        <v>63</v>
      </c>
    </row>
    <row r="14" spans="1:77" ht="270.75" x14ac:dyDescent="0.45">
      <c r="A14" s="313" t="s">
        <v>157</v>
      </c>
      <c r="B14" s="674" t="s">
        <v>119</v>
      </c>
      <c r="C14" s="675"/>
      <c r="D14" s="675">
        <v>44552</v>
      </c>
      <c r="E14" s="675"/>
      <c r="F14" s="314" t="s">
        <v>158</v>
      </c>
      <c r="G14" s="678" t="s">
        <v>159</v>
      </c>
      <c r="H14" s="315">
        <v>852</v>
      </c>
      <c r="I14" s="315">
        <v>0</v>
      </c>
      <c r="J14" s="315">
        <v>852</v>
      </c>
      <c r="K14" s="315"/>
      <c r="L14" s="677"/>
      <c r="M14" s="677" t="s">
        <v>121</v>
      </c>
      <c r="N14" s="677" t="s">
        <v>122</v>
      </c>
      <c r="O14" s="328">
        <v>519804</v>
      </c>
      <c r="P14" s="328">
        <v>179131</v>
      </c>
      <c r="Q14" s="328"/>
      <c r="R14" s="328" t="s">
        <v>123</v>
      </c>
      <c r="S14" s="328" t="s">
        <v>160</v>
      </c>
      <c r="T14" s="677" t="s">
        <v>37</v>
      </c>
      <c r="U14" s="677" t="s">
        <v>161</v>
      </c>
      <c r="V14" s="315">
        <v>852</v>
      </c>
      <c r="W14" s="316">
        <v>91</v>
      </c>
      <c r="X14" s="316">
        <v>308</v>
      </c>
      <c r="Y14" s="316">
        <v>399</v>
      </c>
      <c r="Z14" s="317">
        <f t="shared" si="0"/>
        <v>46.83098591549296</v>
      </c>
      <c r="AA14" s="318" t="s">
        <v>1702</v>
      </c>
      <c r="AB14" s="677" t="s">
        <v>138</v>
      </c>
      <c r="AC14" s="718" t="s">
        <v>1871</v>
      </c>
      <c r="AD14" s="314" t="s">
        <v>1872</v>
      </c>
      <c r="AE14" s="319"/>
      <c r="AF14" s="319"/>
      <c r="AG14" s="320"/>
      <c r="AH14" s="321"/>
      <c r="AI14" s="321"/>
      <c r="AJ14" s="321"/>
      <c r="AK14" s="321"/>
      <c r="AL14" s="321"/>
      <c r="AM14" s="595"/>
      <c r="AN14" s="315">
        <v>0</v>
      </c>
      <c r="AO14" s="315">
        <v>0</v>
      </c>
      <c r="AP14" s="315">
        <v>0</v>
      </c>
      <c r="AQ14" s="315">
        <v>97</v>
      </c>
      <c r="AR14" s="315">
        <v>98</v>
      </c>
      <c r="AS14" s="315">
        <v>219</v>
      </c>
      <c r="AT14" s="315">
        <v>219</v>
      </c>
      <c r="AU14" s="315">
        <v>219</v>
      </c>
      <c r="AV14" s="315">
        <v>0</v>
      </c>
      <c r="AW14" s="315">
        <v>0</v>
      </c>
      <c r="AX14" s="315">
        <v>0</v>
      </c>
      <c r="AY14" s="315">
        <v>0</v>
      </c>
      <c r="AZ14" s="315">
        <v>0</v>
      </c>
      <c r="BA14" s="315">
        <v>0</v>
      </c>
      <c r="BB14" s="359">
        <f t="shared" si="1"/>
        <v>852</v>
      </c>
      <c r="BD14" s="566"/>
      <c r="BE14" s="566"/>
      <c r="BF14" s="566"/>
      <c r="BG14" s="566"/>
      <c r="BH14" s="566"/>
      <c r="BI14" s="566"/>
      <c r="BJ14" s="566">
        <v>0</v>
      </c>
      <c r="BK14" s="566">
        <v>0</v>
      </c>
      <c r="BL14" s="570">
        <v>0</v>
      </c>
      <c r="BM14" s="570">
        <v>46</v>
      </c>
      <c r="BN14" s="570">
        <v>46</v>
      </c>
      <c r="BO14" s="570">
        <v>102</v>
      </c>
      <c r="BP14" s="570">
        <v>102</v>
      </c>
      <c r="BQ14" s="570">
        <v>103</v>
      </c>
      <c r="BR14" s="566">
        <v>0</v>
      </c>
      <c r="BS14" s="566">
        <v>0</v>
      </c>
      <c r="BT14" s="566">
        <v>0</v>
      </c>
      <c r="BU14" s="566">
        <v>0</v>
      </c>
      <c r="BV14" s="566">
        <v>0</v>
      </c>
      <c r="BW14" s="566">
        <v>0</v>
      </c>
      <c r="BX14" s="566">
        <v>0</v>
      </c>
      <c r="BY14" s="566">
        <f t="shared" si="2"/>
        <v>399</v>
      </c>
    </row>
    <row r="15" spans="1:77" ht="28.5" x14ac:dyDescent="0.45">
      <c r="A15" s="687" t="s">
        <v>1652</v>
      </c>
      <c r="B15" s="688" t="s">
        <v>119</v>
      </c>
      <c r="C15" s="689"/>
      <c r="D15" s="689">
        <v>45630</v>
      </c>
      <c r="E15" s="689"/>
      <c r="F15" s="690" t="s">
        <v>1837</v>
      </c>
      <c r="G15" s="691"/>
      <c r="H15" s="627">
        <v>7</v>
      </c>
      <c r="I15" s="627">
        <v>0</v>
      </c>
      <c r="J15" s="627">
        <v>7</v>
      </c>
      <c r="K15" s="627"/>
      <c r="L15" s="692"/>
      <c r="M15" s="692" t="s">
        <v>697</v>
      </c>
      <c r="N15" s="692" t="s">
        <v>167</v>
      </c>
      <c r="O15" s="42">
        <v>518752</v>
      </c>
      <c r="P15" s="42">
        <v>180648</v>
      </c>
      <c r="Q15" s="651"/>
      <c r="R15" s="651" t="s">
        <v>123</v>
      </c>
      <c r="S15" s="651" t="s">
        <v>123</v>
      </c>
      <c r="T15" s="692" t="s">
        <v>37</v>
      </c>
      <c r="U15" s="692" t="s">
        <v>1651</v>
      </c>
      <c r="V15" s="627">
        <v>7</v>
      </c>
      <c r="W15" s="646"/>
      <c r="X15" s="646"/>
      <c r="Y15" s="646"/>
      <c r="Z15" s="649"/>
      <c r="AA15" s="645"/>
      <c r="AB15" s="692" t="s">
        <v>138</v>
      </c>
      <c r="AC15" s="690" t="s">
        <v>1704</v>
      </c>
      <c r="AD15" s="690" t="s">
        <v>1705</v>
      </c>
      <c r="AE15" s="319"/>
      <c r="AF15" s="319"/>
      <c r="AG15" s="320"/>
      <c r="AH15" s="321"/>
      <c r="AI15" s="321"/>
      <c r="AJ15" s="321"/>
      <c r="AK15" s="321"/>
      <c r="AL15" s="321"/>
      <c r="AM15" s="595"/>
      <c r="AN15" s="315">
        <v>0</v>
      </c>
      <c r="AO15" s="315">
        <v>7</v>
      </c>
      <c r="AP15" s="315">
        <v>0</v>
      </c>
      <c r="AQ15" s="315">
        <v>0</v>
      </c>
      <c r="AR15" s="315">
        <v>0</v>
      </c>
      <c r="AS15" s="315">
        <v>0</v>
      </c>
      <c r="AT15" s="315">
        <v>0</v>
      </c>
      <c r="AU15" s="315">
        <v>0</v>
      </c>
      <c r="AV15" s="315">
        <v>0</v>
      </c>
      <c r="AW15" s="315">
        <v>0</v>
      </c>
      <c r="AX15" s="315">
        <v>0</v>
      </c>
      <c r="AY15" s="315">
        <v>0</v>
      </c>
      <c r="AZ15" s="315">
        <v>0</v>
      </c>
      <c r="BA15" s="315">
        <v>0</v>
      </c>
      <c r="BB15" s="359">
        <f t="shared" si="1"/>
        <v>7</v>
      </c>
      <c r="BD15" s="566"/>
      <c r="BE15" s="566"/>
      <c r="BF15" s="566"/>
      <c r="BG15" s="566"/>
      <c r="BH15" s="566"/>
      <c r="BI15" s="566"/>
      <c r="BJ15" s="566"/>
      <c r="BK15" s="566"/>
      <c r="BL15" s="570"/>
      <c r="BM15" s="570"/>
      <c r="BN15" s="570"/>
      <c r="BO15" s="570"/>
      <c r="BP15" s="570"/>
      <c r="BQ15" s="570"/>
      <c r="BR15" s="566"/>
      <c r="BS15" s="566"/>
      <c r="BT15" s="566"/>
      <c r="BU15" s="566"/>
      <c r="BV15" s="566"/>
      <c r="BW15" s="566"/>
      <c r="BX15" s="566"/>
      <c r="BY15" s="566"/>
    </row>
    <row r="16" spans="1:77" ht="85.5" x14ac:dyDescent="0.45">
      <c r="A16" s="313" t="s">
        <v>1835</v>
      </c>
      <c r="B16" s="693" t="s">
        <v>1787</v>
      </c>
      <c r="C16" s="675"/>
      <c r="D16" s="675">
        <v>45336</v>
      </c>
      <c r="E16" s="675"/>
      <c r="F16" s="314" t="s">
        <v>1836</v>
      </c>
      <c r="G16" s="678" t="s">
        <v>1838</v>
      </c>
      <c r="H16" s="315">
        <v>9</v>
      </c>
      <c r="I16" s="315">
        <v>0</v>
      </c>
      <c r="J16" s="315">
        <v>9</v>
      </c>
      <c r="K16" s="315"/>
      <c r="L16" s="677" t="s">
        <v>386</v>
      </c>
      <c r="M16" s="677" t="s">
        <v>697</v>
      </c>
      <c r="N16" s="677" t="s">
        <v>167</v>
      </c>
      <c r="O16" s="315">
        <v>518340</v>
      </c>
      <c r="P16" s="315">
        <v>179385</v>
      </c>
      <c r="Q16" s="328"/>
      <c r="R16" s="328" t="s">
        <v>123</v>
      </c>
      <c r="S16" s="328" t="s">
        <v>123</v>
      </c>
      <c r="T16" s="677" t="s">
        <v>37</v>
      </c>
      <c r="U16" s="677" t="s">
        <v>1839</v>
      </c>
      <c r="V16" s="315">
        <v>9</v>
      </c>
      <c r="W16" s="617"/>
      <c r="X16" s="617"/>
      <c r="Y16" s="617"/>
      <c r="Z16" s="626"/>
      <c r="AA16" s="625"/>
      <c r="AB16" s="677" t="s">
        <v>138</v>
      </c>
      <c r="AC16" s="314"/>
      <c r="AD16" s="314" t="s">
        <v>1705</v>
      </c>
      <c r="AE16" s="319"/>
      <c r="AF16" s="319"/>
      <c r="AG16" s="320"/>
      <c r="AH16" s="321"/>
      <c r="AI16" s="321"/>
      <c r="AJ16" s="321"/>
      <c r="AK16" s="321"/>
      <c r="AL16" s="321"/>
      <c r="AM16" s="595"/>
      <c r="AN16" s="315">
        <v>0</v>
      </c>
      <c r="AO16" s="315">
        <v>9</v>
      </c>
      <c r="AP16" s="315">
        <v>0</v>
      </c>
      <c r="AQ16" s="315">
        <v>0</v>
      </c>
      <c r="AR16" s="315">
        <v>0</v>
      </c>
      <c r="AS16" s="315">
        <v>0</v>
      </c>
      <c r="AT16" s="315">
        <v>0</v>
      </c>
      <c r="AU16" s="315">
        <v>0</v>
      </c>
      <c r="AV16" s="315">
        <v>0</v>
      </c>
      <c r="AW16" s="315">
        <v>0</v>
      </c>
      <c r="AX16" s="315">
        <v>0</v>
      </c>
      <c r="AY16" s="315">
        <v>0</v>
      </c>
      <c r="AZ16" s="315">
        <v>0</v>
      </c>
      <c r="BA16" s="315">
        <v>0</v>
      </c>
      <c r="BB16" s="359">
        <f t="shared" si="1"/>
        <v>9</v>
      </c>
      <c r="BD16" s="566"/>
      <c r="BE16" s="566"/>
      <c r="BF16" s="566"/>
      <c r="BG16" s="566"/>
      <c r="BH16" s="566"/>
      <c r="BI16" s="566"/>
      <c r="BJ16" s="566"/>
      <c r="BK16" s="566"/>
      <c r="BL16" s="570"/>
      <c r="BM16" s="570"/>
      <c r="BN16" s="570"/>
      <c r="BO16" s="570"/>
      <c r="BP16" s="570"/>
      <c r="BQ16" s="570"/>
      <c r="BR16" s="566"/>
      <c r="BS16" s="566"/>
      <c r="BT16" s="566"/>
      <c r="BU16" s="566"/>
      <c r="BV16" s="566"/>
      <c r="BW16" s="566"/>
      <c r="BX16" s="566"/>
      <c r="BY16" s="566"/>
    </row>
    <row r="17" spans="1:111" ht="42.75" x14ac:dyDescent="0.45">
      <c r="A17" s="313" t="s">
        <v>163</v>
      </c>
      <c r="B17" s="674" t="s">
        <v>164</v>
      </c>
      <c r="C17" s="675"/>
      <c r="D17" s="675">
        <v>45336</v>
      </c>
      <c r="E17" s="675"/>
      <c r="F17" s="314" t="s">
        <v>165</v>
      </c>
      <c r="G17" s="678"/>
      <c r="H17" s="315">
        <v>0</v>
      </c>
      <c r="I17" s="315">
        <v>4</v>
      </c>
      <c r="J17" s="315">
        <v>-4</v>
      </c>
      <c r="K17" s="315"/>
      <c r="L17" s="677"/>
      <c r="M17" s="677" t="s">
        <v>166</v>
      </c>
      <c r="N17" s="677" t="s">
        <v>167</v>
      </c>
      <c r="O17" s="328">
        <v>517885</v>
      </c>
      <c r="P17" s="328">
        <v>180864</v>
      </c>
      <c r="Q17" s="328"/>
      <c r="R17" s="328" t="s">
        <v>168</v>
      </c>
      <c r="S17" s="328" t="s">
        <v>1310</v>
      </c>
      <c r="T17" s="677"/>
      <c r="U17" s="677" t="s">
        <v>1207</v>
      </c>
      <c r="V17" s="315">
        <v>-4</v>
      </c>
      <c r="W17" s="316">
        <v>0</v>
      </c>
      <c r="X17" s="316">
        <v>0</v>
      </c>
      <c r="Y17" s="316">
        <v>0</v>
      </c>
      <c r="Z17" s="317">
        <f t="shared" si="0"/>
        <v>0</v>
      </c>
      <c r="AA17" s="318" t="s">
        <v>170</v>
      </c>
      <c r="AB17" s="709" t="s">
        <v>138</v>
      </c>
      <c r="AC17" s="314" t="s">
        <v>1873</v>
      </c>
      <c r="AD17" s="314" t="s">
        <v>1335</v>
      </c>
      <c r="AE17" s="319"/>
      <c r="AF17" s="319"/>
      <c r="AG17" s="320"/>
      <c r="AH17" s="321"/>
      <c r="AI17" s="321"/>
      <c r="AJ17" s="321"/>
      <c r="AK17" s="321"/>
      <c r="AL17" s="321"/>
      <c r="AM17" s="595"/>
      <c r="AN17" s="315">
        <v>0</v>
      </c>
      <c r="AO17" s="315">
        <v>0</v>
      </c>
      <c r="AP17" s="315">
        <v>0</v>
      </c>
      <c r="AQ17" s="315">
        <v>0</v>
      </c>
      <c r="AR17" s="315">
        <v>0</v>
      </c>
      <c r="AS17" s="315">
        <v>-4</v>
      </c>
      <c r="AT17" s="315">
        <v>0</v>
      </c>
      <c r="AU17" s="315">
        <v>0</v>
      </c>
      <c r="AV17" s="315">
        <v>0</v>
      </c>
      <c r="AW17" s="315">
        <v>0</v>
      </c>
      <c r="AX17" s="315">
        <v>0</v>
      </c>
      <c r="AY17" s="315">
        <v>0</v>
      </c>
      <c r="AZ17" s="315">
        <v>0</v>
      </c>
      <c r="BA17" s="315">
        <v>0</v>
      </c>
      <c r="BB17" s="359">
        <f t="shared" si="1"/>
        <v>-4</v>
      </c>
      <c r="BD17" s="566"/>
      <c r="BE17" s="566"/>
      <c r="BF17" s="566"/>
      <c r="BG17" s="566"/>
      <c r="BH17" s="566"/>
      <c r="BI17" s="566"/>
      <c r="BJ17" s="566">
        <v>0</v>
      </c>
      <c r="BK17" s="566">
        <v>0</v>
      </c>
      <c r="BL17" s="570">
        <v>0</v>
      </c>
      <c r="BM17" s="570">
        <v>0</v>
      </c>
      <c r="BN17" s="570">
        <v>0</v>
      </c>
      <c r="BO17" s="570">
        <v>0</v>
      </c>
      <c r="BP17" s="570">
        <v>0</v>
      </c>
      <c r="BQ17" s="570">
        <v>0</v>
      </c>
      <c r="BR17" s="570">
        <v>0</v>
      </c>
      <c r="BS17" s="570">
        <v>0</v>
      </c>
      <c r="BT17" s="570">
        <v>0</v>
      </c>
      <c r="BU17" s="570">
        <v>0</v>
      </c>
      <c r="BV17" s="570">
        <v>0</v>
      </c>
      <c r="BW17" s="570">
        <v>0</v>
      </c>
      <c r="BX17" s="570">
        <v>0</v>
      </c>
      <c r="BY17" s="570">
        <f t="shared" si="2"/>
        <v>0</v>
      </c>
    </row>
    <row r="18" spans="1:111" ht="28.5" x14ac:dyDescent="0.45">
      <c r="A18" s="340" t="s">
        <v>172</v>
      </c>
      <c r="B18" s="694" t="s">
        <v>119</v>
      </c>
      <c r="C18" s="669"/>
      <c r="D18" s="669">
        <v>44447</v>
      </c>
      <c r="E18" s="669"/>
      <c r="F18" s="670" t="s">
        <v>1257</v>
      </c>
      <c r="G18" s="695"/>
      <c r="H18" s="342">
        <v>56</v>
      </c>
      <c r="I18" s="342">
        <v>0</v>
      </c>
      <c r="J18" s="342">
        <v>56</v>
      </c>
      <c r="K18" s="342"/>
      <c r="L18" s="672"/>
      <c r="M18" s="672" t="s">
        <v>173</v>
      </c>
      <c r="N18" s="672" t="s">
        <v>167</v>
      </c>
      <c r="O18" s="673"/>
      <c r="P18" s="673"/>
      <c r="Q18" s="673"/>
      <c r="R18" s="673" t="s">
        <v>174</v>
      </c>
      <c r="S18" s="673" t="s">
        <v>1311</v>
      </c>
      <c r="T18" s="672" t="s">
        <v>176</v>
      </c>
      <c r="U18" s="672" t="s">
        <v>177</v>
      </c>
      <c r="V18" s="342">
        <v>0</v>
      </c>
      <c r="W18" s="309"/>
      <c r="X18" s="309"/>
      <c r="Y18" s="309"/>
      <c r="Z18" s="308" t="e">
        <f t="shared" si="0"/>
        <v>#DIV/0!</v>
      </c>
      <c r="AA18" s="323"/>
      <c r="AB18" s="672" t="s">
        <v>138</v>
      </c>
      <c r="AC18" s="670" t="s">
        <v>1439</v>
      </c>
      <c r="AD18" s="670" t="s">
        <v>37</v>
      </c>
      <c r="AE18" s="319"/>
      <c r="AF18" s="319"/>
      <c r="AG18" s="320"/>
      <c r="AH18" s="321"/>
      <c r="AI18" s="321"/>
      <c r="AJ18" s="321"/>
      <c r="AK18" s="321"/>
      <c r="AL18" s="378"/>
      <c r="AM18" s="596"/>
      <c r="AN18" s="723">
        <v>0</v>
      </c>
      <c r="AO18" s="723">
        <v>0</v>
      </c>
      <c r="AP18" s="723">
        <v>0</v>
      </c>
      <c r="AQ18" s="723">
        <v>0</v>
      </c>
      <c r="AR18" s="723">
        <v>0</v>
      </c>
      <c r="AS18" s="723">
        <v>0</v>
      </c>
      <c r="AT18" s="723">
        <v>0</v>
      </c>
      <c r="AU18" s="723">
        <v>0</v>
      </c>
      <c r="AV18" s="723">
        <v>0</v>
      </c>
      <c r="AW18" s="723">
        <v>0</v>
      </c>
      <c r="AX18" s="723">
        <v>0</v>
      </c>
      <c r="AY18" s="723">
        <v>0</v>
      </c>
      <c r="AZ18" s="723">
        <v>0</v>
      </c>
      <c r="BA18" s="723">
        <v>0</v>
      </c>
      <c r="BB18" s="359">
        <f t="shared" si="1"/>
        <v>0</v>
      </c>
      <c r="BD18" s="566"/>
      <c r="BE18" s="566"/>
      <c r="BF18" s="566"/>
      <c r="BG18" s="566"/>
      <c r="BH18" s="566"/>
      <c r="BI18" s="566"/>
      <c r="BJ18" s="568"/>
      <c r="BK18" s="568"/>
      <c r="BL18" s="568"/>
      <c r="BM18" s="568"/>
      <c r="BN18" s="568"/>
      <c r="BO18" s="568"/>
      <c r="BP18" s="568"/>
      <c r="BQ18" s="568"/>
      <c r="BR18" s="568"/>
      <c r="BS18" s="568"/>
      <c r="BT18" s="568"/>
      <c r="BU18" s="568"/>
      <c r="BV18" s="568"/>
      <c r="BW18" s="568"/>
      <c r="BX18" s="568"/>
      <c r="BY18" s="566">
        <f t="shared" si="2"/>
        <v>0</v>
      </c>
    </row>
    <row r="19" spans="1:111" ht="145.5" customHeight="1" x14ac:dyDescent="0.45">
      <c r="A19" s="313" t="s">
        <v>178</v>
      </c>
      <c r="B19" s="674" t="s">
        <v>119</v>
      </c>
      <c r="C19" s="320"/>
      <c r="D19" s="675">
        <v>42327</v>
      </c>
      <c r="E19" s="675">
        <v>44743</v>
      </c>
      <c r="F19" s="313" t="s">
        <v>1255</v>
      </c>
      <c r="G19" s="314" t="s">
        <v>1807</v>
      </c>
      <c r="H19" s="315">
        <v>16</v>
      </c>
      <c r="I19" s="315">
        <v>0</v>
      </c>
      <c r="J19" s="315">
        <v>16</v>
      </c>
      <c r="K19" s="320"/>
      <c r="L19" s="320"/>
      <c r="M19" s="677" t="s">
        <v>173</v>
      </c>
      <c r="N19" s="677" t="s">
        <v>167</v>
      </c>
      <c r="O19" s="315">
        <v>516429</v>
      </c>
      <c r="P19" s="315">
        <v>180603</v>
      </c>
      <c r="Q19" s="320"/>
      <c r="R19" s="328" t="s">
        <v>123</v>
      </c>
      <c r="S19" s="696" t="s">
        <v>179</v>
      </c>
      <c r="T19" s="315">
        <v>0</v>
      </c>
      <c r="U19" s="315">
        <v>1.75</v>
      </c>
      <c r="V19" s="315">
        <v>16</v>
      </c>
      <c r="W19" s="315"/>
      <c r="X19" s="315"/>
      <c r="Y19" s="315"/>
      <c r="Z19" s="317">
        <f t="shared" si="0"/>
        <v>0</v>
      </c>
      <c r="AA19" s="318" t="s">
        <v>1577</v>
      </c>
      <c r="AB19" s="677" t="s">
        <v>127</v>
      </c>
      <c r="AC19" s="314" t="s">
        <v>1874</v>
      </c>
      <c r="AD19" s="314" t="s">
        <v>1706</v>
      </c>
      <c r="AE19" s="330"/>
      <c r="AF19" s="330"/>
      <c r="AG19" s="320"/>
      <c r="AH19" s="321"/>
      <c r="AI19" s="321"/>
      <c r="AJ19" s="321"/>
      <c r="AK19" s="321"/>
      <c r="AL19" s="321"/>
      <c r="AM19" s="596"/>
      <c r="AN19" s="315">
        <v>8</v>
      </c>
      <c r="AO19" s="315">
        <v>8</v>
      </c>
      <c r="AP19" s="315">
        <v>0</v>
      </c>
      <c r="AQ19" s="315">
        <v>0</v>
      </c>
      <c r="AR19" s="315">
        <v>0</v>
      </c>
      <c r="AS19" s="315">
        <v>0</v>
      </c>
      <c r="AT19" s="315">
        <v>0</v>
      </c>
      <c r="AU19" s="315">
        <v>0</v>
      </c>
      <c r="AV19" s="315">
        <v>0</v>
      </c>
      <c r="AW19" s="315">
        <v>0</v>
      </c>
      <c r="AX19" s="315">
        <v>0</v>
      </c>
      <c r="AY19" s="315">
        <v>0</v>
      </c>
      <c r="AZ19" s="315">
        <v>0</v>
      </c>
      <c r="BA19" s="315">
        <v>0</v>
      </c>
      <c r="BB19" s="359">
        <f t="shared" si="1"/>
        <v>16</v>
      </c>
      <c r="BD19" s="566"/>
      <c r="BE19" s="566"/>
      <c r="BF19" s="566"/>
      <c r="BG19" s="566"/>
      <c r="BH19" s="566"/>
      <c r="BI19" s="566"/>
      <c r="BJ19" s="566">
        <v>0</v>
      </c>
      <c r="BK19" s="566">
        <v>0</v>
      </c>
      <c r="BL19" s="566">
        <v>0</v>
      </c>
      <c r="BM19" s="566">
        <v>0</v>
      </c>
      <c r="BN19" s="566">
        <v>0</v>
      </c>
      <c r="BO19" s="566">
        <v>0</v>
      </c>
      <c r="BP19" s="566">
        <v>0</v>
      </c>
      <c r="BQ19" s="566">
        <v>0</v>
      </c>
      <c r="BR19" s="566">
        <v>0</v>
      </c>
      <c r="BS19" s="566">
        <v>0</v>
      </c>
      <c r="BT19" s="566">
        <v>0</v>
      </c>
      <c r="BU19" s="566">
        <v>0</v>
      </c>
      <c r="BV19" s="566">
        <v>0</v>
      </c>
      <c r="BW19" s="566">
        <v>0</v>
      </c>
      <c r="BX19" s="566">
        <v>0</v>
      </c>
      <c r="BY19" s="574">
        <f t="shared" si="2"/>
        <v>0</v>
      </c>
    </row>
    <row r="20" spans="1:111" ht="145.5" customHeight="1" x14ac:dyDescent="0.45">
      <c r="A20" s="313" t="s">
        <v>410</v>
      </c>
      <c r="B20" s="674" t="s">
        <v>119</v>
      </c>
      <c r="C20" s="320"/>
      <c r="D20" s="675">
        <v>45616</v>
      </c>
      <c r="E20" s="675"/>
      <c r="F20" s="313" t="s">
        <v>1255</v>
      </c>
      <c r="G20" s="314"/>
      <c r="H20" s="315">
        <v>396</v>
      </c>
      <c r="I20" s="315">
        <v>129</v>
      </c>
      <c r="J20" s="315">
        <v>267</v>
      </c>
      <c r="K20" s="315"/>
      <c r="L20" s="320"/>
      <c r="M20" s="677" t="s">
        <v>173</v>
      </c>
      <c r="N20" s="677" t="s">
        <v>167</v>
      </c>
      <c r="O20" s="315">
        <v>516429</v>
      </c>
      <c r="P20" s="315">
        <v>180603</v>
      </c>
      <c r="Q20" s="320"/>
      <c r="R20" s="328" t="s">
        <v>123</v>
      </c>
      <c r="S20" s="696" t="s">
        <v>179</v>
      </c>
      <c r="T20" s="315"/>
      <c r="U20" s="315">
        <v>1.58</v>
      </c>
      <c r="V20" s="315">
        <v>267</v>
      </c>
      <c r="W20" s="316">
        <v>21</v>
      </c>
      <c r="X20" s="316">
        <v>54</v>
      </c>
      <c r="Y20" s="316">
        <v>75</v>
      </c>
      <c r="Z20" s="317"/>
      <c r="AA20" s="318" t="s">
        <v>1625</v>
      </c>
      <c r="AB20" s="709" t="s">
        <v>138</v>
      </c>
      <c r="AC20" s="314" t="s">
        <v>1875</v>
      </c>
      <c r="AD20" s="314" t="s">
        <v>1707</v>
      </c>
      <c r="AE20" s="330"/>
      <c r="AF20" s="330"/>
      <c r="AG20" s="320"/>
      <c r="AH20" s="321"/>
      <c r="AI20" s="321"/>
      <c r="AJ20" s="321"/>
      <c r="AK20" s="321"/>
      <c r="AL20" s="321"/>
      <c r="AM20" s="596"/>
      <c r="AN20" s="315">
        <v>0</v>
      </c>
      <c r="AO20" s="315">
        <v>0</v>
      </c>
      <c r="AP20" s="315">
        <v>67</v>
      </c>
      <c r="AQ20" s="315">
        <v>67</v>
      </c>
      <c r="AR20" s="315">
        <v>67</v>
      </c>
      <c r="AS20" s="315">
        <v>66</v>
      </c>
      <c r="AT20" s="315">
        <v>0</v>
      </c>
      <c r="AU20" s="315">
        <v>0</v>
      </c>
      <c r="AV20" s="315">
        <v>0</v>
      </c>
      <c r="AW20" s="315">
        <v>0</v>
      </c>
      <c r="AX20" s="315">
        <v>0</v>
      </c>
      <c r="AY20" s="315">
        <v>0</v>
      </c>
      <c r="AZ20" s="315">
        <v>0</v>
      </c>
      <c r="BA20" s="315">
        <v>0</v>
      </c>
      <c r="BB20" s="359">
        <f t="shared" si="1"/>
        <v>267</v>
      </c>
      <c r="BD20" s="566"/>
      <c r="BE20" s="566"/>
      <c r="BF20" s="566"/>
      <c r="BG20" s="566"/>
      <c r="BH20" s="566"/>
      <c r="BI20" s="566"/>
      <c r="BJ20" s="566"/>
      <c r="BK20" s="566"/>
      <c r="BL20" s="566"/>
      <c r="BM20" s="566"/>
      <c r="BN20" s="566"/>
      <c r="BO20" s="566"/>
      <c r="BP20" s="566"/>
      <c r="BQ20" s="566"/>
      <c r="BR20" s="566"/>
      <c r="BS20" s="566"/>
      <c r="BT20" s="566"/>
      <c r="BU20" s="566"/>
      <c r="BV20" s="566"/>
      <c r="BW20" s="566"/>
      <c r="BX20" s="566"/>
      <c r="BY20" s="574"/>
    </row>
    <row r="21" spans="1:111" ht="42.75" x14ac:dyDescent="0.45">
      <c r="A21" s="340" t="s">
        <v>180</v>
      </c>
      <c r="B21" s="694" t="s">
        <v>119</v>
      </c>
      <c r="C21" s="697"/>
      <c r="D21" s="669">
        <v>42786</v>
      </c>
      <c r="E21" s="669">
        <v>43875</v>
      </c>
      <c r="F21" s="670" t="s">
        <v>1258</v>
      </c>
      <c r="G21" s="340"/>
      <c r="H21" s="342">
        <v>172</v>
      </c>
      <c r="I21" s="342">
        <v>0</v>
      </c>
      <c r="J21" s="342">
        <v>172</v>
      </c>
      <c r="K21" s="341"/>
      <c r="L21" s="341"/>
      <c r="M21" s="672" t="s">
        <v>166</v>
      </c>
      <c r="N21" s="672" t="s">
        <v>167</v>
      </c>
      <c r="O21" s="342"/>
      <c r="P21" s="342"/>
      <c r="Q21" s="341"/>
      <c r="R21" s="673" t="s">
        <v>181</v>
      </c>
      <c r="S21" s="673" t="s">
        <v>670</v>
      </c>
      <c r="T21" s="698">
        <v>172</v>
      </c>
      <c r="U21" s="342">
        <v>1.46</v>
      </c>
      <c r="V21" s="342">
        <v>0</v>
      </c>
      <c r="W21" s="331"/>
      <c r="X21" s="331"/>
      <c r="Y21" s="331"/>
      <c r="Z21" s="332" t="e">
        <f t="shared" si="0"/>
        <v>#DIV/0!</v>
      </c>
      <c r="AA21" s="323"/>
      <c r="AB21" s="719" t="s">
        <v>183</v>
      </c>
      <c r="AC21" s="670" t="s">
        <v>1966</v>
      </c>
      <c r="AD21" s="340" t="s">
        <v>37</v>
      </c>
      <c r="AE21" s="330"/>
      <c r="AF21" s="330"/>
      <c r="AG21" s="320"/>
      <c r="AH21" s="321"/>
      <c r="AI21" s="321"/>
      <c r="AJ21" s="321"/>
      <c r="AK21" s="321"/>
      <c r="AL21" s="321"/>
      <c r="AM21" s="595"/>
      <c r="AN21" s="723">
        <v>0</v>
      </c>
      <c r="AO21" s="723">
        <v>0</v>
      </c>
      <c r="AP21" s="723">
        <v>0</v>
      </c>
      <c r="AQ21" s="723">
        <v>0</v>
      </c>
      <c r="AR21" s="723">
        <v>0</v>
      </c>
      <c r="AS21" s="723">
        <v>0</v>
      </c>
      <c r="AT21" s="723">
        <v>0</v>
      </c>
      <c r="AU21" s="723">
        <v>0</v>
      </c>
      <c r="AV21" s="723">
        <v>0</v>
      </c>
      <c r="AW21" s="723">
        <v>0</v>
      </c>
      <c r="AX21" s="723">
        <v>0</v>
      </c>
      <c r="AY21" s="723">
        <v>0</v>
      </c>
      <c r="AZ21" s="723">
        <v>0</v>
      </c>
      <c r="BA21" s="723">
        <v>0</v>
      </c>
      <c r="BB21" s="359">
        <f t="shared" si="1"/>
        <v>0</v>
      </c>
      <c r="BD21" s="566"/>
      <c r="BE21" s="566"/>
      <c r="BF21" s="566"/>
      <c r="BG21" s="566"/>
      <c r="BH21" s="566"/>
      <c r="BI21" s="566"/>
      <c r="BJ21" s="568"/>
      <c r="BK21" s="568"/>
      <c r="BL21" s="568"/>
      <c r="BM21" s="568"/>
      <c r="BN21" s="568"/>
      <c r="BO21" s="568"/>
      <c r="BP21" s="568"/>
      <c r="BQ21" s="568"/>
      <c r="BR21" s="568"/>
      <c r="BS21" s="568"/>
      <c r="BT21" s="568"/>
      <c r="BU21" s="568"/>
      <c r="BV21" s="568"/>
      <c r="BW21" s="568"/>
      <c r="BX21" s="568"/>
      <c r="BY21" s="566">
        <f t="shared" si="2"/>
        <v>0</v>
      </c>
    </row>
    <row r="22" spans="1:111" ht="71.25" x14ac:dyDescent="0.45">
      <c r="A22" s="313" t="s">
        <v>185</v>
      </c>
      <c r="B22" s="674" t="s">
        <v>119</v>
      </c>
      <c r="C22" s="320"/>
      <c r="D22" s="675">
        <v>44966</v>
      </c>
      <c r="E22" s="675">
        <v>45364</v>
      </c>
      <c r="F22" s="314" t="s">
        <v>1849</v>
      </c>
      <c r="G22" s="313"/>
      <c r="H22" s="315">
        <v>326</v>
      </c>
      <c r="I22" s="315">
        <v>0</v>
      </c>
      <c r="J22" s="315">
        <v>326</v>
      </c>
      <c r="K22" s="320"/>
      <c r="L22" s="320"/>
      <c r="M22" s="677" t="s">
        <v>186</v>
      </c>
      <c r="N22" s="677" t="s">
        <v>167</v>
      </c>
      <c r="O22" s="315">
        <v>519016</v>
      </c>
      <c r="P22" s="315">
        <v>183185</v>
      </c>
      <c r="Q22" s="320"/>
      <c r="R22" s="328" t="s">
        <v>123</v>
      </c>
      <c r="S22" s="328" t="s">
        <v>1067</v>
      </c>
      <c r="T22" s="315">
        <v>0</v>
      </c>
      <c r="U22" s="315">
        <v>5.4</v>
      </c>
      <c r="V22" s="315">
        <v>326</v>
      </c>
      <c r="W22" s="316">
        <v>70</v>
      </c>
      <c r="X22" s="316">
        <v>40</v>
      </c>
      <c r="Y22" s="316">
        <v>110</v>
      </c>
      <c r="Z22" s="317">
        <f t="shared" si="0"/>
        <v>33.742331288343557</v>
      </c>
      <c r="AA22" s="318" t="s">
        <v>188</v>
      </c>
      <c r="AB22" s="677" t="s">
        <v>127</v>
      </c>
      <c r="AC22" s="314" t="s">
        <v>1876</v>
      </c>
      <c r="AD22" s="314" t="s">
        <v>1877</v>
      </c>
      <c r="AE22" s="330"/>
      <c r="AF22" s="330"/>
      <c r="AG22" s="320"/>
      <c r="AH22" s="321"/>
      <c r="AI22" s="321"/>
      <c r="AJ22" s="321"/>
      <c r="AK22" s="321"/>
      <c r="AL22" s="321"/>
      <c r="AM22" s="595"/>
      <c r="AN22" s="315">
        <v>0</v>
      </c>
      <c r="AO22" s="315">
        <v>109</v>
      </c>
      <c r="AP22" s="315">
        <v>217</v>
      </c>
      <c r="AQ22" s="315">
        <v>0</v>
      </c>
      <c r="AR22" s="315">
        <v>0</v>
      </c>
      <c r="AS22" s="315">
        <v>0</v>
      </c>
      <c r="AT22" s="315">
        <v>0</v>
      </c>
      <c r="AU22" s="315">
        <v>0</v>
      </c>
      <c r="AV22" s="315">
        <v>0</v>
      </c>
      <c r="AW22" s="315">
        <v>0</v>
      </c>
      <c r="AX22" s="315">
        <v>0</v>
      </c>
      <c r="AY22" s="315">
        <v>0</v>
      </c>
      <c r="AZ22" s="315">
        <v>0</v>
      </c>
      <c r="BA22" s="315">
        <v>0</v>
      </c>
      <c r="BB22" s="359">
        <f t="shared" si="1"/>
        <v>326</v>
      </c>
      <c r="BD22" s="566"/>
      <c r="BE22" s="566"/>
      <c r="BF22" s="566"/>
      <c r="BG22" s="566"/>
      <c r="BH22" s="566"/>
      <c r="BI22" s="566"/>
      <c r="BJ22" s="566">
        <v>0</v>
      </c>
      <c r="BK22" s="570">
        <v>55</v>
      </c>
      <c r="BL22" s="570">
        <v>55</v>
      </c>
      <c r="BM22" s="570">
        <v>0</v>
      </c>
      <c r="BN22" s="570">
        <v>0</v>
      </c>
      <c r="BO22" s="566">
        <v>0</v>
      </c>
      <c r="BP22" s="566">
        <v>0</v>
      </c>
      <c r="BQ22" s="566">
        <v>0</v>
      </c>
      <c r="BR22" s="566">
        <v>0</v>
      </c>
      <c r="BS22" s="566">
        <v>0</v>
      </c>
      <c r="BT22" s="566">
        <v>0</v>
      </c>
      <c r="BU22" s="566">
        <v>0</v>
      </c>
      <c r="BV22" s="566">
        <v>0</v>
      </c>
      <c r="BW22" s="566">
        <v>0</v>
      </c>
      <c r="BX22" s="566"/>
      <c r="BY22" s="566">
        <f t="shared" si="2"/>
        <v>110</v>
      </c>
    </row>
    <row r="23" spans="1:111" ht="42.75" x14ac:dyDescent="0.45">
      <c r="A23" s="313" t="s">
        <v>190</v>
      </c>
      <c r="B23" s="674" t="s">
        <v>119</v>
      </c>
      <c r="C23" s="320"/>
      <c r="D23" s="675">
        <v>44230</v>
      </c>
      <c r="E23" s="675">
        <v>44930</v>
      </c>
      <c r="F23" s="314" t="s">
        <v>191</v>
      </c>
      <c r="G23" s="313"/>
      <c r="H23" s="315">
        <v>53</v>
      </c>
      <c r="I23" s="315">
        <v>0</v>
      </c>
      <c r="J23" s="315">
        <v>53</v>
      </c>
      <c r="K23" s="320"/>
      <c r="L23" s="320"/>
      <c r="M23" s="677" t="s">
        <v>192</v>
      </c>
      <c r="N23" s="677" t="s">
        <v>167</v>
      </c>
      <c r="O23" s="315">
        <v>516517</v>
      </c>
      <c r="P23" s="315">
        <v>180342</v>
      </c>
      <c r="Q23" s="320"/>
      <c r="R23" s="328" t="s">
        <v>193</v>
      </c>
      <c r="S23" s="328" t="s">
        <v>123</v>
      </c>
      <c r="T23" s="315" t="s">
        <v>37</v>
      </c>
      <c r="U23" s="315">
        <v>0.42</v>
      </c>
      <c r="V23" s="315">
        <v>53</v>
      </c>
      <c r="W23" s="316">
        <v>21</v>
      </c>
      <c r="X23" s="316">
        <v>10</v>
      </c>
      <c r="Y23" s="316">
        <v>31</v>
      </c>
      <c r="Z23" s="317">
        <f t="shared" si="0"/>
        <v>58.490566037735846</v>
      </c>
      <c r="AA23" s="318" t="s">
        <v>194</v>
      </c>
      <c r="AB23" s="677" t="s">
        <v>127</v>
      </c>
      <c r="AC23" s="314" t="s">
        <v>1306</v>
      </c>
      <c r="AD23" s="314" t="s">
        <v>195</v>
      </c>
      <c r="AE23" s="330"/>
      <c r="AF23" s="330"/>
      <c r="AG23" s="320"/>
      <c r="AH23" s="321"/>
      <c r="AI23" s="321"/>
      <c r="AJ23" s="321"/>
      <c r="AK23" s="321"/>
      <c r="AL23" s="321"/>
      <c r="AM23" s="595"/>
      <c r="AN23" s="315">
        <v>0</v>
      </c>
      <c r="AO23" s="315">
        <v>0</v>
      </c>
      <c r="AP23" s="315">
        <v>0</v>
      </c>
      <c r="AQ23" s="315">
        <v>27</v>
      </c>
      <c r="AR23" s="315">
        <v>26</v>
      </c>
      <c r="AS23" s="315">
        <v>0</v>
      </c>
      <c r="AT23" s="315">
        <v>0</v>
      </c>
      <c r="AU23" s="315">
        <v>0</v>
      </c>
      <c r="AV23" s="315">
        <v>0</v>
      </c>
      <c r="AW23" s="315">
        <v>0</v>
      </c>
      <c r="AX23" s="315">
        <v>0</v>
      </c>
      <c r="AY23" s="315">
        <v>0</v>
      </c>
      <c r="AZ23" s="315">
        <v>0</v>
      </c>
      <c r="BA23" s="315">
        <v>0</v>
      </c>
      <c r="BB23" s="359">
        <f t="shared" si="1"/>
        <v>53</v>
      </c>
      <c r="BD23" s="566"/>
      <c r="BE23" s="566"/>
      <c r="BF23" s="566"/>
      <c r="BG23" s="566"/>
      <c r="BH23" s="566"/>
      <c r="BI23" s="566"/>
      <c r="BJ23" s="570">
        <v>0</v>
      </c>
      <c r="BK23" s="570">
        <v>15</v>
      </c>
      <c r="BL23" s="570">
        <v>16</v>
      </c>
      <c r="BM23" s="566">
        <v>0</v>
      </c>
      <c r="BN23" s="566">
        <v>0</v>
      </c>
      <c r="BO23" s="566">
        <v>0</v>
      </c>
      <c r="BP23" s="566">
        <v>0</v>
      </c>
      <c r="BQ23" s="566">
        <v>0</v>
      </c>
      <c r="BR23" s="566">
        <v>0</v>
      </c>
      <c r="BS23" s="566">
        <v>0</v>
      </c>
      <c r="BT23" s="566">
        <v>0</v>
      </c>
      <c r="BU23" s="566">
        <v>0</v>
      </c>
      <c r="BV23" s="566">
        <v>0</v>
      </c>
      <c r="BW23" s="566">
        <v>0</v>
      </c>
      <c r="BX23" s="566"/>
      <c r="BY23" s="566">
        <f t="shared" si="2"/>
        <v>31</v>
      </c>
    </row>
    <row r="24" spans="1:111" s="69" customFormat="1" ht="42.75" x14ac:dyDescent="0.45">
      <c r="A24" s="340" t="s">
        <v>196</v>
      </c>
      <c r="B24" s="694" t="s">
        <v>119</v>
      </c>
      <c r="C24" s="341"/>
      <c r="D24" s="669">
        <v>42300</v>
      </c>
      <c r="E24" s="669">
        <v>44235</v>
      </c>
      <c r="F24" s="670" t="s">
        <v>1256</v>
      </c>
      <c r="G24" s="670" t="s">
        <v>197</v>
      </c>
      <c r="H24" s="342">
        <v>49</v>
      </c>
      <c r="I24" s="341"/>
      <c r="J24" s="342">
        <v>49</v>
      </c>
      <c r="K24" s="341"/>
      <c r="L24" s="341"/>
      <c r="M24" s="672" t="s">
        <v>192</v>
      </c>
      <c r="N24" s="672" t="s">
        <v>167</v>
      </c>
      <c r="O24" s="342"/>
      <c r="P24" s="342"/>
      <c r="Q24" s="341"/>
      <c r="R24" s="673" t="s">
        <v>123</v>
      </c>
      <c r="S24" s="673" t="s">
        <v>123</v>
      </c>
      <c r="T24" s="342">
        <v>0</v>
      </c>
      <c r="U24" s="342">
        <v>1.64</v>
      </c>
      <c r="V24" s="342">
        <v>0</v>
      </c>
      <c r="W24" s="333"/>
      <c r="X24" s="333"/>
      <c r="Y24" s="333"/>
      <c r="Z24" s="332" t="e">
        <f t="shared" si="0"/>
        <v>#DIV/0!</v>
      </c>
      <c r="AA24" s="334" t="s">
        <v>198</v>
      </c>
      <c r="AB24" s="672" t="s">
        <v>77</v>
      </c>
      <c r="AC24" s="670" t="s">
        <v>1208</v>
      </c>
      <c r="AD24" s="670" t="s">
        <v>199</v>
      </c>
      <c r="AE24" s="335"/>
      <c r="AF24" s="330"/>
      <c r="AG24" s="320"/>
      <c r="AH24" s="321"/>
      <c r="AI24" s="321"/>
      <c r="AJ24" s="321"/>
      <c r="AK24" s="321"/>
      <c r="AL24" s="373"/>
      <c r="AM24" s="595"/>
      <c r="AN24" s="723">
        <v>0</v>
      </c>
      <c r="AO24" s="723">
        <v>0</v>
      </c>
      <c r="AP24" s="723">
        <v>0</v>
      </c>
      <c r="AQ24" s="723">
        <v>0</v>
      </c>
      <c r="AR24" s="723">
        <v>0</v>
      </c>
      <c r="AS24" s="723">
        <v>0</v>
      </c>
      <c r="AT24" s="723">
        <v>0</v>
      </c>
      <c r="AU24" s="723">
        <v>0</v>
      </c>
      <c r="AV24" s="723">
        <v>0</v>
      </c>
      <c r="AW24" s="723">
        <v>0</v>
      </c>
      <c r="AX24" s="723">
        <v>0</v>
      </c>
      <c r="AY24" s="723">
        <v>0</v>
      </c>
      <c r="AZ24" s="723">
        <v>0</v>
      </c>
      <c r="BA24" s="723">
        <v>0</v>
      </c>
      <c r="BB24" s="359">
        <f t="shared" si="1"/>
        <v>0</v>
      </c>
      <c r="BC24" s="224"/>
      <c r="BD24" s="566"/>
      <c r="BE24" s="566"/>
      <c r="BF24" s="566"/>
      <c r="BG24" s="566"/>
      <c r="BH24" s="566"/>
      <c r="BI24" s="566"/>
      <c r="BJ24" s="568"/>
      <c r="BK24" s="568"/>
      <c r="BL24" s="568"/>
      <c r="BM24" s="568"/>
      <c r="BN24" s="568"/>
      <c r="BO24" s="568"/>
      <c r="BP24" s="568"/>
      <c r="BQ24" s="568"/>
      <c r="BR24" s="568"/>
      <c r="BS24" s="568"/>
      <c r="BT24" s="568"/>
      <c r="BU24" s="568"/>
      <c r="BV24" s="568"/>
      <c r="BW24" s="568"/>
      <c r="BX24" s="568"/>
      <c r="BY24" s="566">
        <f t="shared" si="2"/>
        <v>0</v>
      </c>
      <c r="BZ24"/>
      <c r="CA24"/>
      <c r="CB24"/>
      <c r="CC24"/>
      <c r="CD24"/>
      <c r="CE24"/>
      <c r="CF24"/>
      <c r="CG24"/>
      <c r="CH24"/>
      <c r="CI24"/>
      <c r="CJ24"/>
      <c r="CK24"/>
      <c r="CL24"/>
      <c r="CM24"/>
      <c r="CN24"/>
      <c r="CO24"/>
      <c r="CP24"/>
      <c r="CQ24"/>
      <c r="CR24"/>
      <c r="CS24"/>
      <c r="CT24"/>
      <c r="CU24"/>
      <c r="CV24"/>
      <c r="CW24"/>
      <c r="CX24"/>
      <c r="CY24"/>
      <c r="CZ24"/>
      <c r="DA24"/>
      <c r="DB24"/>
      <c r="DC24"/>
      <c r="DD24"/>
      <c r="DE24"/>
      <c r="DF24"/>
      <c r="DG24"/>
    </row>
    <row r="25" spans="1:111" s="69" customFormat="1" ht="156.75" x14ac:dyDescent="0.45">
      <c r="A25" s="313" t="s">
        <v>417</v>
      </c>
      <c r="B25" s="674" t="s">
        <v>119</v>
      </c>
      <c r="C25" s="320"/>
      <c r="D25" s="675">
        <v>45541</v>
      </c>
      <c r="E25" s="675"/>
      <c r="F25" s="314" t="s">
        <v>1641</v>
      </c>
      <c r="G25" s="314" t="s">
        <v>1713</v>
      </c>
      <c r="H25" s="315">
        <v>185</v>
      </c>
      <c r="I25" s="315">
        <v>47</v>
      </c>
      <c r="J25" s="315">
        <v>138</v>
      </c>
      <c r="K25" s="320"/>
      <c r="L25" s="677" t="s">
        <v>75</v>
      </c>
      <c r="M25" s="677" t="s">
        <v>192</v>
      </c>
      <c r="N25" s="677" t="s">
        <v>167</v>
      </c>
      <c r="O25" s="328">
        <v>516686</v>
      </c>
      <c r="P25" s="328">
        <v>180192</v>
      </c>
      <c r="Q25" s="320"/>
      <c r="R25" s="328" t="s">
        <v>123</v>
      </c>
      <c r="S25" s="328" t="s">
        <v>123</v>
      </c>
      <c r="T25" s="315" t="s">
        <v>1619</v>
      </c>
      <c r="U25" s="315">
        <v>0.53</v>
      </c>
      <c r="V25" s="315">
        <v>138</v>
      </c>
      <c r="W25" s="617">
        <v>5</v>
      </c>
      <c r="X25" s="617">
        <v>0</v>
      </c>
      <c r="Y25" s="617">
        <v>5</v>
      </c>
      <c r="Z25" s="626"/>
      <c r="AA25" s="625" t="s">
        <v>1715</v>
      </c>
      <c r="AB25" s="677" t="s">
        <v>138</v>
      </c>
      <c r="AC25" s="314" t="s">
        <v>1709</v>
      </c>
      <c r="AD25" s="314" t="s">
        <v>1850</v>
      </c>
      <c r="AE25" s="335"/>
      <c r="AF25" s="330"/>
      <c r="AG25" s="320"/>
      <c r="AH25" s="321"/>
      <c r="AI25" s="321"/>
      <c r="AJ25" s="321"/>
      <c r="AK25" s="321"/>
      <c r="AL25" s="373"/>
      <c r="AM25" s="595"/>
      <c r="AN25" s="315">
        <v>0</v>
      </c>
      <c r="AO25" s="315">
        <v>0</v>
      </c>
      <c r="AP25" s="315">
        <v>138</v>
      </c>
      <c r="AQ25" s="315">
        <v>0</v>
      </c>
      <c r="AR25" s="315">
        <v>0</v>
      </c>
      <c r="AS25" s="315">
        <v>0</v>
      </c>
      <c r="AT25" s="315">
        <v>0</v>
      </c>
      <c r="AU25" s="315">
        <v>0</v>
      </c>
      <c r="AV25" s="315">
        <v>0</v>
      </c>
      <c r="AW25" s="315">
        <v>0</v>
      </c>
      <c r="AX25" s="315">
        <v>0</v>
      </c>
      <c r="AY25" s="315">
        <v>0</v>
      </c>
      <c r="AZ25" s="315">
        <v>0</v>
      </c>
      <c r="BA25" s="315">
        <v>0</v>
      </c>
      <c r="BB25" s="359">
        <f t="shared" si="1"/>
        <v>138</v>
      </c>
      <c r="BC25" s="224"/>
      <c r="BD25" s="566"/>
      <c r="BE25" s="566"/>
      <c r="BF25" s="566"/>
      <c r="BG25" s="566"/>
      <c r="BH25" s="566"/>
      <c r="BI25" s="566"/>
      <c r="BJ25" s="568"/>
      <c r="BK25" s="568"/>
      <c r="BL25" s="568"/>
      <c r="BM25" s="568"/>
      <c r="BN25" s="568"/>
      <c r="BO25" s="568"/>
      <c r="BP25" s="568"/>
      <c r="BQ25" s="568"/>
      <c r="BR25" s="568"/>
      <c r="BS25" s="568"/>
      <c r="BT25" s="568"/>
      <c r="BU25" s="568"/>
      <c r="BV25" s="568"/>
      <c r="BW25" s="568"/>
      <c r="BX25" s="568"/>
      <c r="BY25" s="566"/>
      <c r="BZ25"/>
      <c r="CA25"/>
      <c r="CB25"/>
      <c r="CC25"/>
      <c r="CD25"/>
      <c r="CE25"/>
      <c r="CF25"/>
      <c r="CG25"/>
      <c r="CH25"/>
      <c r="CI25"/>
      <c r="CJ25"/>
      <c r="CK25"/>
      <c r="CL25"/>
      <c r="CM25"/>
      <c r="CN25"/>
      <c r="CO25"/>
      <c r="CP25"/>
      <c r="CQ25"/>
      <c r="CR25"/>
      <c r="CS25"/>
      <c r="CT25"/>
      <c r="CU25"/>
      <c r="CV25"/>
      <c r="CW25"/>
      <c r="CX25"/>
      <c r="CY25"/>
      <c r="CZ25"/>
      <c r="DA25"/>
      <c r="DB25"/>
      <c r="DC25"/>
      <c r="DD25"/>
      <c r="DE25"/>
      <c r="DF25"/>
      <c r="DG25"/>
    </row>
    <row r="26" spans="1:111" s="69" customFormat="1" ht="85.5" x14ac:dyDescent="0.45">
      <c r="A26" s="313" t="s">
        <v>1710</v>
      </c>
      <c r="B26" s="674" t="s">
        <v>119</v>
      </c>
      <c r="C26" s="320"/>
      <c r="D26" s="675">
        <v>45734</v>
      </c>
      <c r="E26" s="675"/>
      <c r="F26" s="314" t="s">
        <v>1711</v>
      </c>
      <c r="G26" s="314" t="s">
        <v>1714</v>
      </c>
      <c r="H26" s="315">
        <v>3</v>
      </c>
      <c r="I26" s="315">
        <v>0</v>
      </c>
      <c r="J26" s="315">
        <v>3</v>
      </c>
      <c r="K26" s="320"/>
      <c r="L26" s="677" t="s">
        <v>75</v>
      </c>
      <c r="M26" s="677" t="s">
        <v>192</v>
      </c>
      <c r="N26" s="677" t="s">
        <v>167</v>
      </c>
      <c r="O26" s="328">
        <v>516704</v>
      </c>
      <c r="P26" s="328">
        <v>180250</v>
      </c>
      <c r="Q26" s="320"/>
      <c r="R26" s="328" t="s">
        <v>123</v>
      </c>
      <c r="S26" s="328" t="s">
        <v>123</v>
      </c>
      <c r="T26" s="315" t="s">
        <v>1619</v>
      </c>
      <c r="U26" s="315">
        <v>0.53</v>
      </c>
      <c r="V26" s="315">
        <v>3</v>
      </c>
      <c r="W26" s="617"/>
      <c r="X26" s="617"/>
      <c r="Y26" s="617"/>
      <c r="Z26" s="626"/>
      <c r="AA26" s="625"/>
      <c r="AB26" s="677" t="s">
        <v>138</v>
      </c>
      <c r="AC26" s="314" t="s">
        <v>1851</v>
      </c>
      <c r="AD26" s="314" t="s">
        <v>1712</v>
      </c>
      <c r="AE26" s="335"/>
      <c r="AF26" s="330"/>
      <c r="AG26" s="320"/>
      <c r="AH26" s="321"/>
      <c r="AI26" s="321"/>
      <c r="AJ26" s="321"/>
      <c r="AK26" s="321"/>
      <c r="AL26" s="373"/>
      <c r="AM26" s="595"/>
      <c r="AN26" s="723">
        <v>0</v>
      </c>
      <c r="AO26" s="723">
        <v>0</v>
      </c>
      <c r="AP26" s="723">
        <v>3</v>
      </c>
      <c r="AQ26" s="723">
        <v>0</v>
      </c>
      <c r="AR26" s="723">
        <v>0</v>
      </c>
      <c r="AS26" s="723">
        <v>0</v>
      </c>
      <c r="AT26" s="723">
        <v>0</v>
      </c>
      <c r="AU26" s="723">
        <v>0</v>
      </c>
      <c r="AV26" s="723">
        <v>0</v>
      </c>
      <c r="AW26" s="723">
        <v>0</v>
      </c>
      <c r="AX26" s="723">
        <v>0</v>
      </c>
      <c r="AY26" s="723">
        <v>0</v>
      </c>
      <c r="AZ26" s="723">
        <v>0</v>
      </c>
      <c r="BA26" s="723">
        <v>0</v>
      </c>
      <c r="BB26" s="359">
        <f t="shared" si="1"/>
        <v>3</v>
      </c>
      <c r="BC26" s="224"/>
      <c r="BD26" s="566"/>
      <c r="BE26" s="566"/>
      <c r="BF26" s="566"/>
      <c r="BG26" s="566"/>
      <c r="BH26" s="566"/>
      <c r="BI26" s="566"/>
      <c r="BJ26" s="568"/>
      <c r="BK26" s="568"/>
      <c r="BL26" s="568"/>
      <c r="BM26" s="568"/>
      <c r="BN26" s="568"/>
      <c r="BO26" s="568"/>
      <c r="BP26" s="568"/>
      <c r="BQ26" s="568"/>
      <c r="BR26" s="568"/>
      <c r="BS26" s="568"/>
      <c r="BT26" s="568"/>
      <c r="BU26" s="568"/>
      <c r="BV26" s="568"/>
      <c r="BW26" s="568"/>
      <c r="BX26" s="568"/>
      <c r="BY26" s="566"/>
      <c r="BZ26"/>
      <c r="CA26"/>
      <c r="CB26"/>
      <c r="CC26"/>
      <c r="CD26"/>
      <c r="CE26"/>
      <c r="CF26"/>
      <c r="CG26"/>
      <c r="CH26"/>
      <c r="CI26"/>
      <c r="CJ26"/>
      <c r="CK26"/>
      <c r="CL26"/>
      <c r="CM26"/>
      <c r="CN26"/>
      <c r="CO26"/>
      <c r="CP26"/>
      <c r="CQ26"/>
      <c r="CR26"/>
      <c r="CS26"/>
      <c r="CT26"/>
      <c r="CU26"/>
      <c r="CV26"/>
      <c r="CW26"/>
      <c r="CX26"/>
      <c r="CY26"/>
      <c r="CZ26"/>
      <c r="DA26"/>
      <c r="DB26"/>
      <c r="DC26"/>
      <c r="DD26"/>
      <c r="DE26"/>
      <c r="DF26"/>
      <c r="DG26"/>
    </row>
    <row r="27" spans="1:111" ht="57" x14ac:dyDescent="0.45">
      <c r="A27" s="687" t="s">
        <v>200</v>
      </c>
      <c r="B27" s="674" t="s">
        <v>119</v>
      </c>
      <c r="C27" s="320"/>
      <c r="D27" s="675">
        <v>44755</v>
      </c>
      <c r="E27" s="675">
        <v>45806</v>
      </c>
      <c r="F27" s="314" t="s">
        <v>1259</v>
      </c>
      <c r="G27" s="314" t="s">
        <v>1716</v>
      </c>
      <c r="H27" s="627">
        <v>60</v>
      </c>
      <c r="I27" s="627">
        <v>38</v>
      </c>
      <c r="J27" s="315">
        <v>22</v>
      </c>
      <c r="K27" s="320"/>
      <c r="L27" s="315" t="s">
        <v>75</v>
      </c>
      <c r="M27" s="677" t="s">
        <v>201</v>
      </c>
      <c r="N27" s="677" t="s">
        <v>167</v>
      </c>
      <c r="O27" s="627">
        <v>516794</v>
      </c>
      <c r="P27" s="627">
        <v>182015</v>
      </c>
      <c r="Q27" s="320"/>
      <c r="R27" s="328" t="s">
        <v>123</v>
      </c>
      <c r="S27" s="328" t="s">
        <v>123</v>
      </c>
      <c r="T27" s="627" t="s">
        <v>37</v>
      </c>
      <c r="U27" s="627">
        <v>0.25</v>
      </c>
      <c r="V27" s="627">
        <v>22</v>
      </c>
      <c r="W27" s="629">
        <v>10</v>
      </c>
      <c r="X27" s="629">
        <v>9</v>
      </c>
      <c r="Y27" s="316">
        <v>19</v>
      </c>
      <c r="Z27" s="317">
        <f t="shared" si="0"/>
        <v>86.36363636363636</v>
      </c>
      <c r="AA27" s="318" t="s">
        <v>1578</v>
      </c>
      <c r="AB27" s="692" t="s">
        <v>138</v>
      </c>
      <c r="AC27" s="690" t="s">
        <v>202</v>
      </c>
      <c r="AD27" s="314" t="s">
        <v>1852</v>
      </c>
      <c r="AE27" s="330"/>
      <c r="AF27" s="330"/>
      <c r="AG27" s="320"/>
      <c r="AH27" s="321"/>
      <c r="AI27" s="321"/>
      <c r="AJ27" s="321"/>
      <c r="AK27" s="321"/>
      <c r="AL27" s="321"/>
      <c r="AM27" s="597"/>
      <c r="AN27" s="315">
        <v>0</v>
      </c>
      <c r="AO27" s="315">
        <v>0</v>
      </c>
      <c r="AP27" s="315">
        <v>22</v>
      </c>
      <c r="AQ27" s="315">
        <v>0</v>
      </c>
      <c r="AR27" s="315">
        <v>0</v>
      </c>
      <c r="AS27" s="315">
        <v>0</v>
      </c>
      <c r="AT27" s="315">
        <v>0</v>
      </c>
      <c r="AU27" s="315">
        <v>0</v>
      </c>
      <c r="AV27" s="315">
        <v>0</v>
      </c>
      <c r="AW27" s="315">
        <v>0</v>
      </c>
      <c r="AX27" s="315">
        <v>0</v>
      </c>
      <c r="AY27" s="315">
        <v>0</v>
      </c>
      <c r="AZ27" s="315">
        <v>0</v>
      </c>
      <c r="BA27" s="315">
        <v>0</v>
      </c>
      <c r="BB27" s="359">
        <f t="shared" si="1"/>
        <v>22</v>
      </c>
      <c r="BD27" s="566"/>
      <c r="BE27" s="566"/>
      <c r="BF27" s="566"/>
      <c r="BG27" s="566"/>
      <c r="BH27" s="566"/>
      <c r="BI27" s="566"/>
      <c r="BJ27" s="570">
        <v>0</v>
      </c>
      <c r="BK27" s="570">
        <v>9</v>
      </c>
      <c r="BL27" s="570">
        <v>10</v>
      </c>
      <c r="BM27" s="566">
        <v>0</v>
      </c>
      <c r="BN27" s="566">
        <v>0</v>
      </c>
      <c r="BO27" s="566">
        <v>0</v>
      </c>
      <c r="BP27" s="566">
        <v>0</v>
      </c>
      <c r="BQ27" s="566">
        <v>0</v>
      </c>
      <c r="BR27" s="566">
        <v>0</v>
      </c>
      <c r="BS27" s="566">
        <v>0</v>
      </c>
      <c r="BT27" s="566">
        <v>0</v>
      </c>
      <c r="BU27" s="566">
        <v>0</v>
      </c>
      <c r="BV27" s="566">
        <v>0</v>
      </c>
      <c r="BW27" s="566">
        <v>0</v>
      </c>
      <c r="BX27" s="566"/>
      <c r="BY27" s="566">
        <f t="shared" si="2"/>
        <v>19</v>
      </c>
    </row>
    <row r="28" spans="1:111" ht="99.75" x14ac:dyDescent="0.45">
      <c r="A28" s="699" t="s">
        <v>467</v>
      </c>
      <c r="B28" s="51" t="s">
        <v>119</v>
      </c>
      <c r="C28" s="700"/>
      <c r="D28" s="689">
        <v>45737</v>
      </c>
      <c r="E28" s="700"/>
      <c r="F28" s="132" t="s">
        <v>468</v>
      </c>
      <c r="G28" s="653" t="s">
        <v>1853</v>
      </c>
      <c r="H28" s="701">
        <v>295</v>
      </c>
      <c r="I28" s="627">
        <v>0</v>
      </c>
      <c r="J28" s="42">
        <v>295</v>
      </c>
      <c r="K28" s="700"/>
      <c r="L28" s="627" t="s">
        <v>75</v>
      </c>
      <c r="M28" s="692" t="s">
        <v>201</v>
      </c>
      <c r="N28" s="702" t="s">
        <v>167</v>
      </c>
      <c r="O28" s="701">
        <v>515840</v>
      </c>
      <c r="P28" s="627">
        <v>182459</v>
      </c>
      <c r="Q28" s="42">
        <v>12140887</v>
      </c>
      <c r="R28" s="651" t="s">
        <v>123</v>
      </c>
      <c r="S28" s="701" t="s">
        <v>469</v>
      </c>
      <c r="T28" s="701">
        <v>0</v>
      </c>
      <c r="U28" s="701">
        <v>7.25</v>
      </c>
      <c r="V28" s="701">
        <v>295</v>
      </c>
      <c r="W28" s="650">
        <v>63</v>
      </c>
      <c r="X28" s="651">
        <v>35</v>
      </c>
      <c r="Y28" s="42">
        <v>98</v>
      </c>
      <c r="Z28" s="652"/>
      <c r="AA28" s="653" t="s">
        <v>470</v>
      </c>
      <c r="AB28" s="701" t="s">
        <v>138</v>
      </c>
      <c r="AC28" s="690" t="s">
        <v>1878</v>
      </c>
      <c r="AD28" s="132" t="s">
        <v>1745</v>
      </c>
      <c r="AE28" s="330"/>
      <c r="AF28" s="330"/>
      <c r="AG28" s="320"/>
      <c r="AH28" s="321"/>
      <c r="AI28" s="321"/>
      <c r="AJ28" s="321"/>
      <c r="AK28" s="321"/>
      <c r="AL28" s="321"/>
      <c r="AM28" s="597"/>
      <c r="AN28" s="315">
        <v>0</v>
      </c>
      <c r="AO28" s="315">
        <v>0</v>
      </c>
      <c r="AP28" s="315">
        <v>0</v>
      </c>
      <c r="AQ28" s="315">
        <v>0</v>
      </c>
      <c r="AR28" s="315">
        <v>148</v>
      </c>
      <c r="AS28" s="315">
        <v>147</v>
      </c>
      <c r="AT28" s="315">
        <v>0</v>
      </c>
      <c r="AU28" s="315">
        <v>0</v>
      </c>
      <c r="AV28" s="315">
        <v>0</v>
      </c>
      <c r="AW28" s="315">
        <v>0</v>
      </c>
      <c r="AX28" s="315">
        <v>0</v>
      </c>
      <c r="AY28" s="315">
        <v>0</v>
      </c>
      <c r="AZ28" s="315">
        <v>0</v>
      </c>
      <c r="BA28" s="315">
        <v>0</v>
      </c>
      <c r="BB28" s="359">
        <f t="shared" si="1"/>
        <v>295</v>
      </c>
      <c r="BD28" s="566"/>
      <c r="BE28" s="566"/>
      <c r="BF28" s="566"/>
      <c r="BG28" s="566"/>
      <c r="BH28" s="566"/>
      <c r="BI28" s="566"/>
      <c r="BJ28" s="570"/>
      <c r="BK28" s="570"/>
      <c r="BL28" s="570"/>
      <c r="BM28" s="566"/>
      <c r="BN28" s="566"/>
      <c r="BO28" s="566"/>
      <c r="BP28" s="566"/>
      <c r="BQ28" s="566"/>
      <c r="BR28" s="566"/>
      <c r="BS28" s="566"/>
      <c r="BT28" s="566"/>
      <c r="BU28" s="566"/>
      <c r="BV28" s="566"/>
      <c r="BW28" s="566"/>
      <c r="BX28" s="566"/>
      <c r="BY28" s="566"/>
    </row>
    <row r="29" spans="1:111" ht="85.5" x14ac:dyDescent="0.45">
      <c r="A29" s="313" t="s">
        <v>1832</v>
      </c>
      <c r="B29" s="313" t="s">
        <v>119</v>
      </c>
      <c r="C29" s="320"/>
      <c r="D29" s="675">
        <v>45595</v>
      </c>
      <c r="E29" s="320"/>
      <c r="F29" s="314" t="s">
        <v>1833</v>
      </c>
      <c r="G29" s="314" t="s">
        <v>1834</v>
      </c>
      <c r="H29" s="315">
        <v>9</v>
      </c>
      <c r="I29" s="315">
        <v>0</v>
      </c>
      <c r="J29" s="315">
        <v>9</v>
      </c>
      <c r="K29" s="320"/>
      <c r="L29" s="315" t="s">
        <v>386</v>
      </c>
      <c r="M29" s="677" t="s">
        <v>201</v>
      </c>
      <c r="N29" s="677" t="s">
        <v>167</v>
      </c>
      <c r="O29" s="315">
        <v>516403</v>
      </c>
      <c r="P29" s="315">
        <v>181636</v>
      </c>
      <c r="Q29" s="315"/>
      <c r="R29" s="328" t="s">
        <v>123</v>
      </c>
      <c r="S29" s="315" t="s">
        <v>123</v>
      </c>
      <c r="T29" s="315" t="s">
        <v>37</v>
      </c>
      <c r="U29" s="315">
        <v>0.54</v>
      </c>
      <c r="V29" s="315">
        <v>9</v>
      </c>
      <c r="W29" s="328"/>
      <c r="X29" s="328"/>
      <c r="Y29" s="315"/>
      <c r="Z29" s="317"/>
      <c r="AA29" s="314"/>
      <c r="AB29" s="315" t="s">
        <v>138</v>
      </c>
      <c r="AC29" s="314"/>
      <c r="AD29" s="314" t="s">
        <v>1705</v>
      </c>
      <c r="AE29" s="330"/>
      <c r="AF29" s="330"/>
      <c r="AG29" s="320"/>
      <c r="AH29" s="321"/>
      <c r="AI29" s="321"/>
      <c r="AJ29" s="321"/>
      <c r="AK29" s="321"/>
      <c r="AL29" s="321"/>
      <c r="AM29" s="597"/>
      <c r="AN29" s="315">
        <v>0</v>
      </c>
      <c r="AO29" s="315">
        <v>9</v>
      </c>
      <c r="AP29" s="315">
        <v>0</v>
      </c>
      <c r="AQ29" s="315">
        <v>0</v>
      </c>
      <c r="AR29" s="315">
        <v>0</v>
      </c>
      <c r="AS29" s="315">
        <v>0</v>
      </c>
      <c r="AT29" s="315">
        <v>0</v>
      </c>
      <c r="AU29" s="315">
        <v>0</v>
      </c>
      <c r="AV29" s="315">
        <v>0</v>
      </c>
      <c r="AW29" s="315">
        <v>0</v>
      </c>
      <c r="AX29" s="315">
        <v>0</v>
      </c>
      <c r="AY29" s="315">
        <v>0</v>
      </c>
      <c r="AZ29" s="315">
        <v>0</v>
      </c>
      <c r="BA29" s="315">
        <v>0</v>
      </c>
      <c r="BB29" s="359">
        <f t="shared" si="1"/>
        <v>9</v>
      </c>
      <c r="BD29" s="566"/>
      <c r="BE29" s="566"/>
      <c r="BF29" s="566"/>
      <c r="BG29" s="566"/>
      <c r="BH29" s="566"/>
      <c r="BI29" s="566"/>
      <c r="BJ29" s="570"/>
      <c r="BK29" s="570"/>
      <c r="BL29" s="570"/>
      <c r="BM29" s="566"/>
      <c r="BN29" s="566"/>
      <c r="BO29" s="566"/>
      <c r="BP29" s="566"/>
      <c r="BQ29" s="566"/>
      <c r="BR29" s="566"/>
      <c r="BS29" s="566"/>
      <c r="BT29" s="566"/>
      <c r="BU29" s="566"/>
      <c r="BV29" s="566"/>
      <c r="BW29" s="566"/>
      <c r="BX29" s="566"/>
      <c r="BY29" s="566"/>
    </row>
    <row r="30" spans="1:111" ht="57" x14ac:dyDescent="0.45">
      <c r="A30" s="661" t="s">
        <v>204</v>
      </c>
      <c r="B30" s="674" t="s">
        <v>119</v>
      </c>
      <c r="C30" s="320"/>
      <c r="D30" s="675">
        <v>43133</v>
      </c>
      <c r="E30" s="675">
        <v>44112</v>
      </c>
      <c r="F30" s="314" t="s">
        <v>1260</v>
      </c>
      <c r="G30" s="314" t="s">
        <v>205</v>
      </c>
      <c r="H30" s="666">
        <v>76</v>
      </c>
      <c r="I30" s="666">
        <v>0</v>
      </c>
      <c r="J30" s="315">
        <v>76</v>
      </c>
      <c r="K30" s="320"/>
      <c r="L30" s="320"/>
      <c r="M30" s="677" t="s">
        <v>206</v>
      </c>
      <c r="N30" s="677" t="s">
        <v>167</v>
      </c>
      <c r="O30" s="666">
        <v>516959</v>
      </c>
      <c r="P30" s="666">
        <v>179146</v>
      </c>
      <c r="Q30" s="320"/>
      <c r="R30" s="328" t="s">
        <v>123</v>
      </c>
      <c r="S30" s="328" t="s">
        <v>123</v>
      </c>
      <c r="T30" s="666" t="s">
        <v>37</v>
      </c>
      <c r="U30" s="666">
        <v>0.65</v>
      </c>
      <c r="V30" s="666">
        <v>76</v>
      </c>
      <c r="W30" s="352">
        <v>18</v>
      </c>
      <c r="X30" s="352">
        <v>58</v>
      </c>
      <c r="Y30" s="316">
        <v>76</v>
      </c>
      <c r="Z30" s="317">
        <f t="shared" si="0"/>
        <v>100</v>
      </c>
      <c r="AA30" s="318" t="s">
        <v>207</v>
      </c>
      <c r="AB30" s="667" t="s">
        <v>127</v>
      </c>
      <c r="AC30" s="664"/>
      <c r="AD30" s="314" t="s">
        <v>1717</v>
      </c>
      <c r="AE30" s="330"/>
      <c r="AF30" s="330"/>
      <c r="AG30" s="320"/>
      <c r="AH30" s="321"/>
      <c r="AI30" s="321"/>
      <c r="AJ30" s="321"/>
      <c r="AK30" s="321"/>
      <c r="AL30" s="321"/>
      <c r="AM30" s="595"/>
      <c r="AN30" s="315">
        <v>0</v>
      </c>
      <c r="AO30" s="315">
        <v>0</v>
      </c>
      <c r="AP30" s="315">
        <v>38</v>
      </c>
      <c r="AQ30" s="315">
        <v>38</v>
      </c>
      <c r="AR30" s="315">
        <v>0</v>
      </c>
      <c r="AS30" s="315">
        <v>0</v>
      </c>
      <c r="AT30" s="315">
        <v>0</v>
      </c>
      <c r="AU30" s="315">
        <v>0</v>
      </c>
      <c r="AV30" s="315">
        <v>0</v>
      </c>
      <c r="AW30" s="315">
        <v>0</v>
      </c>
      <c r="AX30" s="315">
        <v>0</v>
      </c>
      <c r="AY30" s="315">
        <v>0</v>
      </c>
      <c r="AZ30" s="315">
        <v>0</v>
      </c>
      <c r="BA30" s="315">
        <v>0</v>
      </c>
      <c r="BB30" s="359">
        <f t="shared" si="1"/>
        <v>76</v>
      </c>
      <c r="BD30" s="566"/>
      <c r="BE30" s="566"/>
      <c r="BF30" s="566"/>
      <c r="BG30" s="566"/>
      <c r="BH30" s="566"/>
      <c r="BI30" s="566"/>
      <c r="BJ30" s="566">
        <v>0</v>
      </c>
      <c r="BK30" s="570">
        <v>0</v>
      </c>
      <c r="BL30" s="570">
        <v>38</v>
      </c>
      <c r="BM30" s="570">
        <v>38</v>
      </c>
      <c r="BN30" s="566">
        <v>0</v>
      </c>
      <c r="BO30" s="566">
        <v>0</v>
      </c>
      <c r="BP30" s="566">
        <v>0</v>
      </c>
      <c r="BQ30" s="566">
        <v>0</v>
      </c>
      <c r="BR30" s="566">
        <v>0</v>
      </c>
      <c r="BS30" s="566">
        <v>0</v>
      </c>
      <c r="BT30" s="566">
        <v>0</v>
      </c>
      <c r="BU30" s="566">
        <v>0</v>
      </c>
      <c r="BV30" s="566">
        <v>0</v>
      </c>
      <c r="BW30" s="566">
        <v>0</v>
      </c>
      <c r="BX30" s="566"/>
      <c r="BY30" s="566">
        <f t="shared" si="2"/>
        <v>76</v>
      </c>
    </row>
    <row r="31" spans="1:111" ht="42.75" x14ac:dyDescent="0.45">
      <c r="A31" s="313" t="s">
        <v>209</v>
      </c>
      <c r="B31" s="674" t="s">
        <v>119</v>
      </c>
      <c r="C31" s="320"/>
      <c r="D31" s="675">
        <v>44538</v>
      </c>
      <c r="E31" s="675">
        <v>44112</v>
      </c>
      <c r="F31" s="314" t="s">
        <v>1261</v>
      </c>
      <c r="G31" s="314" t="s">
        <v>210</v>
      </c>
      <c r="H31" s="315">
        <v>19</v>
      </c>
      <c r="I31" s="315">
        <v>0</v>
      </c>
      <c r="J31" s="315">
        <v>19</v>
      </c>
      <c r="K31" s="320"/>
      <c r="L31" s="320"/>
      <c r="M31" s="677" t="s">
        <v>206</v>
      </c>
      <c r="N31" s="677" t="s">
        <v>167</v>
      </c>
      <c r="O31" s="315">
        <v>516975</v>
      </c>
      <c r="P31" s="315">
        <v>179164</v>
      </c>
      <c r="Q31" s="320"/>
      <c r="R31" s="328" t="s">
        <v>123</v>
      </c>
      <c r="S31" s="328" t="s">
        <v>123</v>
      </c>
      <c r="T31" s="315" t="s">
        <v>37</v>
      </c>
      <c r="U31" s="315">
        <v>0.65</v>
      </c>
      <c r="V31" s="315">
        <v>19</v>
      </c>
      <c r="W31" s="316">
        <v>5</v>
      </c>
      <c r="X31" s="316">
        <v>14</v>
      </c>
      <c r="Y31" s="316">
        <v>19</v>
      </c>
      <c r="Z31" s="317">
        <f t="shared" si="0"/>
        <v>100</v>
      </c>
      <c r="AA31" s="318" t="s">
        <v>211</v>
      </c>
      <c r="AB31" s="677" t="s">
        <v>127</v>
      </c>
      <c r="AC31" s="314"/>
      <c r="AD31" s="314" t="s">
        <v>212</v>
      </c>
      <c r="AE31" s="330"/>
      <c r="AF31" s="330"/>
      <c r="AG31" s="320"/>
      <c r="AH31" s="321"/>
      <c r="AI31" s="321"/>
      <c r="AJ31" s="321"/>
      <c r="AK31" s="321"/>
      <c r="AL31" s="321"/>
      <c r="AM31" s="595"/>
      <c r="AN31" s="315">
        <v>0</v>
      </c>
      <c r="AO31" s="315">
        <v>0</v>
      </c>
      <c r="AP31" s="315">
        <v>10</v>
      </c>
      <c r="AQ31" s="315">
        <v>9</v>
      </c>
      <c r="AR31" s="315">
        <v>0</v>
      </c>
      <c r="AS31" s="315">
        <v>0</v>
      </c>
      <c r="AT31" s="315">
        <v>0</v>
      </c>
      <c r="AU31" s="315">
        <v>0</v>
      </c>
      <c r="AV31" s="315">
        <v>0</v>
      </c>
      <c r="AW31" s="315">
        <v>0</v>
      </c>
      <c r="AX31" s="315">
        <v>0</v>
      </c>
      <c r="AY31" s="315">
        <v>0</v>
      </c>
      <c r="AZ31" s="315">
        <v>0</v>
      </c>
      <c r="BA31" s="315">
        <v>0</v>
      </c>
      <c r="BB31" s="359">
        <f t="shared" si="1"/>
        <v>19</v>
      </c>
      <c r="BD31" s="566"/>
      <c r="BE31" s="566"/>
      <c r="BF31" s="566"/>
      <c r="BG31" s="566"/>
      <c r="BH31" s="566"/>
      <c r="BI31" s="566"/>
      <c r="BJ31" s="566">
        <v>0</v>
      </c>
      <c r="BK31" s="570">
        <v>0</v>
      </c>
      <c r="BL31" s="570">
        <v>9</v>
      </c>
      <c r="BM31" s="570">
        <v>10</v>
      </c>
      <c r="BN31" s="566">
        <v>0</v>
      </c>
      <c r="BO31" s="566">
        <v>0</v>
      </c>
      <c r="BP31" s="566">
        <v>0</v>
      </c>
      <c r="BQ31" s="566">
        <v>0</v>
      </c>
      <c r="BR31" s="566">
        <v>0</v>
      </c>
      <c r="BS31" s="566">
        <v>0</v>
      </c>
      <c r="BT31" s="566">
        <v>0</v>
      </c>
      <c r="BU31" s="566">
        <v>0</v>
      </c>
      <c r="BV31" s="566">
        <v>0</v>
      </c>
      <c r="BW31" s="566">
        <v>0</v>
      </c>
      <c r="BX31" s="566"/>
      <c r="BY31" s="566">
        <f t="shared" si="2"/>
        <v>19</v>
      </c>
    </row>
    <row r="32" spans="1:111" ht="128.25" x14ac:dyDescent="0.45">
      <c r="A32" s="340" t="s">
        <v>373</v>
      </c>
      <c r="B32" s="694" t="s">
        <v>135</v>
      </c>
      <c r="C32" s="341"/>
      <c r="D32" s="669">
        <v>45155</v>
      </c>
      <c r="E32" s="669"/>
      <c r="F32" s="670" t="s">
        <v>1262</v>
      </c>
      <c r="G32" s="670" t="s">
        <v>1064</v>
      </c>
      <c r="H32" s="342">
        <v>4</v>
      </c>
      <c r="I32" s="342">
        <v>6</v>
      </c>
      <c r="J32" s="342">
        <v>-2</v>
      </c>
      <c r="K32" s="341"/>
      <c r="L32" s="342" t="s">
        <v>75</v>
      </c>
      <c r="M32" s="672" t="s">
        <v>201</v>
      </c>
      <c r="N32" s="672" t="s">
        <v>167</v>
      </c>
      <c r="O32" s="342"/>
      <c r="P32" s="342"/>
      <c r="Q32" s="341"/>
      <c r="R32" s="673" t="s">
        <v>123</v>
      </c>
      <c r="S32" s="673" t="s">
        <v>681</v>
      </c>
      <c r="T32" s="698" t="s">
        <v>1065</v>
      </c>
      <c r="U32" s="342">
        <v>0.1</v>
      </c>
      <c r="V32" s="342">
        <v>0</v>
      </c>
      <c r="W32" s="331"/>
      <c r="X32" s="331"/>
      <c r="Y32" s="331"/>
      <c r="Z32" s="337"/>
      <c r="AA32" s="338"/>
      <c r="AB32" s="672" t="s">
        <v>138</v>
      </c>
      <c r="AC32" s="670" t="s">
        <v>1299</v>
      </c>
      <c r="AD32" s="670" t="s">
        <v>37</v>
      </c>
      <c r="AE32" s="330"/>
      <c r="AF32" s="330"/>
      <c r="AG32" s="320"/>
      <c r="AH32" s="321"/>
      <c r="AI32" s="321"/>
      <c r="AJ32" s="321"/>
      <c r="AK32" s="321"/>
      <c r="AL32" s="321"/>
      <c r="AM32" s="596"/>
      <c r="AN32" s="723">
        <v>0</v>
      </c>
      <c r="AO32" s="723">
        <v>0</v>
      </c>
      <c r="AP32" s="723">
        <v>0</v>
      </c>
      <c r="AQ32" s="723">
        <v>0</v>
      </c>
      <c r="AR32" s="723">
        <v>0</v>
      </c>
      <c r="AS32" s="723">
        <v>0</v>
      </c>
      <c r="AT32" s="723">
        <v>0</v>
      </c>
      <c r="AU32" s="723">
        <v>0</v>
      </c>
      <c r="AV32" s="723">
        <v>0</v>
      </c>
      <c r="AW32" s="723">
        <v>0</v>
      </c>
      <c r="AX32" s="723">
        <v>0</v>
      </c>
      <c r="AY32" s="723">
        <v>0</v>
      </c>
      <c r="AZ32" s="723">
        <v>0</v>
      </c>
      <c r="BA32" s="723">
        <v>0</v>
      </c>
      <c r="BB32" s="359">
        <f t="shared" si="1"/>
        <v>0</v>
      </c>
      <c r="BD32" s="566"/>
      <c r="BE32" s="566"/>
      <c r="BF32" s="566"/>
      <c r="BG32" s="566"/>
      <c r="BH32" s="566"/>
      <c r="BI32" s="566"/>
      <c r="BJ32" s="568"/>
      <c r="BK32" s="568"/>
      <c r="BL32" s="568"/>
      <c r="BM32" s="568"/>
      <c r="BN32" s="568"/>
      <c r="BO32" s="568"/>
      <c r="BP32" s="568"/>
      <c r="BQ32" s="568"/>
      <c r="BR32" s="568"/>
      <c r="BS32" s="568"/>
      <c r="BT32" s="568"/>
      <c r="BU32" s="568"/>
      <c r="BV32" s="568"/>
      <c r="BW32" s="568"/>
      <c r="BX32" s="568"/>
      <c r="BY32" s="566">
        <f t="shared" si="2"/>
        <v>0</v>
      </c>
    </row>
    <row r="33" spans="1:108" ht="270.75" x14ac:dyDescent="0.45">
      <c r="A33" s="313" t="s">
        <v>213</v>
      </c>
      <c r="B33" s="674" t="s">
        <v>119</v>
      </c>
      <c r="C33" s="320"/>
      <c r="D33" s="675">
        <v>43840</v>
      </c>
      <c r="E33" s="315" t="s">
        <v>214</v>
      </c>
      <c r="F33" s="314" t="s">
        <v>1263</v>
      </c>
      <c r="G33" s="314" t="s">
        <v>1768</v>
      </c>
      <c r="H33" s="315">
        <v>346</v>
      </c>
      <c r="I33" s="315">
        <v>0</v>
      </c>
      <c r="J33" s="315">
        <v>346</v>
      </c>
      <c r="K33" s="320"/>
      <c r="L33" s="703" t="s">
        <v>75</v>
      </c>
      <c r="M33" s="315" t="s">
        <v>215</v>
      </c>
      <c r="N33" s="315" t="s">
        <v>216</v>
      </c>
      <c r="O33" s="315">
        <v>515290</v>
      </c>
      <c r="P33" s="315">
        <v>185342</v>
      </c>
      <c r="Q33" s="320"/>
      <c r="R33" s="328" t="s">
        <v>123</v>
      </c>
      <c r="S33" s="328" t="s">
        <v>123</v>
      </c>
      <c r="T33" s="315" t="s">
        <v>37</v>
      </c>
      <c r="U33" s="315">
        <v>2.37</v>
      </c>
      <c r="V33" s="315">
        <v>346</v>
      </c>
      <c r="W33" s="339">
        <v>0</v>
      </c>
      <c r="X33" s="339">
        <v>34</v>
      </c>
      <c r="Y33" s="339">
        <v>34</v>
      </c>
      <c r="Z33" s="317">
        <f t="shared" si="0"/>
        <v>9.8265895953757223</v>
      </c>
      <c r="AA33" s="318" t="s">
        <v>1579</v>
      </c>
      <c r="AB33" s="677" t="s">
        <v>138</v>
      </c>
      <c r="AC33" s="314" t="s">
        <v>1879</v>
      </c>
      <c r="AD33" s="314" t="s">
        <v>1854</v>
      </c>
      <c r="AE33" s="330"/>
      <c r="AF33" s="330"/>
      <c r="AG33" s="320"/>
      <c r="AH33" s="321"/>
      <c r="AI33" s="321"/>
      <c r="AJ33" s="321"/>
      <c r="AK33" s="321"/>
      <c r="AL33" s="321"/>
      <c r="AM33" s="595"/>
      <c r="AN33" s="315">
        <v>0</v>
      </c>
      <c r="AO33" s="315">
        <v>0</v>
      </c>
      <c r="AP33" s="315">
        <v>0</v>
      </c>
      <c r="AQ33" s="315">
        <v>0</v>
      </c>
      <c r="AR33" s="315">
        <v>0</v>
      </c>
      <c r="AS33" s="315">
        <v>87</v>
      </c>
      <c r="AT33" s="315">
        <v>87</v>
      </c>
      <c r="AU33" s="315">
        <v>86</v>
      </c>
      <c r="AV33" s="315">
        <v>86</v>
      </c>
      <c r="AW33" s="315">
        <v>0</v>
      </c>
      <c r="AX33" s="315">
        <v>0</v>
      </c>
      <c r="AY33" s="315">
        <v>0</v>
      </c>
      <c r="AZ33" s="315">
        <v>0</v>
      </c>
      <c r="BA33" s="315">
        <v>0</v>
      </c>
      <c r="BB33" s="359">
        <f t="shared" si="1"/>
        <v>346</v>
      </c>
      <c r="BD33" s="566"/>
      <c r="BE33" s="566"/>
      <c r="BF33" s="566"/>
      <c r="BG33" s="566"/>
      <c r="BH33" s="566"/>
      <c r="BI33" s="566"/>
      <c r="BJ33" s="566">
        <v>0</v>
      </c>
      <c r="BK33" s="570">
        <v>0</v>
      </c>
      <c r="BL33" s="570">
        <v>17</v>
      </c>
      <c r="BM33" s="570">
        <v>17</v>
      </c>
      <c r="BN33" s="570">
        <v>0</v>
      </c>
      <c r="BO33" s="570">
        <v>0</v>
      </c>
      <c r="BP33" s="570">
        <v>0</v>
      </c>
      <c r="BQ33" s="570">
        <v>0</v>
      </c>
      <c r="BR33" s="570">
        <v>0</v>
      </c>
      <c r="BS33" s="570">
        <v>0</v>
      </c>
      <c r="BT33" s="570">
        <v>0</v>
      </c>
      <c r="BU33" s="570">
        <v>0</v>
      </c>
      <c r="BV33" s="570">
        <v>0</v>
      </c>
      <c r="BW33" s="570">
        <v>0</v>
      </c>
      <c r="BX33" s="570">
        <v>0</v>
      </c>
      <c r="BY33" s="566">
        <f t="shared" si="2"/>
        <v>34</v>
      </c>
    </row>
    <row r="34" spans="1:108" ht="142.5" customHeight="1" x14ac:dyDescent="0.45">
      <c r="A34" s="313" t="s">
        <v>218</v>
      </c>
      <c r="B34" s="674" t="s">
        <v>119</v>
      </c>
      <c r="C34" s="320"/>
      <c r="D34" s="675">
        <v>42979</v>
      </c>
      <c r="E34" s="675">
        <v>43285</v>
      </c>
      <c r="F34" s="693" t="s">
        <v>1264</v>
      </c>
      <c r="G34" s="313" t="s">
        <v>219</v>
      </c>
      <c r="H34" s="315">
        <v>870</v>
      </c>
      <c r="I34" s="315">
        <v>0</v>
      </c>
      <c r="J34" s="315">
        <v>870</v>
      </c>
      <c r="K34" s="320"/>
      <c r="L34" s="320"/>
      <c r="M34" s="315" t="s">
        <v>83</v>
      </c>
      <c r="N34" s="315" t="s">
        <v>216</v>
      </c>
      <c r="O34" s="315">
        <v>515017</v>
      </c>
      <c r="P34" s="315">
        <v>184636</v>
      </c>
      <c r="Q34" s="320"/>
      <c r="R34" s="328" t="s">
        <v>220</v>
      </c>
      <c r="S34" s="328" t="s">
        <v>123</v>
      </c>
      <c r="T34" s="315" t="s">
        <v>37</v>
      </c>
      <c r="U34" s="315">
        <v>10.5</v>
      </c>
      <c r="V34" s="315">
        <v>870</v>
      </c>
      <c r="W34" s="339"/>
      <c r="X34" s="339"/>
      <c r="Y34" s="339"/>
      <c r="Z34" s="317">
        <f t="shared" si="0"/>
        <v>0</v>
      </c>
      <c r="AA34" s="318" t="s">
        <v>1580</v>
      </c>
      <c r="AB34" s="677" t="s">
        <v>127</v>
      </c>
      <c r="AC34" s="314" t="s">
        <v>1880</v>
      </c>
      <c r="AD34" s="314" t="s">
        <v>1840</v>
      </c>
      <c r="AE34" s="330"/>
      <c r="AF34" s="330"/>
      <c r="AG34" s="320"/>
      <c r="AH34" s="321"/>
      <c r="AI34" s="321"/>
      <c r="AJ34" s="321"/>
      <c r="AK34" s="321"/>
      <c r="AL34" s="321"/>
      <c r="AM34" s="595"/>
      <c r="AN34" s="315">
        <v>424</v>
      </c>
      <c r="AO34" s="315">
        <v>198</v>
      </c>
      <c r="AP34" s="315">
        <v>248</v>
      </c>
      <c r="AQ34" s="315">
        <v>0</v>
      </c>
      <c r="AR34" s="315">
        <v>0</v>
      </c>
      <c r="AS34" s="315">
        <v>0</v>
      </c>
      <c r="AT34" s="315">
        <v>0</v>
      </c>
      <c r="AU34" s="315">
        <v>0</v>
      </c>
      <c r="AV34" s="315">
        <v>0</v>
      </c>
      <c r="AW34" s="315">
        <v>0</v>
      </c>
      <c r="AX34" s="315">
        <v>0</v>
      </c>
      <c r="AY34" s="315">
        <v>0</v>
      </c>
      <c r="AZ34" s="315">
        <v>0</v>
      </c>
      <c r="BA34" s="315">
        <v>0</v>
      </c>
      <c r="BB34" s="359">
        <f t="shared" si="1"/>
        <v>870</v>
      </c>
      <c r="BD34" s="566"/>
      <c r="BE34" s="566"/>
      <c r="BF34" s="566"/>
      <c r="BG34" s="566"/>
      <c r="BH34" s="566"/>
      <c r="BI34" s="566"/>
      <c r="BJ34" s="566"/>
      <c r="BK34" s="566"/>
      <c r="BL34" s="566"/>
      <c r="BM34" s="566"/>
      <c r="BN34" s="566"/>
      <c r="BO34" s="566"/>
      <c r="BP34" s="566"/>
      <c r="BQ34" s="566"/>
      <c r="BR34" s="566"/>
      <c r="BS34" s="566"/>
      <c r="BT34" s="566"/>
      <c r="BU34" s="566"/>
      <c r="BV34" s="566"/>
      <c r="BW34" s="566"/>
      <c r="BX34" s="566"/>
      <c r="BY34" s="574">
        <f t="shared" si="2"/>
        <v>0</v>
      </c>
    </row>
    <row r="35" spans="1:108" ht="103.5" customHeight="1" x14ac:dyDescent="0.45">
      <c r="A35" s="313" t="s">
        <v>223</v>
      </c>
      <c r="B35" s="674" t="s">
        <v>119</v>
      </c>
      <c r="C35" s="320"/>
      <c r="D35" s="675">
        <v>43840</v>
      </c>
      <c r="E35" s="675">
        <v>43285</v>
      </c>
      <c r="F35" s="693" t="s">
        <v>1264</v>
      </c>
      <c r="G35" s="313" t="s">
        <v>224</v>
      </c>
      <c r="H35" s="315">
        <v>122</v>
      </c>
      <c r="I35" s="315">
        <v>0</v>
      </c>
      <c r="J35" s="315">
        <v>122</v>
      </c>
      <c r="K35" s="320"/>
      <c r="L35" s="320"/>
      <c r="M35" s="315" t="s">
        <v>83</v>
      </c>
      <c r="N35" s="315" t="s">
        <v>216</v>
      </c>
      <c r="O35" s="315">
        <v>515079</v>
      </c>
      <c r="P35" s="315">
        <v>184510</v>
      </c>
      <c r="Q35" s="320"/>
      <c r="R35" s="328" t="s">
        <v>220</v>
      </c>
      <c r="S35" s="328" t="s">
        <v>123</v>
      </c>
      <c r="T35" s="315" t="s">
        <v>37</v>
      </c>
      <c r="U35" s="315">
        <v>10.5</v>
      </c>
      <c r="V35" s="315">
        <v>122</v>
      </c>
      <c r="W35" s="339"/>
      <c r="X35" s="339"/>
      <c r="Y35" s="339"/>
      <c r="Z35" s="317">
        <f t="shared" si="0"/>
        <v>0</v>
      </c>
      <c r="AA35" s="318" t="s">
        <v>1581</v>
      </c>
      <c r="AB35" s="677" t="s">
        <v>127</v>
      </c>
      <c r="AC35" s="314" t="s">
        <v>225</v>
      </c>
      <c r="AD35" s="314" t="s">
        <v>226</v>
      </c>
      <c r="AE35" s="330"/>
      <c r="AF35" s="330"/>
      <c r="AG35" s="320"/>
      <c r="AH35" s="321"/>
      <c r="AI35" s="321"/>
      <c r="AJ35" s="321"/>
      <c r="AK35" s="321"/>
      <c r="AL35" s="321"/>
      <c r="AM35" s="596"/>
      <c r="AN35" s="315">
        <v>85</v>
      </c>
      <c r="AO35" s="315">
        <v>14</v>
      </c>
      <c r="AP35" s="315">
        <v>23</v>
      </c>
      <c r="AQ35" s="315">
        <v>0</v>
      </c>
      <c r="AR35" s="315">
        <v>0</v>
      </c>
      <c r="AS35" s="315">
        <v>0</v>
      </c>
      <c r="AT35" s="315">
        <v>0</v>
      </c>
      <c r="AU35" s="315">
        <v>0</v>
      </c>
      <c r="AV35" s="315">
        <v>0</v>
      </c>
      <c r="AW35" s="315">
        <v>0</v>
      </c>
      <c r="AX35" s="315">
        <v>0</v>
      </c>
      <c r="AY35" s="315">
        <v>0</v>
      </c>
      <c r="AZ35" s="315">
        <v>0</v>
      </c>
      <c r="BA35" s="315">
        <v>0</v>
      </c>
      <c r="BB35" s="359">
        <f t="shared" si="1"/>
        <v>122</v>
      </c>
      <c r="BD35" s="566"/>
      <c r="BE35" s="566"/>
      <c r="BF35" s="566"/>
      <c r="BG35" s="566"/>
      <c r="BH35" s="566"/>
      <c r="BI35" s="566"/>
      <c r="BJ35" s="566"/>
      <c r="BK35" s="566"/>
      <c r="BL35" s="566"/>
      <c r="BM35" s="566"/>
      <c r="BN35" s="566"/>
      <c r="BO35" s="566"/>
      <c r="BP35" s="566"/>
      <c r="BQ35" s="566"/>
      <c r="BR35" s="566"/>
      <c r="BS35" s="566"/>
      <c r="BT35" s="566"/>
      <c r="BU35" s="566"/>
      <c r="BV35" s="566"/>
      <c r="BW35" s="566"/>
      <c r="BX35" s="566"/>
      <c r="BY35" s="574">
        <f t="shared" si="2"/>
        <v>0</v>
      </c>
    </row>
    <row r="36" spans="1:108" ht="103.5" customHeight="1" x14ac:dyDescent="0.45">
      <c r="A36" s="313" t="s">
        <v>227</v>
      </c>
      <c r="B36" s="674" t="s">
        <v>119</v>
      </c>
      <c r="C36" s="320"/>
      <c r="D36" s="675">
        <v>44230</v>
      </c>
      <c r="E36" s="675">
        <v>44529</v>
      </c>
      <c r="F36" s="693" t="s">
        <v>1265</v>
      </c>
      <c r="G36" s="313"/>
      <c r="H36" s="315">
        <v>25</v>
      </c>
      <c r="I36" s="315">
        <v>0</v>
      </c>
      <c r="J36" s="315">
        <v>25</v>
      </c>
      <c r="K36" s="320"/>
      <c r="L36" s="320"/>
      <c r="M36" s="315" t="s">
        <v>228</v>
      </c>
      <c r="N36" s="315" t="s">
        <v>216</v>
      </c>
      <c r="O36" s="315">
        <v>513709</v>
      </c>
      <c r="P36" s="315">
        <v>183297</v>
      </c>
      <c r="Q36" s="320"/>
      <c r="R36" s="328" t="s">
        <v>123</v>
      </c>
      <c r="S36" s="328" t="s">
        <v>123</v>
      </c>
      <c r="T36" s="315" t="s">
        <v>37</v>
      </c>
      <c r="U36" s="315">
        <v>0.59</v>
      </c>
      <c r="V36" s="315">
        <v>25</v>
      </c>
      <c r="W36" s="316">
        <v>25</v>
      </c>
      <c r="X36" s="316">
        <v>0</v>
      </c>
      <c r="Y36" s="316">
        <v>25</v>
      </c>
      <c r="Z36" s="317">
        <f t="shared" si="0"/>
        <v>100</v>
      </c>
      <c r="AA36" s="318" t="s">
        <v>229</v>
      </c>
      <c r="AB36" s="677" t="s">
        <v>127</v>
      </c>
      <c r="AC36" s="314"/>
      <c r="AD36" s="314" t="s">
        <v>1881</v>
      </c>
      <c r="AE36" s="330"/>
      <c r="AF36" s="330"/>
      <c r="AG36" s="320"/>
      <c r="AH36" s="321"/>
      <c r="AI36" s="321"/>
      <c r="AJ36" s="321"/>
      <c r="AK36" s="321"/>
      <c r="AL36" s="373"/>
      <c r="AM36" s="596"/>
      <c r="AN36" s="315">
        <v>0</v>
      </c>
      <c r="AO36" s="315">
        <v>0</v>
      </c>
      <c r="AP36" s="315">
        <v>25</v>
      </c>
      <c r="AQ36" s="315">
        <v>0</v>
      </c>
      <c r="AR36" s="315">
        <v>0</v>
      </c>
      <c r="AS36" s="315">
        <v>0</v>
      </c>
      <c r="AT36" s="315">
        <v>0</v>
      </c>
      <c r="AU36" s="315">
        <v>0</v>
      </c>
      <c r="AV36" s="315">
        <v>0</v>
      </c>
      <c r="AW36" s="315">
        <v>0</v>
      </c>
      <c r="AX36" s="315">
        <v>0</v>
      </c>
      <c r="AY36" s="315">
        <v>0</v>
      </c>
      <c r="AZ36" s="315">
        <v>0</v>
      </c>
      <c r="BA36" s="315">
        <v>0</v>
      </c>
      <c r="BB36" s="359">
        <f t="shared" si="1"/>
        <v>25</v>
      </c>
      <c r="BD36" s="566"/>
      <c r="BE36" s="566"/>
      <c r="BF36" s="566"/>
      <c r="BG36" s="566"/>
      <c r="BH36" s="566"/>
      <c r="BI36" s="566"/>
      <c r="BJ36" s="570">
        <v>12</v>
      </c>
      <c r="BK36" s="570">
        <v>13</v>
      </c>
      <c r="BL36" s="566">
        <v>0</v>
      </c>
      <c r="BM36" s="566">
        <v>0</v>
      </c>
      <c r="BN36" s="566">
        <v>0</v>
      </c>
      <c r="BO36" s="566">
        <v>0</v>
      </c>
      <c r="BP36" s="566">
        <v>0</v>
      </c>
      <c r="BQ36" s="566">
        <v>0</v>
      </c>
      <c r="BR36" s="566">
        <v>0</v>
      </c>
      <c r="BS36" s="566">
        <v>0</v>
      </c>
      <c r="BT36" s="566">
        <v>0</v>
      </c>
      <c r="BU36" s="566">
        <v>0</v>
      </c>
      <c r="BV36" s="566">
        <v>0</v>
      </c>
      <c r="BW36" s="566">
        <v>0</v>
      </c>
      <c r="BX36" s="566">
        <v>0</v>
      </c>
      <c r="BY36" s="566">
        <f t="shared" si="2"/>
        <v>25</v>
      </c>
    </row>
    <row r="37" spans="1:108" ht="103.5" customHeight="1" x14ac:dyDescent="0.45">
      <c r="A37" s="313" t="s">
        <v>427</v>
      </c>
      <c r="B37" s="674" t="s">
        <v>119</v>
      </c>
      <c r="C37" s="320"/>
      <c r="D37" s="675">
        <v>45443</v>
      </c>
      <c r="E37" s="675"/>
      <c r="F37" s="693" t="s">
        <v>428</v>
      </c>
      <c r="G37" s="313"/>
      <c r="H37" s="315">
        <v>220</v>
      </c>
      <c r="I37" s="315">
        <v>3</v>
      </c>
      <c r="J37" s="315">
        <v>217</v>
      </c>
      <c r="K37" s="320"/>
      <c r="L37" s="320"/>
      <c r="M37" s="315" t="s">
        <v>228</v>
      </c>
      <c r="N37" s="315" t="s">
        <v>216</v>
      </c>
      <c r="O37" s="315">
        <v>513135</v>
      </c>
      <c r="P37" s="315">
        <v>183502</v>
      </c>
      <c r="Q37" s="320"/>
      <c r="R37" s="328" t="s">
        <v>123</v>
      </c>
      <c r="S37" s="328" t="s">
        <v>1320</v>
      </c>
      <c r="T37" s="315">
        <v>0</v>
      </c>
      <c r="U37" s="315">
        <v>1.5</v>
      </c>
      <c r="V37" s="315">
        <v>217</v>
      </c>
      <c r="W37" s="316">
        <v>71</v>
      </c>
      <c r="X37" s="316">
        <v>40</v>
      </c>
      <c r="Y37" s="316">
        <v>111</v>
      </c>
      <c r="Z37" s="317"/>
      <c r="AA37" s="318" t="s">
        <v>1586</v>
      </c>
      <c r="AB37" s="709" t="s">
        <v>1841</v>
      </c>
      <c r="AC37" s="314" t="s">
        <v>1882</v>
      </c>
      <c r="AD37" s="314" t="s">
        <v>1883</v>
      </c>
      <c r="AE37" s="330"/>
      <c r="AF37" s="330"/>
      <c r="AG37" s="320"/>
      <c r="AH37" s="321"/>
      <c r="AI37" s="321"/>
      <c r="AJ37" s="321"/>
      <c r="AK37" s="321"/>
      <c r="AL37" s="373"/>
      <c r="AM37" s="596"/>
      <c r="AN37" s="315">
        <v>0</v>
      </c>
      <c r="AO37" s="315">
        <v>0</v>
      </c>
      <c r="AP37" s="315">
        <v>29</v>
      </c>
      <c r="AQ37" s="315">
        <v>66</v>
      </c>
      <c r="AR37" s="315">
        <v>122</v>
      </c>
      <c r="AS37" s="315">
        <v>0</v>
      </c>
      <c r="AT37" s="315">
        <v>0</v>
      </c>
      <c r="AU37" s="315">
        <v>0</v>
      </c>
      <c r="AV37" s="315">
        <v>0</v>
      </c>
      <c r="AW37" s="315">
        <v>0</v>
      </c>
      <c r="AX37" s="315">
        <v>0</v>
      </c>
      <c r="AY37" s="315">
        <v>0</v>
      </c>
      <c r="AZ37" s="315">
        <v>0</v>
      </c>
      <c r="BA37" s="315">
        <v>0</v>
      </c>
      <c r="BB37" s="359">
        <f t="shared" si="1"/>
        <v>217</v>
      </c>
      <c r="BD37" s="566"/>
      <c r="BE37" s="566"/>
      <c r="BF37" s="566"/>
      <c r="BG37" s="566"/>
      <c r="BH37" s="566"/>
      <c r="BI37" s="566"/>
      <c r="BJ37" s="570"/>
      <c r="BK37" s="570"/>
      <c r="BL37" s="566"/>
      <c r="BM37" s="566"/>
      <c r="BN37" s="566"/>
      <c r="BO37" s="566"/>
      <c r="BP37" s="566"/>
      <c r="BQ37" s="566"/>
      <c r="BR37" s="566"/>
      <c r="BS37" s="566"/>
      <c r="BT37" s="566"/>
      <c r="BU37" s="566"/>
      <c r="BV37" s="566"/>
      <c r="BW37" s="566"/>
      <c r="BX37" s="566"/>
      <c r="BY37" s="566"/>
    </row>
    <row r="38" spans="1:108" ht="99.75" x14ac:dyDescent="0.45">
      <c r="A38" s="313" t="s">
        <v>231</v>
      </c>
      <c r="B38" s="313" t="s">
        <v>119</v>
      </c>
      <c r="C38" s="320"/>
      <c r="D38" s="675">
        <v>44861</v>
      </c>
      <c r="E38" s="675"/>
      <c r="F38" s="314" t="s">
        <v>1266</v>
      </c>
      <c r="G38" s="314" t="s">
        <v>232</v>
      </c>
      <c r="H38" s="315">
        <v>149</v>
      </c>
      <c r="I38" s="315">
        <v>0</v>
      </c>
      <c r="J38" s="315">
        <v>149</v>
      </c>
      <c r="K38" s="320"/>
      <c r="L38" s="315"/>
      <c r="M38" s="315" t="s">
        <v>215</v>
      </c>
      <c r="N38" s="315" t="s">
        <v>216</v>
      </c>
      <c r="O38" s="315">
        <v>514802</v>
      </c>
      <c r="P38" s="315">
        <v>185611</v>
      </c>
      <c r="Q38" s="320"/>
      <c r="R38" s="328" t="s">
        <v>123</v>
      </c>
      <c r="S38" s="328" t="s">
        <v>123</v>
      </c>
      <c r="T38" s="315" t="s">
        <v>37</v>
      </c>
      <c r="U38" s="315">
        <v>0.59</v>
      </c>
      <c r="V38" s="315">
        <v>149</v>
      </c>
      <c r="W38" s="316">
        <v>26</v>
      </c>
      <c r="X38" s="316">
        <v>22</v>
      </c>
      <c r="Y38" s="316">
        <v>48</v>
      </c>
      <c r="Z38" s="317">
        <f t="shared" si="0"/>
        <v>32.214765100671137</v>
      </c>
      <c r="AA38" s="318" t="s">
        <v>233</v>
      </c>
      <c r="AB38" s="677" t="s">
        <v>138</v>
      </c>
      <c r="AC38" s="314"/>
      <c r="AD38" s="314" t="s">
        <v>1884</v>
      </c>
      <c r="AE38" s="330"/>
      <c r="AF38" s="330"/>
      <c r="AG38" s="320"/>
      <c r="AH38" s="321"/>
      <c r="AI38" s="321"/>
      <c r="AJ38" s="321"/>
      <c r="AK38" s="321"/>
      <c r="AL38" s="321"/>
      <c r="AM38" s="595"/>
      <c r="AN38" s="315">
        <v>0</v>
      </c>
      <c r="AO38" s="315">
        <v>0</v>
      </c>
      <c r="AP38" s="315">
        <v>0</v>
      </c>
      <c r="AQ38" s="315">
        <v>24</v>
      </c>
      <c r="AR38" s="315">
        <v>125</v>
      </c>
      <c r="AS38" s="315">
        <v>0</v>
      </c>
      <c r="AT38" s="315">
        <v>0</v>
      </c>
      <c r="AU38" s="315">
        <v>0</v>
      </c>
      <c r="AV38" s="315">
        <v>0</v>
      </c>
      <c r="AW38" s="315">
        <v>0</v>
      </c>
      <c r="AX38" s="315">
        <v>0</v>
      </c>
      <c r="AY38" s="315">
        <v>0</v>
      </c>
      <c r="AZ38" s="315">
        <v>0</v>
      </c>
      <c r="BA38" s="315">
        <v>0</v>
      </c>
      <c r="BB38" s="359">
        <f t="shared" si="1"/>
        <v>149</v>
      </c>
      <c r="BD38" s="566"/>
      <c r="BE38" s="566"/>
      <c r="BF38" s="566"/>
      <c r="BG38" s="566"/>
      <c r="BH38" s="566"/>
      <c r="BI38" s="566"/>
      <c r="BJ38" s="566">
        <v>0</v>
      </c>
      <c r="BK38" s="566">
        <v>0</v>
      </c>
      <c r="BL38" s="566">
        <v>0</v>
      </c>
      <c r="BM38" s="570">
        <v>24</v>
      </c>
      <c r="BN38" s="570">
        <v>24</v>
      </c>
      <c r="BO38" s="570">
        <v>0</v>
      </c>
      <c r="BP38" s="570">
        <v>0</v>
      </c>
      <c r="BQ38" s="566">
        <v>0</v>
      </c>
      <c r="BR38" s="566">
        <v>0</v>
      </c>
      <c r="BS38" s="566">
        <v>0</v>
      </c>
      <c r="BT38" s="566">
        <v>0</v>
      </c>
      <c r="BU38" s="566">
        <v>0</v>
      </c>
      <c r="BV38" s="566">
        <v>0</v>
      </c>
      <c r="BW38" s="566">
        <v>0</v>
      </c>
      <c r="BX38" s="566">
        <v>0</v>
      </c>
      <c r="BY38" s="566">
        <f t="shared" si="2"/>
        <v>48</v>
      </c>
    </row>
    <row r="39" spans="1:108" ht="85.5" x14ac:dyDescent="0.45">
      <c r="A39" s="340" t="s">
        <v>235</v>
      </c>
      <c r="B39" s="694" t="s">
        <v>119</v>
      </c>
      <c r="C39" s="341"/>
      <c r="D39" s="669">
        <v>41570</v>
      </c>
      <c r="E39" s="341"/>
      <c r="F39" s="340" t="s">
        <v>236</v>
      </c>
      <c r="G39" s="670" t="s">
        <v>237</v>
      </c>
      <c r="H39" s="342">
        <v>16</v>
      </c>
      <c r="I39" s="342">
        <v>14</v>
      </c>
      <c r="J39" s="342">
        <v>2</v>
      </c>
      <c r="K39" s="341"/>
      <c r="L39" s="341"/>
      <c r="M39" s="342" t="s">
        <v>201</v>
      </c>
      <c r="N39" s="342" t="s">
        <v>238</v>
      </c>
      <c r="O39" s="342"/>
      <c r="P39" s="342"/>
      <c r="Q39" s="341"/>
      <c r="R39" s="673" t="s">
        <v>239</v>
      </c>
      <c r="S39" s="673" t="s">
        <v>1312</v>
      </c>
      <c r="T39" s="342">
        <v>2</v>
      </c>
      <c r="U39" s="342">
        <v>8.18</v>
      </c>
      <c r="V39" s="342">
        <v>0</v>
      </c>
      <c r="W39" s="309"/>
      <c r="X39" s="309"/>
      <c r="Y39" s="309"/>
      <c r="Z39" s="308" t="e">
        <f t="shared" si="0"/>
        <v>#DIV/0!</v>
      </c>
      <c r="AA39" s="323"/>
      <c r="AB39" s="719" t="s">
        <v>1210</v>
      </c>
      <c r="AC39" s="670" t="s">
        <v>1209</v>
      </c>
      <c r="AD39" s="340" t="s">
        <v>37</v>
      </c>
      <c r="AE39" s="330"/>
      <c r="AF39" s="330"/>
      <c r="AG39" s="320"/>
      <c r="AH39" s="321"/>
      <c r="AI39" s="321"/>
      <c r="AJ39" s="321"/>
      <c r="AK39" s="321"/>
      <c r="AL39" s="321"/>
      <c r="AM39" s="595"/>
      <c r="AN39" s="723">
        <v>0</v>
      </c>
      <c r="AO39" s="723">
        <v>0</v>
      </c>
      <c r="AP39" s="723">
        <v>0</v>
      </c>
      <c r="AQ39" s="723">
        <v>0</v>
      </c>
      <c r="AR39" s="723">
        <v>0</v>
      </c>
      <c r="AS39" s="723">
        <v>0</v>
      </c>
      <c r="AT39" s="723">
        <v>0</v>
      </c>
      <c r="AU39" s="723">
        <v>0</v>
      </c>
      <c r="AV39" s="723">
        <v>0</v>
      </c>
      <c r="AW39" s="723">
        <v>0</v>
      </c>
      <c r="AX39" s="723">
        <v>0</v>
      </c>
      <c r="AY39" s="723">
        <v>0</v>
      </c>
      <c r="AZ39" s="723">
        <v>0</v>
      </c>
      <c r="BA39" s="723">
        <v>0</v>
      </c>
      <c r="BB39" s="359">
        <f t="shared" si="1"/>
        <v>0</v>
      </c>
      <c r="BD39" s="566"/>
      <c r="BE39" s="566"/>
      <c r="BF39" s="566"/>
      <c r="BG39" s="566"/>
      <c r="BH39" s="566"/>
      <c r="BI39" s="566"/>
      <c r="BJ39" s="568"/>
      <c r="BK39" s="568"/>
      <c r="BL39" s="568"/>
      <c r="BM39" s="568"/>
      <c r="BN39" s="568"/>
      <c r="BO39" s="568"/>
      <c r="BP39" s="568"/>
      <c r="BQ39" s="568"/>
      <c r="BR39" s="568"/>
      <c r="BS39" s="568"/>
      <c r="BT39" s="568"/>
      <c r="BU39" s="568"/>
      <c r="BV39" s="568"/>
      <c r="BW39" s="568"/>
      <c r="BX39" s="568"/>
      <c r="BY39" s="566">
        <f t="shared" si="2"/>
        <v>0</v>
      </c>
    </row>
    <row r="40" spans="1:108" ht="170.25" customHeight="1" x14ac:dyDescent="0.45">
      <c r="A40" s="313" t="s">
        <v>241</v>
      </c>
      <c r="B40" s="674" t="s">
        <v>119</v>
      </c>
      <c r="C40" s="320"/>
      <c r="D40" s="675">
        <v>45007</v>
      </c>
      <c r="E40" s="675">
        <v>45055</v>
      </c>
      <c r="F40" s="314" t="s">
        <v>1267</v>
      </c>
      <c r="G40" s="314" t="s">
        <v>242</v>
      </c>
      <c r="H40" s="315">
        <v>505</v>
      </c>
      <c r="I40" s="315">
        <v>264</v>
      </c>
      <c r="J40" s="315">
        <v>241</v>
      </c>
      <c r="K40" s="320"/>
      <c r="L40" s="315" t="s">
        <v>75</v>
      </c>
      <c r="M40" s="315" t="s">
        <v>243</v>
      </c>
      <c r="N40" s="315" t="s">
        <v>238</v>
      </c>
      <c r="O40" s="315">
        <v>514840</v>
      </c>
      <c r="P40" s="315">
        <v>181399</v>
      </c>
      <c r="Q40" s="320"/>
      <c r="R40" s="328" t="s">
        <v>123</v>
      </c>
      <c r="S40" s="328" t="s">
        <v>785</v>
      </c>
      <c r="T40" s="315">
        <v>0</v>
      </c>
      <c r="U40" s="315">
        <v>3.52</v>
      </c>
      <c r="V40" s="315">
        <v>241</v>
      </c>
      <c r="W40" s="316">
        <v>4</v>
      </c>
      <c r="X40" s="316">
        <v>10</v>
      </c>
      <c r="Y40" s="316">
        <v>14</v>
      </c>
      <c r="Z40" s="317">
        <f t="shared" si="0"/>
        <v>5.809128630705394</v>
      </c>
      <c r="AA40" s="318" t="s">
        <v>1224</v>
      </c>
      <c r="AB40" s="677" t="s">
        <v>127</v>
      </c>
      <c r="AC40" s="314" t="s">
        <v>1719</v>
      </c>
      <c r="AD40" s="314" t="s">
        <v>1885</v>
      </c>
      <c r="AE40" s="330"/>
      <c r="AF40" s="330"/>
      <c r="AG40" s="320"/>
      <c r="AH40" s="321"/>
      <c r="AI40" s="321"/>
      <c r="AJ40" s="321"/>
      <c r="AK40" s="321"/>
      <c r="AL40" s="321"/>
      <c r="AM40" s="595"/>
      <c r="AN40" s="315">
        <v>0</v>
      </c>
      <c r="AO40" s="315">
        <v>0</v>
      </c>
      <c r="AP40" s="315">
        <v>0</v>
      </c>
      <c r="AQ40" s="315">
        <v>72</v>
      </c>
      <c r="AR40" s="315">
        <v>0</v>
      </c>
      <c r="AS40" s="315">
        <v>0</v>
      </c>
      <c r="AT40" s="315">
        <v>94</v>
      </c>
      <c r="AU40" s="315">
        <v>0</v>
      </c>
      <c r="AV40" s="315">
        <v>0</v>
      </c>
      <c r="AW40" s="315">
        <v>75</v>
      </c>
      <c r="AX40" s="315">
        <v>0</v>
      </c>
      <c r="AY40" s="315">
        <v>0</v>
      </c>
      <c r="AZ40" s="315">
        <v>0</v>
      </c>
      <c r="BA40" s="315">
        <v>0</v>
      </c>
      <c r="BB40" s="359">
        <f t="shared" si="1"/>
        <v>241</v>
      </c>
      <c r="BD40" s="566"/>
      <c r="BE40" s="566"/>
      <c r="BF40" s="566"/>
      <c r="BG40" s="566"/>
      <c r="BH40" s="566"/>
      <c r="BI40" s="566"/>
      <c r="BJ40" s="566">
        <v>0</v>
      </c>
      <c r="BK40" s="570">
        <v>0</v>
      </c>
      <c r="BL40" s="570">
        <v>4</v>
      </c>
      <c r="BM40" s="570">
        <v>0</v>
      </c>
      <c r="BN40" s="570">
        <v>0</v>
      </c>
      <c r="BO40" s="570">
        <v>6</v>
      </c>
      <c r="BP40" s="570">
        <v>0</v>
      </c>
      <c r="BQ40" s="570">
        <v>0</v>
      </c>
      <c r="BR40" s="570">
        <v>4</v>
      </c>
      <c r="BS40" s="566">
        <v>0</v>
      </c>
      <c r="BT40" s="566">
        <v>0</v>
      </c>
      <c r="BU40" s="566">
        <v>0</v>
      </c>
      <c r="BV40" s="566">
        <v>0</v>
      </c>
      <c r="BW40" s="566">
        <v>0</v>
      </c>
      <c r="BX40" s="566"/>
      <c r="BY40" s="566">
        <f t="shared" si="2"/>
        <v>14</v>
      </c>
    </row>
    <row r="41" spans="1:108" ht="80.25" customHeight="1" x14ac:dyDescent="0.45">
      <c r="A41" s="313" t="s">
        <v>246</v>
      </c>
      <c r="B41" s="313" t="s">
        <v>135</v>
      </c>
      <c r="C41" s="320"/>
      <c r="D41" s="675">
        <v>41477</v>
      </c>
      <c r="E41" s="320"/>
      <c r="F41" s="314" t="s">
        <v>1268</v>
      </c>
      <c r="G41" s="313"/>
      <c r="H41" s="315">
        <v>214</v>
      </c>
      <c r="I41" s="315">
        <v>0</v>
      </c>
      <c r="J41" s="315">
        <v>214</v>
      </c>
      <c r="K41" s="320"/>
      <c r="L41" s="320"/>
      <c r="M41" s="315" t="s">
        <v>247</v>
      </c>
      <c r="N41" s="315" t="s">
        <v>238</v>
      </c>
      <c r="O41" s="315">
        <v>514629</v>
      </c>
      <c r="P41" s="315">
        <v>179928</v>
      </c>
      <c r="Q41" s="320"/>
      <c r="R41" s="328" t="s">
        <v>123</v>
      </c>
      <c r="S41" s="328" t="s">
        <v>123</v>
      </c>
      <c r="T41" s="315" t="s">
        <v>37</v>
      </c>
      <c r="U41" s="315">
        <v>2.3199999999999998</v>
      </c>
      <c r="V41" s="315">
        <v>214</v>
      </c>
      <c r="W41" s="339"/>
      <c r="X41" s="339"/>
      <c r="Y41" s="339"/>
      <c r="Z41" s="317">
        <f t="shared" si="0"/>
        <v>0</v>
      </c>
      <c r="AA41" s="318" t="s">
        <v>1582</v>
      </c>
      <c r="AB41" s="677" t="s">
        <v>127</v>
      </c>
      <c r="AC41" s="314" t="s">
        <v>248</v>
      </c>
      <c r="AD41" s="314" t="s">
        <v>1720</v>
      </c>
      <c r="AE41" s="330"/>
      <c r="AF41" s="330"/>
      <c r="AG41" s="320"/>
      <c r="AH41" s="321"/>
      <c r="AI41" s="321"/>
      <c r="AJ41" s="321"/>
      <c r="AK41" s="321"/>
      <c r="AL41" s="321"/>
      <c r="AM41" s="595"/>
      <c r="AN41" s="315">
        <v>0</v>
      </c>
      <c r="AO41" s="315">
        <v>0</v>
      </c>
      <c r="AP41" s="315">
        <v>0</v>
      </c>
      <c r="AQ41" s="315">
        <v>0</v>
      </c>
      <c r="AR41" s="315">
        <v>71</v>
      </c>
      <c r="AS41" s="315">
        <v>71</v>
      </c>
      <c r="AT41" s="315">
        <v>72</v>
      </c>
      <c r="AU41" s="315">
        <v>0</v>
      </c>
      <c r="AV41" s="315">
        <v>0</v>
      </c>
      <c r="AW41" s="315">
        <v>0</v>
      </c>
      <c r="AX41" s="315">
        <v>0</v>
      </c>
      <c r="AY41" s="315">
        <v>0</v>
      </c>
      <c r="AZ41" s="315">
        <v>0</v>
      </c>
      <c r="BA41" s="315">
        <v>0</v>
      </c>
      <c r="BB41" s="359">
        <f t="shared" si="1"/>
        <v>214</v>
      </c>
      <c r="BD41" s="566"/>
      <c r="BE41" s="566"/>
      <c r="BF41" s="566"/>
      <c r="BG41" s="566"/>
      <c r="BH41" s="566"/>
      <c r="BI41" s="566"/>
      <c r="BJ41" s="566"/>
      <c r="BK41" s="566"/>
      <c r="BL41" s="566"/>
      <c r="BM41" s="566"/>
      <c r="BN41" s="566"/>
      <c r="BO41" s="566"/>
      <c r="BP41" s="566"/>
      <c r="BQ41" s="566"/>
      <c r="BR41" s="566"/>
      <c r="BS41" s="566"/>
      <c r="BT41" s="566"/>
      <c r="BU41" s="566"/>
      <c r="BV41" s="566"/>
      <c r="BW41" s="566"/>
      <c r="BX41" s="566"/>
      <c r="BY41" s="574">
        <f t="shared" si="2"/>
        <v>0</v>
      </c>
    </row>
    <row r="42" spans="1:108" s="219" customFormat="1" ht="105.75" customHeight="1" x14ac:dyDescent="0.45">
      <c r="A42" s="704" t="s">
        <v>249</v>
      </c>
      <c r="B42" s="704" t="s">
        <v>119</v>
      </c>
      <c r="C42" s="705"/>
      <c r="D42" s="706">
        <v>43349</v>
      </c>
      <c r="E42" s="706">
        <v>43780</v>
      </c>
      <c r="F42" s="632" t="s">
        <v>1269</v>
      </c>
      <c r="G42" s="632" t="s">
        <v>250</v>
      </c>
      <c r="H42" s="633">
        <v>169</v>
      </c>
      <c r="I42" s="633">
        <v>0</v>
      </c>
      <c r="J42" s="633">
        <v>0</v>
      </c>
      <c r="K42" s="705"/>
      <c r="L42" s="705"/>
      <c r="M42" s="633" t="s">
        <v>173</v>
      </c>
      <c r="N42" s="633" t="s">
        <v>238</v>
      </c>
      <c r="O42" s="633"/>
      <c r="P42" s="633"/>
      <c r="Q42" s="705"/>
      <c r="R42" s="634" t="s">
        <v>251</v>
      </c>
      <c r="S42" s="634" t="s">
        <v>123</v>
      </c>
      <c r="T42" s="633" t="s">
        <v>37</v>
      </c>
      <c r="U42" s="633">
        <v>1.37</v>
      </c>
      <c r="V42" s="633">
        <v>0</v>
      </c>
      <c r="W42" s="633"/>
      <c r="X42" s="633"/>
      <c r="Y42" s="633"/>
      <c r="Z42" s="634" t="e">
        <f t="shared" si="0"/>
        <v>#DIV/0!</v>
      </c>
      <c r="AA42" s="632" t="s">
        <v>252</v>
      </c>
      <c r="AB42" s="720" t="s">
        <v>1340</v>
      </c>
      <c r="AC42" s="632" t="s">
        <v>1721</v>
      </c>
      <c r="AD42" s="704" t="s">
        <v>37</v>
      </c>
      <c r="AE42" s="343"/>
      <c r="AF42" s="343"/>
      <c r="AG42" s="344"/>
      <c r="AH42" s="345"/>
      <c r="AI42" s="345"/>
      <c r="AJ42" s="345"/>
      <c r="AK42" s="345"/>
      <c r="AL42" s="345"/>
      <c r="AM42" s="596"/>
      <c r="AN42" s="723">
        <v>0</v>
      </c>
      <c r="AO42" s="723">
        <v>0</v>
      </c>
      <c r="AP42" s="723">
        <v>0</v>
      </c>
      <c r="AQ42" s="723">
        <v>0</v>
      </c>
      <c r="AR42" s="723">
        <v>0</v>
      </c>
      <c r="AS42" s="723">
        <v>0</v>
      </c>
      <c r="AT42" s="723">
        <v>0</v>
      </c>
      <c r="AU42" s="723">
        <v>0</v>
      </c>
      <c r="AV42" s="723">
        <v>0</v>
      </c>
      <c r="AW42" s="723">
        <v>0</v>
      </c>
      <c r="AX42" s="723">
        <v>0</v>
      </c>
      <c r="AY42" s="723">
        <v>0</v>
      </c>
      <c r="AZ42" s="723">
        <v>0</v>
      </c>
      <c r="BA42" s="723">
        <v>0</v>
      </c>
      <c r="BB42" s="359">
        <f t="shared" si="1"/>
        <v>0</v>
      </c>
      <c r="BC42" s="225"/>
      <c r="BD42" s="575"/>
      <c r="BE42" s="575"/>
      <c r="BF42" s="575"/>
      <c r="BG42" s="575"/>
      <c r="BH42" s="575"/>
      <c r="BI42" s="575"/>
      <c r="BJ42" s="576"/>
      <c r="BK42" s="576"/>
      <c r="BL42" s="576"/>
      <c r="BM42" s="576"/>
      <c r="BN42" s="576"/>
      <c r="BO42" s="576"/>
      <c r="BP42" s="576"/>
      <c r="BQ42" s="576"/>
      <c r="BR42" s="576"/>
      <c r="BS42" s="576"/>
      <c r="BT42" s="576"/>
      <c r="BU42" s="576"/>
      <c r="BV42" s="576"/>
      <c r="BW42" s="576"/>
      <c r="BX42" s="576"/>
      <c r="BY42" s="566">
        <f t="shared" si="2"/>
        <v>0</v>
      </c>
    </row>
    <row r="43" spans="1:108" ht="105.75" customHeight="1" x14ac:dyDescent="0.45">
      <c r="A43" s="679" t="s">
        <v>254</v>
      </c>
      <c r="B43" s="679" t="s">
        <v>119</v>
      </c>
      <c r="C43" s="707"/>
      <c r="D43" s="681">
        <v>44092</v>
      </c>
      <c r="E43" s="681">
        <v>43780</v>
      </c>
      <c r="F43" s="682" t="s">
        <v>1269</v>
      </c>
      <c r="G43" s="682" t="s">
        <v>255</v>
      </c>
      <c r="H43" s="684">
        <v>169</v>
      </c>
      <c r="I43" s="684">
        <v>0</v>
      </c>
      <c r="J43" s="684">
        <v>0</v>
      </c>
      <c r="K43" s="707"/>
      <c r="L43" s="707"/>
      <c r="M43" s="684" t="s">
        <v>173</v>
      </c>
      <c r="N43" s="684" t="s">
        <v>238</v>
      </c>
      <c r="O43" s="684">
        <v>515563</v>
      </c>
      <c r="P43" s="684">
        <v>179906</v>
      </c>
      <c r="Q43" s="707"/>
      <c r="R43" s="686" t="s">
        <v>251</v>
      </c>
      <c r="S43" s="686" t="s">
        <v>123</v>
      </c>
      <c r="T43" s="684" t="s">
        <v>37</v>
      </c>
      <c r="U43" s="684">
        <v>1.45</v>
      </c>
      <c r="V43" s="684">
        <v>0</v>
      </c>
      <c r="W43" s="635">
        <v>39</v>
      </c>
      <c r="X43" s="635">
        <v>20</v>
      </c>
      <c r="Y43" s="635">
        <v>59</v>
      </c>
      <c r="Z43" s="631" t="e">
        <f t="shared" si="0"/>
        <v>#DIV/0!</v>
      </c>
      <c r="AA43" s="636" t="s">
        <v>256</v>
      </c>
      <c r="AB43" s="685" t="s">
        <v>77</v>
      </c>
      <c r="AC43" s="682" t="s">
        <v>1886</v>
      </c>
      <c r="AD43" s="682" t="s">
        <v>37</v>
      </c>
      <c r="AE43" s="330"/>
      <c r="AF43" s="330"/>
      <c r="AG43" s="320"/>
      <c r="AH43" s="321"/>
      <c r="AI43" s="321"/>
      <c r="AJ43" s="321"/>
      <c r="AK43" s="321"/>
      <c r="AL43" s="378"/>
      <c r="AM43" s="595"/>
      <c r="AN43" s="723">
        <v>0</v>
      </c>
      <c r="AO43" s="723">
        <v>0</v>
      </c>
      <c r="AP43" s="723">
        <v>0</v>
      </c>
      <c r="AQ43" s="723">
        <v>0</v>
      </c>
      <c r="AR43" s="723">
        <v>0</v>
      </c>
      <c r="AS43" s="723">
        <v>0</v>
      </c>
      <c r="AT43" s="723">
        <v>0</v>
      </c>
      <c r="AU43" s="723">
        <v>0</v>
      </c>
      <c r="AV43" s="723">
        <v>0</v>
      </c>
      <c r="AW43" s="723">
        <v>0</v>
      </c>
      <c r="AX43" s="723">
        <v>0</v>
      </c>
      <c r="AY43" s="723">
        <v>0</v>
      </c>
      <c r="AZ43" s="723">
        <v>0</v>
      </c>
      <c r="BA43" s="723">
        <v>0</v>
      </c>
      <c r="BB43" s="359">
        <f t="shared" si="1"/>
        <v>0</v>
      </c>
      <c r="BD43" s="566"/>
      <c r="BE43" s="566"/>
      <c r="BF43" s="566"/>
      <c r="BG43" s="566"/>
      <c r="BH43" s="566"/>
      <c r="BI43" s="566"/>
      <c r="BJ43" s="570">
        <v>59</v>
      </c>
      <c r="BK43" s="566">
        <v>0</v>
      </c>
      <c r="BL43" s="566">
        <v>0</v>
      </c>
      <c r="BM43" s="566">
        <v>0</v>
      </c>
      <c r="BN43" s="566">
        <v>0</v>
      </c>
      <c r="BO43" s="566">
        <v>0</v>
      </c>
      <c r="BP43" s="566">
        <v>0</v>
      </c>
      <c r="BQ43" s="566">
        <v>0</v>
      </c>
      <c r="BR43" s="566">
        <v>0</v>
      </c>
      <c r="BS43" s="566">
        <v>0</v>
      </c>
      <c r="BT43" s="566">
        <v>0</v>
      </c>
      <c r="BU43" s="566">
        <v>0</v>
      </c>
      <c r="BV43" s="566">
        <v>0</v>
      </c>
      <c r="BW43" s="566">
        <v>0</v>
      </c>
      <c r="BX43" s="566">
        <v>0</v>
      </c>
      <c r="BY43" s="566">
        <f t="shared" si="2"/>
        <v>59</v>
      </c>
    </row>
    <row r="44" spans="1:108" ht="105.75" customHeight="1" x14ac:dyDescent="0.45">
      <c r="A44" s="679" t="s">
        <v>257</v>
      </c>
      <c r="B44" s="679" t="s">
        <v>119</v>
      </c>
      <c r="C44" s="707"/>
      <c r="D44" s="681">
        <v>44533</v>
      </c>
      <c r="E44" s="681">
        <v>44501</v>
      </c>
      <c r="F44" s="682" t="s">
        <v>1722</v>
      </c>
      <c r="G44" s="682" t="s">
        <v>1723</v>
      </c>
      <c r="H44" s="708" t="s">
        <v>258</v>
      </c>
      <c r="I44" s="708" t="s">
        <v>258</v>
      </c>
      <c r="J44" s="708" t="s">
        <v>258</v>
      </c>
      <c r="K44" s="707"/>
      <c r="L44" s="707"/>
      <c r="M44" s="684" t="s">
        <v>173</v>
      </c>
      <c r="N44" s="684" t="s">
        <v>238</v>
      </c>
      <c r="O44" s="684">
        <v>515579</v>
      </c>
      <c r="P44" s="684">
        <v>179889</v>
      </c>
      <c r="Q44" s="707"/>
      <c r="R44" s="686" t="s">
        <v>251</v>
      </c>
      <c r="S44" s="686" t="s">
        <v>123</v>
      </c>
      <c r="T44" s="684" t="s">
        <v>37</v>
      </c>
      <c r="U44" s="684">
        <v>1.45</v>
      </c>
      <c r="V44" s="684" t="s">
        <v>258</v>
      </c>
      <c r="W44" s="630" t="s">
        <v>258</v>
      </c>
      <c r="X44" s="630" t="s">
        <v>258</v>
      </c>
      <c r="Y44" s="630" t="s">
        <v>258</v>
      </c>
      <c r="Z44" s="638" t="e">
        <f t="shared" si="0"/>
        <v>#VALUE!</v>
      </c>
      <c r="AA44" s="637" t="s">
        <v>258</v>
      </c>
      <c r="AB44" s="685" t="s">
        <v>77</v>
      </c>
      <c r="AC44" s="679" t="s">
        <v>1724</v>
      </c>
      <c r="AD44" s="682" t="s">
        <v>259</v>
      </c>
      <c r="AE44" s="330"/>
      <c r="AF44" s="330"/>
      <c r="AG44" s="320"/>
      <c r="AH44" s="321"/>
      <c r="AI44" s="321"/>
      <c r="AJ44" s="321"/>
      <c r="AK44" s="321"/>
      <c r="AL44" s="321"/>
      <c r="AM44" s="595"/>
      <c r="AN44" s="723">
        <v>0</v>
      </c>
      <c r="AO44" s="723">
        <v>0</v>
      </c>
      <c r="AP44" s="723">
        <v>0</v>
      </c>
      <c r="AQ44" s="723">
        <v>0</v>
      </c>
      <c r="AR44" s="723">
        <v>0</v>
      </c>
      <c r="AS44" s="723">
        <v>0</v>
      </c>
      <c r="AT44" s="723">
        <v>0</v>
      </c>
      <c r="AU44" s="723">
        <v>0</v>
      </c>
      <c r="AV44" s="723">
        <v>0</v>
      </c>
      <c r="AW44" s="723">
        <v>0</v>
      </c>
      <c r="AX44" s="723">
        <v>0</v>
      </c>
      <c r="AY44" s="723">
        <v>0</v>
      </c>
      <c r="AZ44" s="723">
        <v>0</v>
      </c>
      <c r="BA44" s="723">
        <v>0</v>
      </c>
      <c r="BB44" s="359">
        <f t="shared" si="1"/>
        <v>0</v>
      </c>
      <c r="BD44" s="566"/>
      <c r="BE44" s="566"/>
      <c r="BF44" s="566"/>
      <c r="BG44" s="566"/>
      <c r="BH44" s="566"/>
      <c r="BI44" s="566"/>
      <c r="BJ44" s="566"/>
      <c r="BK44" s="566"/>
      <c r="BL44" s="566"/>
      <c r="BM44" s="566"/>
      <c r="BN44" s="566"/>
      <c r="BO44" s="566"/>
      <c r="BP44" s="566"/>
      <c r="BQ44" s="566"/>
      <c r="BR44" s="566"/>
      <c r="BS44" s="566"/>
      <c r="BT44" s="566"/>
      <c r="BU44" s="566"/>
      <c r="BV44" s="566"/>
      <c r="BW44" s="566"/>
      <c r="BX44" s="566"/>
      <c r="BY44" s="566">
        <f t="shared" si="2"/>
        <v>0</v>
      </c>
      <c r="CF44" s="526"/>
    </row>
    <row r="45" spans="1:108" ht="105.75" customHeight="1" x14ac:dyDescent="0.45">
      <c r="A45" s="313" t="s">
        <v>260</v>
      </c>
      <c r="B45" s="313" t="s">
        <v>119</v>
      </c>
      <c r="C45" s="320"/>
      <c r="D45" s="675">
        <v>44043</v>
      </c>
      <c r="E45" s="675">
        <v>44368</v>
      </c>
      <c r="F45" s="314" t="s">
        <v>1270</v>
      </c>
      <c r="G45" s="314" t="s">
        <v>261</v>
      </c>
      <c r="H45" s="315">
        <v>213</v>
      </c>
      <c r="I45" s="315">
        <v>0</v>
      </c>
      <c r="J45" s="315">
        <v>213</v>
      </c>
      <c r="K45" s="320"/>
      <c r="L45" s="320"/>
      <c r="M45" s="315" t="s">
        <v>173</v>
      </c>
      <c r="N45" s="315" t="s">
        <v>238</v>
      </c>
      <c r="O45" s="315">
        <v>515556</v>
      </c>
      <c r="P45" s="315">
        <v>179431</v>
      </c>
      <c r="Q45" s="320"/>
      <c r="R45" s="328" t="s">
        <v>123</v>
      </c>
      <c r="S45" s="328" t="s">
        <v>123</v>
      </c>
      <c r="T45" s="315" t="s">
        <v>37</v>
      </c>
      <c r="U45" s="315">
        <v>1.08</v>
      </c>
      <c r="V45" s="315">
        <v>213</v>
      </c>
      <c r="W45" s="316">
        <v>17</v>
      </c>
      <c r="X45" s="316">
        <v>54</v>
      </c>
      <c r="Y45" s="316">
        <v>71</v>
      </c>
      <c r="Z45" s="317">
        <f t="shared" si="0"/>
        <v>33.333333333333329</v>
      </c>
      <c r="AA45" s="318" t="s">
        <v>1583</v>
      </c>
      <c r="AB45" s="677" t="s">
        <v>127</v>
      </c>
      <c r="AC45" s="314" t="s">
        <v>1725</v>
      </c>
      <c r="AD45" s="314" t="s">
        <v>1887</v>
      </c>
      <c r="AE45" s="330"/>
      <c r="AF45" s="330"/>
      <c r="AG45" s="320"/>
      <c r="AH45" s="321"/>
      <c r="AI45" s="321"/>
      <c r="AJ45" s="321"/>
      <c r="AK45" s="321"/>
      <c r="AL45" s="321"/>
      <c r="AM45" s="595"/>
      <c r="AN45" s="315">
        <v>0</v>
      </c>
      <c r="AO45" s="315">
        <v>0</v>
      </c>
      <c r="AP45" s="315">
        <v>0</v>
      </c>
      <c r="AQ45" s="315">
        <v>0</v>
      </c>
      <c r="AR45" s="315">
        <v>71</v>
      </c>
      <c r="AS45" s="315">
        <v>71</v>
      </c>
      <c r="AT45" s="315">
        <v>71</v>
      </c>
      <c r="AU45" s="315">
        <v>0</v>
      </c>
      <c r="AV45" s="315">
        <v>0</v>
      </c>
      <c r="AW45" s="315">
        <v>0</v>
      </c>
      <c r="AX45" s="315">
        <v>0</v>
      </c>
      <c r="AY45" s="315">
        <v>0</v>
      </c>
      <c r="AZ45" s="315">
        <v>0</v>
      </c>
      <c r="BA45" s="315">
        <v>0</v>
      </c>
      <c r="BB45" s="359">
        <f t="shared" si="1"/>
        <v>213</v>
      </c>
      <c r="BD45" s="566"/>
      <c r="BE45" s="566"/>
      <c r="BF45" s="566"/>
      <c r="BG45" s="566"/>
      <c r="BH45" s="566"/>
      <c r="BI45" s="566"/>
      <c r="BJ45" s="566">
        <v>0</v>
      </c>
      <c r="BK45" s="566">
        <v>0</v>
      </c>
      <c r="BL45" s="570">
        <v>23</v>
      </c>
      <c r="BM45" s="570">
        <v>24</v>
      </c>
      <c r="BN45" s="570">
        <v>24</v>
      </c>
      <c r="BO45" s="566">
        <v>0</v>
      </c>
      <c r="BP45" s="566">
        <v>0</v>
      </c>
      <c r="BQ45" s="566">
        <v>0</v>
      </c>
      <c r="BR45" s="566">
        <v>0</v>
      </c>
      <c r="BS45" s="566">
        <v>0</v>
      </c>
      <c r="BT45" s="566">
        <v>0</v>
      </c>
      <c r="BU45" s="566">
        <v>0</v>
      </c>
      <c r="BV45" s="566">
        <v>0</v>
      </c>
      <c r="BW45" s="566">
        <v>0</v>
      </c>
      <c r="BX45" s="566">
        <v>0</v>
      </c>
      <c r="BY45" s="566">
        <f t="shared" si="2"/>
        <v>71</v>
      </c>
    </row>
    <row r="46" spans="1:108" ht="105.75" customHeight="1" x14ac:dyDescent="0.45">
      <c r="A46" s="340" t="s">
        <v>263</v>
      </c>
      <c r="B46" s="670" t="s">
        <v>264</v>
      </c>
      <c r="C46" s="342" t="s">
        <v>265</v>
      </c>
      <c r="D46" s="669">
        <v>43669</v>
      </c>
      <c r="E46" s="669">
        <v>44739</v>
      </c>
      <c r="F46" s="670" t="s">
        <v>1271</v>
      </c>
      <c r="G46" s="670"/>
      <c r="H46" s="342">
        <v>57</v>
      </c>
      <c r="I46" s="342">
        <v>2</v>
      </c>
      <c r="J46" s="342">
        <v>55</v>
      </c>
      <c r="K46" s="341"/>
      <c r="L46" s="341"/>
      <c r="M46" s="342" t="s">
        <v>173</v>
      </c>
      <c r="N46" s="342" t="s">
        <v>238</v>
      </c>
      <c r="O46" s="342"/>
      <c r="P46" s="342"/>
      <c r="Q46" s="341"/>
      <c r="R46" s="673" t="s">
        <v>266</v>
      </c>
      <c r="S46" s="673" t="s">
        <v>267</v>
      </c>
      <c r="T46" s="342">
        <v>55</v>
      </c>
      <c r="U46" s="342">
        <v>0.14000000000000001</v>
      </c>
      <c r="V46" s="342">
        <v>0</v>
      </c>
      <c r="W46" s="309"/>
      <c r="X46" s="309"/>
      <c r="Y46" s="309"/>
      <c r="Z46" s="308"/>
      <c r="AA46" s="324"/>
      <c r="AB46" s="672" t="s">
        <v>127</v>
      </c>
      <c r="AC46" s="670" t="s">
        <v>1888</v>
      </c>
      <c r="AD46" s="670" t="s">
        <v>37</v>
      </c>
      <c r="AE46" s="330"/>
      <c r="AF46" s="330"/>
      <c r="AG46" s="320"/>
      <c r="AH46" s="321"/>
      <c r="AI46" s="321"/>
      <c r="AJ46" s="321"/>
      <c r="AK46" s="321"/>
      <c r="AL46" s="321"/>
      <c r="AM46" s="596"/>
      <c r="AN46" s="723">
        <v>0</v>
      </c>
      <c r="AO46" s="723">
        <v>0</v>
      </c>
      <c r="AP46" s="723">
        <v>0</v>
      </c>
      <c r="AQ46" s="723">
        <v>0</v>
      </c>
      <c r="AR46" s="723">
        <v>0</v>
      </c>
      <c r="AS46" s="723">
        <v>0</v>
      </c>
      <c r="AT46" s="723">
        <v>0</v>
      </c>
      <c r="AU46" s="723">
        <v>0</v>
      </c>
      <c r="AV46" s="723">
        <v>0</v>
      </c>
      <c r="AW46" s="723">
        <v>0</v>
      </c>
      <c r="AX46" s="723">
        <v>0</v>
      </c>
      <c r="AY46" s="723">
        <v>0</v>
      </c>
      <c r="AZ46" s="723">
        <v>0</v>
      </c>
      <c r="BA46" s="723">
        <v>0</v>
      </c>
      <c r="BB46" s="359">
        <f t="shared" si="1"/>
        <v>0</v>
      </c>
      <c r="BD46" s="566"/>
      <c r="BE46" s="566"/>
      <c r="BF46" s="566"/>
      <c r="BG46" s="566"/>
      <c r="BH46" s="566"/>
      <c r="BI46" s="566"/>
      <c r="BJ46" s="568"/>
      <c r="BK46" s="568"/>
      <c r="BL46" s="568"/>
      <c r="BM46" s="568"/>
      <c r="BN46" s="568"/>
      <c r="BO46" s="568"/>
      <c r="BP46" s="568"/>
      <c r="BQ46" s="568"/>
      <c r="BR46" s="568"/>
      <c r="BS46" s="568"/>
      <c r="BT46" s="568"/>
      <c r="BU46" s="568"/>
      <c r="BV46" s="568"/>
      <c r="BW46" s="568"/>
      <c r="BX46" s="568"/>
      <c r="BY46" s="566">
        <f t="shared" si="2"/>
        <v>0</v>
      </c>
    </row>
    <row r="47" spans="1:108" ht="42.75" x14ac:dyDescent="0.45">
      <c r="A47" s="313" t="s">
        <v>268</v>
      </c>
      <c r="B47" s="313" t="s">
        <v>119</v>
      </c>
      <c r="C47" s="320"/>
      <c r="D47" s="675">
        <v>45069</v>
      </c>
      <c r="E47" s="675">
        <v>45413</v>
      </c>
      <c r="F47" s="314" t="s">
        <v>1272</v>
      </c>
      <c r="G47" s="314" t="s">
        <v>269</v>
      </c>
      <c r="H47" s="315">
        <v>92</v>
      </c>
      <c r="I47" s="315">
        <v>0</v>
      </c>
      <c r="J47" s="315">
        <v>92</v>
      </c>
      <c r="K47" s="320"/>
      <c r="L47" s="315" t="s">
        <v>75</v>
      </c>
      <c r="M47" s="315" t="s">
        <v>270</v>
      </c>
      <c r="N47" s="315" t="s">
        <v>271</v>
      </c>
      <c r="O47" s="315">
        <v>510908</v>
      </c>
      <c r="P47" s="315">
        <v>183173</v>
      </c>
      <c r="Q47" s="320"/>
      <c r="R47" s="328" t="s">
        <v>123</v>
      </c>
      <c r="S47" s="696" t="s">
        <v>272</v>
      </c>
      <c r="T47" s="315" t="s">
        <v>37</v>
      </c>
      <c r="U47" s="315">
        <v>0.61</v>
      </c>
      <c r="V47" s="315">
        <v>92</v>
      </c>
      <c r="W47" s="316">
        <v>84</v>
      </c>
      <c r="X47" s="316">
        <v>8</v>
      </c>
      <c r="Y47" s="316">
        <v>92</v>
      </c>
      <c r="Z47" s="317">
        <f t="shared" si="0"/>
        <v>100</v>
      </c>
      <c r="AA47" s="318" t="s">
        <v>273</v>
      </c>
      <c r="AB47" s="677" t="s">
        <v>127</v>
      </c>
      <c r="AC47" s="314" t="s">
        <v>274</v>
      </c>
      <c r="AD47" s="314" t="s">
        <v>1889</v>
      </c>
      <c r="AE47" s="330"/>
      <c r="AF47" s="330"/>
      <c r="AG47" s="320"/>
      <c r="AH47" s="321"/>
      <c r="AI47" s="321"/>
      <c r="AJ47" s="321"/>
      <c r="AK47" s="321"/>
      <c r="AL47" s="321"/>
      <c r="AM47" s="596"/>
      <c r="AN47" s="315">
        <v>0</v>
      </c>
      <c r="AO47" s="315">
        <v>92</v>
      </c>
      <c r="AP47" s="315">
        <v>0</v>
      </c>
      <c r="AQ47" s="315">
        <v>0</v>
      </c>
      <c r="AR47" s="315">
        <v>0</v>
      </c>
      <c r="AS47" s="315">
        <v>0</v>
      </c>
      <c r="AT47" s="315">
        <v>0</v>
      </c>
      <c r="AU47" s="315">
        <v>0</v>
      </c>
      <c r="AV47" s="315">
        <v>0</v>
      </c>
      <c r="AW47" s="315">
        <v>0</v>
      </c>
      <c r="AX47" s="315">
        <v>0</v>
      </c>
      <c r="AY47" s="315">
        <v>0</v>
      </c>
      <c r="AZ47" s="315">
        <v>0</v>
      </c>
      <c r="BA47" s="315">
        <v>0</v>
      </c>
      <c r="BB47" s="359">
        <f t="shared" si="1"/>
        <v>92</v>
      </c>
      <c r="BD47" s="566"/>
      <c r="BE47" s="566"/>
      <c r="BF47" s="566"/>
      <c r="BG47" s="566"/>
      <c r="BH47" s="566"/>
      <c r="BI47" s="566"/>
      <c r="BJ47" s="570">
        <v>0</v>
      </c>
      <c r="BK47" s="570">
        <v>46</v>
      </c>
      <c r="BL47" s="570">
        <v>46</v>
      </c>
      <c r="BM47" s="566">
        <v>0</v>
      </c>
      <c r="BN47" s="566">
        <v>0</v>
      </c>
      <c r="BO47" s="566">
        <v>0</v>
      </c>
      <c r="BP47" s="566">
        <v>0</v>
      </c>
      <c r="BQ47" s="566">
        <v>0</v>
      </c>
      <c r="BR47" s="566">
        <v>0</v>
      </c>
      <c r="BS47" s="566">
        <v>0</v>
      </c>
      <c r="BT47" s="566">
        <v>0</v>
      </c>
      <c r="BU47" s="566">
        <v>0</v>
      </c>
      <c r="BV47" s="566">
        <v>0</v>
      </c>
      <c r="BW47" s="566">
        <v>0</v>
      </c>
      <c r="BX47" s="566">
        <v>0</v>
      </c>
      <c r="BY47" s="566">
        <f t="shared" si="2"/>
        <v>92</v>
      </c>
    </row>
    <row r="48" spans="1:108" s="69" customFormat="1" ht="57" x14ac:dyDescent="0.45">
      <c r="A48" s="340" t="s">
        <v>276</v>
      </c>
      <c r="B48" s="340" t="s">
        <v>119</v>
      </c>
      <c r="C48" s="341"/>
      <c r="D48" s="669">
        <v>44106</v>
      </c>
      <c r="E48" s="669">
        <v>44256</v>
      </c>
      <c r="F48" s="670" t="s">
        <v>1273</v>
      </c>
      <c r="G48" s="670" t="s">
        <v>277</v>
      </c>
      <c r="H48" s="342">
        <v>149</v>
      </c>
      <c r="I48" s="342">
        <v>0</v>
      </c>
      <c r="J48" s="342">
        <v>149</v>
      </c>
      <c r="K48" s="341"/>
      <c r="L48" s="342" t="s">
        <v>75</v>
      </c>
      <c r="M48" s="342" t="s">
        <v>278</v>
      </c>
      <c r="N48" s="342" t="s">
        <v>271</v>
      </c>
      <c r="O48" s="342"/>
      <c r="P48" s="342"/>
      <c r="Q48" s="341"/>
      <c r="R48" s="673" t="s">
        <v>123</v>
      </c>
      <c r="S48" s="673" t="s">
        <v>123</v>
      </c>
      <c r="T48" s="342" t="s">
        <v>37</v>
      </c>
      <c r="U48" s="342">
        <v>1.28</v>
      </c>
      <c r="V48" s="342">
        <v>0</v>
      </c>
      <c r="W48" s="347">
        <v>18</v>
      </c>
      <c r="X48" s="347">
        <v>131</v>
      </c>
      <c r="Y48" s="347">
        <v>149</v>
      </c>
      <c r="Z48" s="332" t="e">
        <f t="shared" si="0"/>
        <v>#DIV/0!</v>
      </c>
      <c r="AA48" s="334" t="s">
        <v>279</v>
      </c>
      <c r="AB48" s="672" t="s">
        <v>77</v>
      </c>
      <c r="AC48" s="670" t="s">
        <v>1341</v>
      </c>
      <c r="AD48" s="670" t="s">
        <v>37</v>
      </c>
      <c r="AE48" s="348"/>
      <c r="AF48" s="348"/>
      <c r="AG48" s="320"/>
      <c r="AH48" s="321"/>
      <c r="AI48" s="321"/>
      <c r="AJ48" s="321"/>
      <c r="AK48" s="321"/>
      <c r="AL48" s="373"/>
      <c r="AM48" s="595"/>
      <c r="AN48" s="723">
        <v>0</v>
      </c>
      <c r="AO48" s="723">
        <v>0</v>
      </c>
      <c r="AP48" s="723">
        <v>0</v>
      </c>
      <c r="AQ48" s="723">
        <v>0</v>
      </c>
      <c r="AR48" s="723">
        <v>0</v>
      </c>
      <c r="AS48" s="723">
        <v>0</v>
      </c>
      <c r="AT48" s="723">
        <v>0</v>
      </c>
      <c r="AU48" s="723">
        <v>0</v>
      </c>
      <c r="AV48" s="723">
        <v>0</v>
      </c>
      <c r="AW48" s="723">
        <v>0</v>
      </c>
      <c r="AX48" s="723">
        <v>0</v>
      </c>
      <c r="AY48" s="723">
        <v>0</v>
      </c>
      <c r="AZ48" s="723">
        <v>0</v>
      </c>
      <c r="BA48" s="723">
        <v>0</v>
      </c>
      <c r="BB48" s="359">
        <f t="shared" si="1"/>
        <v>0</v>
      </c>
      <c r="BC48" s="224"/>
      <c r="BD48" s="566"/>
      <c r="BE48" s="566"/>
      <c r="BF48" s="566"/>
      <c r="BG48" s="566"/>
      <c r="BH48" s="566"/>
      <c r="BI48" s="566"/>
      <c r="BJ48" s="568">
        <v>0</v>
      </c>
      <c r="BK48" s="568">
        <v>0</v>
      </c>
      <c r="BL48" s="568">
        <v>0</v>
      </c>
      <c r="BM48" s="568">
        <v>0</v>
      </c>
      <c r="BN48" s="568">
        <v>0</v>
      </c>
      <c r="BO48" s="568">
        <v>0</v>
      </c>
      <c r="BP48" s="568">
        <v>0</v>
      </c>
      <c r="BQ48" s="568">
        <v>0</v>
      </c>
      <c r="BR48" s="568">
        <v>0</v>
      </c>
      <c r="BS48" s="568">
        <v>0</v>
      </c>
      <c r="BT48" s="568">
        <v>0</v>
      </c>
      <c r="BU48" s="568">
        <v>0</v>
      </c>
      <c r="BV48" s="568">
        <v>0</v>
      </c>
      <c r="BW48" s="568">
        <v>0</v>
      </c>
      <c r="BX48" s="568"/>
      <c r="BY48" s="566">
        <f t="shared" si="2"/>
        <v>0</v>
      </c>
      <c r="BZ48"/>
      <c r="CA48"/>
      <c r="CB48"/>
      <c r="CC48"/>
      <c r="CD48"/>
      <c r="CE48"/>
      <c r="CF48"/>
      <c r="CG48"/>
      <c r="CH48"/>
      <c r="CI48"/>
      <c r="CJ48"/>
      <c r="CK48"/>
      <c r="CL48"/>
      <c r="CM48"/>
      <c r="CN48"/>
      <c r="CO48"/>
      <c r="CP48"/>
      <c r="CQ48"/>
      <c r="CR48"/>
      <c r="CS48"/>
      <c r="CT48"/>
      <c r="CU48"/>
      <c r="CV48"/>
      <c r="CW48"/>
      <c r="CX48"/>
      <c r="CY48"/>
      <c r="CZ48"/>
      <c r="DA48"/>
      <c r="DB48"/>
      <c r="DC48"/>
      <c r="DD48"/>
    </row>
    <row r="49" spans="1:77" ht="42.75" x14ac:dyDescent="0.45">
      <c r="A49" s="313" t="s">
        <v>280</v>
      </c>
      <c r="B49" s="313" t="s">
        <v>119</v>
      </c>
      <c r="C49" s="320"/>
      <c r="D49" s="675">
        <v>44239</v>
      </c>
      <c r="E49" s="675">
        <v>44327</v>
      </c>
      <c r="F49" s="314" t="s">
        <v>1274</v>
      </c>
      <c r="G49" s="314"/>
      <c r="H49" s="315">
        <v>278</v>
      </c>
      <c r="I49" s="315">
        <v>0</v>
      </c>
      <c r="J49" s="315">
        <v>278</v>
      </c>
      <c r="K49" s="320"/>
      <c r="L49" s="315" t="s">
        <v>75</v>
      </c>
      <c r="M49" s="709" t="s">
        <v>281</v>
      </c>
      <c r="N49" s="709" t="s">
        <v>281</v>
      </c>
      <c r="O49" s="315">
        <v>516719</v>
      </c>
      <c r="P49" s="315">
        <v>183038</v>
      </c>
      <c r="Q49" s="320"/>
      <c r="R49" s="328" t="s">
        <v>123</v>
      </c>
      <c r="S49" s="328" t="s">
        <v>123</v>
      </c>
      <c r="T49" s="315" t="s">
        <v>37</v>
      </c>
      <c r="U49" s="315">
        <v>1.9</v>
      </c>
      <c r="V49" s="315">
        <v>278</v>
      </c>
      <c r="W49" s="316">
        <v>0</v>
      </c>
      <c r="X49" s="316">
        <v>81</v>
      </c>
      <c r="Y49" s="316">
        <v>81</v>
      </c>
      <c r="Z49" s="317">
        <f t="shared" si="0"/>
        <v>29.136690647482016</v>
      </c>
      <c r="AA49" s="318" t="s">
        <v>282</v>
      </c>
      <c r="AB49" s="677" t="s">
        <v>127</v>
      </c>
      <c r="AC49" s="313"/>
      <c r="AD49" s="314" t="s">
        <v>1890</v>
      </c>
      <c r="AE49" s="330"/>
      <c r="AF49" s="330"/>
      <c r="AG49" s="320"/>
      <c r="AH49" s="321"/>
      <c r="AI49" s="321"/>
      <c r="AJ49" s="321"/>
      <c r="AK49" s="321"/>
      <c r="AL49" s="373"/>
      <c r="AM49" s="596"/>
      <c r="AN49" s="315">
        <v>278</v>
      </c>
      <c r="AO49" s="315">
        <v>0</v>
      </c>
      <c r="AP49" s="315">
        <v>0</v>
      </c>
      <c r="AQ49" s="315">
        <v>0</v>
      </c>
      <c r="AR49" s="315">
        <v>0</v>
      </c>
      <c r="AS49" s="315">
        <v>0</v>
      </c>
      <c r="AT49" s="315">
        <v>0</v>
      </c>
      <c r="AU49" s="315">
        <v>0</v>
      </c>
      <c r="AV49" s="315">
        <v>0</v>
      </c>
      <c r="AW49" s="315">
        <v>0</v>
      </c>
      <c r="AX49" s="315">
        <v>0</v>
      </c>
      <c r="AY49" s="315">
        <v>0</v>
      </c>
      <c r="AZ49" s="315">
        <v>0</v>
      </c>
      <c r="BA49" s="315">
        <v>0</v>
      </c>
      <c r="BB49" s="359">
        <f t="shared" si="1"/>
        <v>278</v>
      </c>
      <c r="BD49" s="566"/>
      <c r="BE49" s="566"/>
      <c r="BF49" s="566"/>
      <c r="BG49" s="566"/>
      <c r="BH49" s="566"/>
      <c r="BI49" s="566"/>
      <c r="BJ49" s="570">
        <v>81</v>
      </c>
      <c r="BK49" s="566">
        <v>0</v>
      </c>
      <c r="BL49" s="566">
        <v>0</v>
      </c>
      <c r="BM49" s="566">
        <v>0</v>
      </c>
      <c r="BN49" s="566">
        <v>0</v>
      </c>
      <c r="BO49" s="566">
        <v>0</v>
      </c>
      <c r="BP49" s="566">
        <v>0</v>
      </c>
      <c r="BQ49" s="566">
        <v>0</v>
      </c>
      <c r="BR49" s="566">
        <v>0</v>
      </c>
      <c r="BS49" s="566">
        <v>0</v>
      </c>
      <c r="BT49" s="566">
        <v>0</v>
      </c>
      <c r="BU49" s="566">
        <v>0</v>
      </c>
      <c r="BV49" s="566">
        <v>0</v>
      </c>
      <c r="BW49" s="566">
        <v>0</v>
      </c>
      <c r="BX49" s="566">
        <v>0</v>
      </c>
      <c r="BY49" s="566">
        <f t="shared" si="2"/>
        <v>81</v>
      </c>
    </row>
    <row r="50" spans="1:77" ht="42.75" x14ac:dyDescent="0.45">
      <c r="A50" s="313" t="s">
        <v>283</v>
      </c>
      <c r="B50" s="313" t="s">
        <v>119</v>
      </c>
      <c r="C50" s="320"/>
      <c r="D50" s="675">
        <v>44987</v>
      </c>
      <c r="E50" s="675">
        <v>45075</v>
      </c>
      <c r="F50" s="314" t="s">
        <v>1275</v>
      </c>
      <c r="G50" s="314" t="s">
        <v>284</v>
      </c>
      <c r="H50" s="315">
        <v>516</v>
      </c>
      <c r="I50" s="315">
        <v>23</v>
      </c>
      <c r="J50" s="315">
        <v>493</v>
      </c>
      <c r="K50" s="320"/>
      <c r="L50" s="315" t="s">
        <v>75</v>
      </c>
      <c r="M50" s="315" t="s">
        <v>285</v>
      </c>
      <c r="N50" s="315" t="s">
        <v>286</v>
      </c>
      <c r="O50" s="315">
        <v>512846</v>
      </c>
      <c r="P50" s="315">
        <v>179919</v>
      </c>
      <c r="Q50" s="320"/>
      <c r="R50" s="328" t="s">
        <v>287</v>
      </c>
      <c r="S50" s="696" t="s">
        <v>288</v>
      </c>
      <c r="T50" s="703" t="s">
        <v>37</v>
      </c>
      <c r="U50" s="315">
        <v>1.24</v>
      </c>
      <c r="V50" s="315">
        <v>493</v>
      </c>
      <c r="W50" s="316">
        <v>100</v>
      </c>
      <c r="X50" s="316">
        <v>110</v>
      </c>
      <c r="Y50" s="316">
        <v>210</v>
      </c>
      <c r="Z50" s="317">
        <f t="shared" si="0"/>
        <v>42.596348884381342</v>
      </c>
      <c r="AA50" s="318" t="s">
        <v>1225</v>
      </c>
      <c r="AB50" s="677" t="s">
        <v>127</v>
      </c>
      <c r="AC50" s="314" t="s">
        <v>1344</v>
      </c>
      <c r="AD50" s="314" t="s">
        <v>1891</v>
      </c>
      <c r="AE50" s="330"/>
      <c r="AF50" s="330"/>
      <c r="AG50" s="320"/>
      <c r="AH50" s="321"/>
      <c r="AI50" s="321"/>
      <c r="AJ50" s="321"/>
      <c r="AK50" s="321"/>
      <c r="AL50" s="321"/>
      <c r="AM50" s="596"/>
      <c r="AN50" s="315">
        <v>94</v>
      </c>
      <c r="AO50" s="315">
        <v>190</v>
      </c>
      <c r="AP50" s="315">
        <v>163</v>
      </c>
      <c r="AQ50" s="315">
        <v>46</v>
      </c>
      <c r="AR50" s="315">
        <v>0</v>
      </c>
      <c r="AS50" s="315">
        <v>0</v>
      </c>
      <c r="AT50" s="315">
        <v>0</v>
      </c>
      <c r="AU50" s="315">
        <v>0</v>
      </c>
      <c r="AV50" s="315">
        <v>0</v>
      </c>
      <c r="AW50" s="315">
        <v>0</v>
      </c>
      <c r="AX50" s="315">
        <v>0</v>
      </c>
      <c r="AY50" s="315">
        <v>0</v>
      </c>
      <c r="AZ50" s="315">
        <v>0</v>
      </c>
      <c r="BA50" s="315">
        <v>0</v>
      </c>
      <c r="BB50" s="359">
        <f t="shared" si="1"/>
        <v>493</v>
      </c>
      <c r="BD50" s="566"/>
      <c r="BE50" s="566"/>
      <c r="BF50" s="566"/>
      <c r="BG50" s="566"/>
      <c r="BH50" s="566"/>
      <c r="BI50" s="566"/>
      <c r="BJ50" s="570">
        <v>0</v>
      </c>
      <c r="BK50" s="570">
        <v>52</v>
      </c>
      <c r="BL50" s="570">
        <v>52</v>
      </c>
      <c r="BM50" s="570">
        <v>53</v>
      </c>
      <c r="BN50" s="570">
        <v>53</v>
      </c>
      <c r="BO50" s="566">
        <v>0</v>
      </c>
      <c r="BP50" s="566">
        <v>0</v>
      </c>
      <c r="BQ50" s="566">
        <v>0</v>
      </c>
      <c r="BR50" s="566">
        <v>0</v>
      </c>
      <c r="BS50" s="566">
        <v>0</v>
      </c>
      <c r="BT50" s="566">
        <v>0</v>
      </c>
      <c r="BU50" s="566">
        <v>0</v>
      </c>
      <c r="BV50" s="566">
        <v>0</v>
      </c>
      <c r="BW50" s="566">
        <v>0</v>
      </c>
      <c r="BX50" s="566">
        <v>0</v>
      </c>
      <c r="BY50" s="566">
        <f t="shared" si="2"/>
        <v>210</v>
      </c>
    </row>
    <row r="51" spans="1:77" ht="142.5" x14ac:dyDescent="0.45">
      <c r="A51" s="313" t="s">
        <v>289</v>
      </c>
      <c r="B51" s="313" t="s">
        <v>119</v>
      </c>
      <c r="C51" s="320"/>
      <c r="D51" s="675">
        <v>44580</v>
      </c>
      <c r="E51" s="675">
        <v>45050</v>
      </c>
      <c r="F51" s="314" t="s">
        <v>1276</v>
      </c>
      <c r="G51" s="313"/>
      <c r="H51" s="315">
        <v>460</v>
      </c>
      <c r="I51" s="315">
        <v>0</v>
      </c>
      <c r="J51" s="315">
        <v>460</v>
      </c>
      <c r="K51" s="320"/>
      <c r="L51" s="315" t="s">
        <v>75</v>
      </c>
      <c r="M51" s="315" t="s">
        <v>285</v>
      </c>
      <c r="N51" s="315" t="s">
        <v>286</v>
      </c>
      <c r="O51" s="315">
        <v>513055</v>
      </c>
      <c r="P51" s="315">
        <v>179966</v>
      </c>
      <c r="Q51" s="320"/>
      <c r="R51" s="328" t="s">
        <v>287</v>
      </c>
      <c r="S51" s="696" t="s">
        <v>866</v>
      </c>
      <c r="T51" s="315">
        <v>0</v>
      </c>
      <c r="U51" s="315">
        <v>1.1599999999999999</v>
      </c>
      <c r="V51" s="315">
        <v>460</v>
      </c>
      <c r="W51" s="316">
        <v>0</v>
      </c>
      <c r="X51" s="316">
        <v>163</v>
      </c>
      <c r="Y51" s="316">
        <v>163</v>
      </c>
      <c r="Z51" s="317">
        <f t="shared" si="0"/>
        <v>35.434782608695656</v>
      </c>
      <c r="AA51" s="318" t="s">
        <v>1087</v>
      </c>
      <c r="AB51" s="677" t="s">
        <v>127</v>
      </c>
      <c r="AC51" s="314" t="s">
        <v>1820</v>
      </c>
      <c r="AD51" s="314" t="s">
        <v>1892</v>
      </c>
      <c r="AE51" s="330"/>
      <c r="AF51" s="330"/>
      <c r="AG51" s="320"/>
      <c r="AH51" s="321"/>
      <c r="AI51" s="321"/>
      <c r="AJ51" s="321"/>
      <c r="AK51" s="321"/>
      <c r="AL51" s="321"/>
      <c r="AM51" s="595"/>
      <c r="AN51" s="315">
        <v>0</v>
      </c>
      <c r="AO51" s="315">
        <v>169</v>
      </c>
      <c r="AP51" s="315">
        <v>210</v>
      </c>
      <c r="AQ51" s="315">
        <v>81</v>
      </c>
      <c r="AR51" s="315">
        <v>0</v>
      </c>
      <c r="AS51" s="315">
        <v>0</v>
      </c>
      <c r="AT51" s="315">
        <v>0</v>
      </c>
      <c r="AU51" s="315">
        <v>0</v>
      </c>
      <c r="AV51" s="315">
        <v>0</v>
      </c>
      <c r="AW51" s="315">
        <v>0</v>
      </c>
      <c r="AX51" s="315">
        <v>0</v>
      </c>
      <c r="AY51" s="315">
        <v>0</v>
      </c>
      <c r="AZ51" s="315">
        <v>0</v>
      </c>
      <c r="BA51" s="315">
        <v>0</v>
      </c>
      <c r="BB51" s="359">
        <f t="shared" si="1"/>
        <v>460</v>
      </c>
      <c r="BD51" s="566"/>
      <c r="BE51" s="566"/>
      <c r="BF51" s="566"/>
      <c r="BG51" s="566"/>
      <c r="BH51" s="566"/>
      <c r="BI51" s="566"/>
      <c r="BJ51" s="566">
        <v>0</v>
      </c>
      <c r="BK51" s="570">
        <v>40</v>
      </c>
      <c r="BL51" s="570">
        <v>41</v>
      </c>
      <c r="BM51" s="570">
        <v>41</v>
      </c>
      <c r="BN51" s="570">
        <v>41</v>
      </c>
      <c r="BO51" s="566">
        <v>0</v>
      </c>
      <c r="BP51" s="566">
        <v>0</v>
      </c>
      <c r="BQ51" s="566">
        <v>0</v>
      </c>
      <c r="BR51" s="566">
        <v>0</v>
      </c>
      <c r="BS51" s="566">
        <v>0</v>
      </c>
      <c r="BT51" s="566">
        <v>0</v>
      </c>
      <c r="BU51" s="566">
        <v>0</v>
      </c>
      <c r="BV51" s="566">
        <v>0</v>
      </c>
      <c r="BW51" s="566">
        <v>0</v>
      </c>
      <c r="BX51" s="566">
        <v>0</v>
      </c>
      <c r="BY51" s="566">
        <f t="shared" si="2"/>
        <v>163</v>
      </c>
    </row>
    <row r="52" spans="1:77" ht="42.75" x14ac:dyDescent="0.45">
      <c r="A52" s="670" t="s">
        <v>292</v>
      </c>
      <c r="B52" s="340" t="s">
        <v>119</v>
      </c>
      <c r="C52" s="341"/>
      <c r="D52" s="669">
        <v>42783</v>
      </c>
      <c r="E52" s="669">
        <v>43858</v>
      </c>
      <c r="F52" s="670" t="s">
        <v>1277</v>
      </c>
      <c r="G52" s="670" t="s">
        <v>293</v>
      </c>
      <c r="H52" s="342">
        <v>41</v>
      </c>
      <c r="I52" s="342">
        <v>0</v>
      </c>
      <c r="J52" s="342">
        <v>41</v>
      </c>
      <c r="K52" s="341"/>
      <c r="L52" s="341"/>
      <c r="M52" s="342" t="s">
        <v>285</v>
      </c>
      <c r="N52" s="342" t="s">
        <v>286</v>
      </c>
      <c r="O52" s="342"/>
      <c r="P52" s="342"/>
      <c r="Q52" s="341"/>
      <c r="R52" s="673" t="s">
        <v>294</v>
      </c>
      <c r="S52" s="710" t="s">
        <v>869</v>
      </c>
      <c r="T52" s="342">
        <v>41</v>
      </c>
      <c r="U52" s="342">
        <v>0.32</v>
      </c>
      <c r="V52" s="342">
        <v>0</v>
      </c>
      <c r="W52" s="309"/>
      <c r="X52" s="309"/>
      <c r="Y52" s="309"/>
      <c r="Z52" s="308" t="e">
        <f t="shared" si="0"/>
        <v>#DIV/0!</v>
      </c>
      <c r="AA52" s="323"/>
      <c r="AB52" s="672" t="s">
        <v>127</v>
      </c>
      <c r="AC52" s="670" t="s">
        <v>1089</v>
      </c>
      <c r="AD52" s="670" t="s">
        <v>1893</v>
      </c>
      <c r="AE52" s="330"/>
      <c r="AF52" s="330"/>
      <c r="AG52" s="320"/>
      <c r="AH52" s="321"/>
      <c r="AI52" s="321"/>
      <c r="AJ52" s="321"/>
      <c r="AK52" s="321"/>
      <c r="AL52" s="321"/>
      <c r="AM52" s="595"/>
      <c r="AN52" s="723">
        <v>0</v>
      </c>
      <c r="AO52" s="723">
        <v>0</v>
      </c>
      <c r="AP52" s="723">
        <v>0</v>
      </c>
      <c r="AQ52" s="723">
        <v>0</v>
      </c>
      <c r="AR52" s="723">
        <v>0</v>
      </c>
      <c r="AS52" s="723">
        <v>0</v>
      </c>
      <c r="AT52" s="723">
        <v>0</v>
      </c>
      <c r="AU52" s="723">
        <v>0</v>
      </c>
      <c r="AV52" s="723">
        <v>0</v>
      </c>
      <c r="AW52" s="723">
        <v>0</v>
      </c>
      <c r="AX52" s="723">
        <v>0</v>
      </c>
      <c r="AY52" s="723">
        <v>0</v>
      </c>
      <c r="AZ52" s="723">
        <v>0</v>
      </c>
      <c r="BA52" s="723">
        <v>0</v>
      </c>
      <c r="BB52" s="359">
        <f t="shared" si="1"/>
        <v>0</v>
      </c>
      <c r="BD52" s="566"/>
      <c r="BE52" s="566"/>
      <c r="BF52" s="566"/>
      <c r="BG52" s="566"/>
      <c r="BH52" s="566"/>
      <c r="BI52" s="566"/>
      <c r="BJ52" s="568"/>
      <c r="BK52" s="568"/>
      <c r="BL52" s="568"/>
      <c r="BM52" s="568"/>
      <c r="BN52" s="568"/>
      <c r="BO52" s="568"/>
      <c r="BP52" s="568"/>
      <c r="BQ52" s="568"/>
      <c r="BR52" s="568"/>
      <c r="BS52" s="568"/>
      <c r="BT52" s="568"/>
      <c r="BU52" s="568"/>
      <c r="BV52" s="568"/>
      <c r="BW52" s="568"/>
      <c r="BX52" s="568"/>
      <c r="BY52" s="566">
        <f t="shared" si="2"/>
        <v>0</v>
      </c>
    </row>
    <row r="53" spans="1:77" ht="57" x14ac:dyDescent="0.45">
      <c r="A53" s="313" t="s">
        <v>297</v>
      </c>
      <c r="B53" s="313" t="s">
        <v>119</v>
      </c>
      <c r="C53" s="320"/>
      <c r="D53" s="675">
        <v>44328</v>
      </c>
      <c r="E53" s="675">
        <v>44853</v>
      </c>
      <c r="F53" s="314" t="s">
        <v>1278</v>
      </c>
      <c r="G53" s="314" t="s">
        <v>298</v>
      </c>
      <c r="H53" s="315">
        <v>118</v>
      </c>
      <c r="I53" s="315">
        <v>0</v>
      </c>
      <c r="J53" s="315">
        <v>118</v>
      </c>
      <c r="K53" s="320"/>
      <c r="L53" s="320"/>
      <c r="M53" s="315" t="s">
        <v>285</v>
      </c>
      <c r="N53" s="315" t="s">
        <v>286</v>
      </c>
      <c r="O53" s="315">
        <v>512554</v>
      </c>
      <c r="P53" s="315">
        <v>180019</v>
      </c>
      <c r="Q53" s="320"/>
      <c r="R53" s="328" t="s">
        <v>294</v>
      </c>
      <c r="S53" s="696" t="s">
        <v>1313</v>
      </c>
      <c r="T53" s="315" t="s">
        <v>37</v>
      </c>
      <c r="U53" s="315">
        <v>0.38</v>
      </c>
      <c r="V53" s="315">
        <v>118</v>
      </c>
      <c r="W53" s="316">
        <v>29</v>
      </c>
      <c r="X53" s="316">
        <v>15</v>
      </c>
      <c r="Y53" s="316">
        <v>44</v>
      </c>
      <c r="Z53" s="317">
        <f t="shared" si="0"/>
        <v>37.288135593220339</v>
      </c>
      <c r="AA53" s="318" t="s">
        <v>1226</v>
      </c>
      <c r="AB53" s="677" t="s">
        <v>127</v>
      </c>
      <c r="AC53" s="313"/>
      <c r="AD53" s="314" t="s">
        <v>1894</v>
      </c>
      <c r="AE53" s="330"/>
      <c r="AF53" s="330"/>
      <c r="AG53" s="320"/>
      <c r="AH53" s="321"/>
      <c r="AI53" s="321"/>
      <c r="AJ53" s="321"/>
      <c r="AK53" s="321"/>
      <c r="AL53" s="373"/>
      <c r="AM53" s="596"/>
      <c r="AN53" s="315">
        <v>118</v>
      </c>
      <c r="AO53" s="315">
        <v>0</v>
      </c>
      <c r="AP53" s="315">
        <v>0</v>
      </c>
      <c r="AQ53" s="315">
        <v>0</v>
      </c>
      <c r="AR53" s="315">
        <v>0</v>
      </c>
      <c r="AS53" s="315">
        <v>0</v>
      </c>
      <c r="AT53" s="315">
        <v>0</v>
      </c>
      <c r="AU53" s="315">
        <v>0</v>
      </c>
      <c r="AV53" s="315">
        <v>0</v>
      </c>
      <c r="AW53" s="315">
        <v>0</v>
      </c>
      <c r="AX53" s="315">
        <v>0</v>
      </c>
      <c r="AY53" s="315">
        <v>0</v>
      </c>
      <c r="AZ53" s="315">
        <v>0</v>
      </c>
      <c r="BA53" s="315">
        <v>0</v>
      </c>
      <c r="BB53" s="359">
        <f t="shared" si="1"/>
        <v>118</v>
      </c>
      <c r="BD53" s="566"/>
      <c r="BE53" s="566"/>
      <c r="BF53" s="566"/>
      <c r="BG53" s="566"/>
      <c r="BH53" s="566"/>
      <c r="BI53" s="566"/>
      <c r="BJ53" s="570">
        <v>44</v>
      </c>
      <c r="BK53" s="570">
        <v>0</v>
      </c>
      <c r="BL53" s="566">
        <v>0</v>
      </c>
      <c r="BM53" s="566">
        <v>0</v>
      </c>
      <c r="BN53" s="566">
        <v>0</v>
      </c>
      <c r="BO53" s="566">
        <v>0</v>
      </c>
      <c r="BP53" s="566">
        <v>0</v>
      </c>
      <c r="BQ53" s="566">
        <v>0</v>
      </c>
      <c r="BR53" s="566">
        <v>0</v>
      </c>
      <c r="BS53" s="566">
        <v>0</v>
      </c>
      <c r="BT53" s="566">
        <v>0</v>
      </c>
      <c r="BU53" s="566">
        <v>0</v>
      </c>
      <c r="BV53" s="566">
        <v>0</v>
      </c>
      <c r="BW53" s="566">
        <v>0</v>
      </c>
      <c r="BX53" s="566">
        <v>0</v>
      </c>
      <c r="BY53" s="566">
        <f t="shared" si="2"/>
        <v>44</v>
      </c>
    </row>
    <row r="54" spans="1:77" ht="85.5" x14ac:dyDescent="0.45">
      <c r="A54" s="313" t="s">
        <v>1740</v>
      </c>
      <c r="B54" s="313" t="s">
        <v>119</v>
      </c>
      <c r="C54" s="320"/>
      <c r="D54" s="675">
        <v>44181</v>
      </c>
      <c r="E54" s="675">
        <v>44440</v>
      </c>
      <c r="F54" s="314" t="s">
        <v>1741</v>
      </c>
      <c r="G54" s="314" t="s">
        <v>1742</v>
      </c>
      <c r="H54" s="315">
        <v>125</v>
      </c>
      <c r="I54" s="315">
        <v>0</v>
      </c>
      <c r="J54" s="315">
        <v>125</v>
      </c>
      <c r="K54" s="320"/>
      <c r="L54" s="315" t="s">
        <v>75</v>
      </c>
      <c r="M54" s="315" t="s">
        <v>285</v>
      </c>
      <c r="N54" s="315" t="s">
        <v>286</v>
      </c>
      <c r="O54" s="315">
        <v>513031</v>
      </c>
      <c r="P54" s="315">
        <v>180292</v>
      </c>
      <c r="Q54" s="320"/>
      <c r="R54" s="328" t="s">
        <v>1746</v>
      </c>
      <c r="S54" s="696" t="s">
        <v>123</v>
      </c>
      <c r="T54" s="315" t="s">
        <v>37</v>
      </c>
      <c r="U54" s="315">
        <v>0.43</v>
      </c>
      <c r="V54" s="315">
        <v>125</v>
      </c>
      <c r="W54" s="617">
        <v>101</v>
      </c>
      <c r="X54" s="617">
        <v>24</v>
      </c>
      <c r="Y54" s="617">
        <v>125</v>
      </c>
      <c r="Z54" s="626">
        <f t="shared" si="0"/>
        <v>100</v>
      </c>
      <c r="AA54" s="625" t="s">
        <v>1743</v>
      </c>
      <c r="AB54" s="677" t="s">
        <v>127</v>
      </c>
      <c r="AC54" s="313"/>
      <c r="AD54" s="314" t="s">
        <v>1744</v>
      </c>
      <c r="AE54" s="330"/>
      <c r="AF54" s="330"/>
      <c r="AG54" s="320"/>
      <c r="AH54" s="321"/>
      <c r="AI54" s="321"/>
      <c r="AJ54" s="321"/>
      <c r="AK54" s="321"/>
      <c r="AL54" s="373"/>
      <c r="AM54" s="596"/>
      <c r="AN54" s="315">
        <v>0</v>
      </c>
      <c r="AO54" s="315">
        <v>0</v>
      </c>
      <c r="AP54" s="315">
        <v>125</v>
      </c>
      <c r="AQ54" s="315">
        <v>0</v>
      </c>
      <c r="AR54" s="315">
        <v>0</v>
      </c>
      <c r="AS54" s="315">
        <v>0</v>
      </c>
      <c r="AT54" s="315">
        <v>0</v>
      </c>
      <c r="AU54" s="315">
        <v>0</v>
      </c>
      <c r="AV54" s="315">
        <v>0</v>
      </c>
      <c r="AW54" s="315">
        <v>0</v>
      </c>
      <c r="AX54" s="315">
        <v>0</v>
      </c>
      <c r="AY54" s="315">
        <v>0</v>
      </c>
      <c r="AZ54" s="315">
        <v>0</v>
      </c>
      <c r="BA54" s="315">
        <v>0</v>
      </c>
      <c r="BB54" s="359">
        <f t="shared" si="1"/>
        <v>125</v>
      </c>
      <c r="BD54" s="566"/>
      <c r="BE54" s="566"/>
      <c r="BF54" s="566"/>
      <c r="BG54" s="566"/>
      <c r="BH54" s="566"/>
      <c r="BI54" s="566"/>
      <c r="BJ54" s="570"/>
      <c r="BK54" s="570"/>
      <c r="BL54" s="566"/>
      <c r="BM54" s="566"/>
      <c r="BN54" s="566"/>
      <c r="BO54" s="566"/>
      <c r="BP54" s="566"/>
      <c r="BQ54" s="566"/>
      <c r="BR54" s="566"/>
      <c r="BS54" s="566"/>
      <c r="BT54" s="566"/>
      <c r="BU54" s="566"/>
      <c r="BV54" s="566"/>
      <c r="BW54" s="566"/>
      <c r="BX54" s="566"/>
      <c r="BY54" s="566"/>
    </row>
    <row r="55" spans="1:77" ht="28.5" x14ac:dyDescent="0.45">
      <c r="A55" s="711" t="s">
        <v>1608</v>
      </c>
      <c r="B55" s="711" t="s">
        <v>119</v>
      </c>
      <c r="C55" s="712"/>
      <c r="D55" s="713">
        <v>44076</v>
      </c>
      <c r="E55" s="713"/>
      <c r="F55" s="714" t="s">
        <v>1610</v>
      </c>
      <c r="G55" s="714"/>
      <c r="H55" s="715">
        <v>43</v>
      </c>
      <c r="I55" s="715">
        <v>0</v>
      </c>
      <c r="J55" s="715">
        <v>43</v>
      </c>
      <c r="K55" s="712"/>
      <c r="L55" s="712"/>
      <c r="M55" s="715" t="s">
        <v>1609</v>
      </c>
      <c r="N55" s="715" t="s">
        <v>286</v>
      </c>
      <c r="O55" s="715">
        <v>512678</v>
      </c>
      <c r="P55" s="715">
        <v>181603</v>
      </c>
      <c r="Q55" s="712"/>
      <c r="R55" s="716" t="s">
        <v>123</v>
      </c>
      <c r="S55" s="717" t="s">
        <v>123</v>
      </c>
      <c r="T55" s="715" t="s">
        <v>37</v>
      </c>
      <c r="U55" s="715">
        <v>0.27500000000000002</v>
      </c>
      <c r="V55" s="715">
        <v>0</v>
      </c>
      <c r="W55" s="640"/>
      <c r="X55" s="640"/>
      <c r="Y55" s="640"/>
      <c r="Z55" s="641"/>
      <c r="AA55" s="639"/>
      <c r="AB55" s="721" t="s">
        <v>77</v>
      </c>
      <c r="AC55" s="722" t="s">
        <v>1728</v>
      </c>
      <c r="AD55" s="714" t="s">
        <v>37</v>
      </c>
      <c r="AE55" s="330"/>
      <c r="AF55" s="330"/>
      <c r="AG55" s="320"/>
      <c r="AH55" s="321"/>
      <c r="AI55" s="321"/>
      <c r="AJ55" s="321"/>
      <c r="AK55" s="321"/>
      <c r="AL55" s="373"/>
      <c r="AM55" s="596"/>
      <c r="AN55" s="723">
        <v>0</v>
      </c>
      <c r="AO55" s="723">
        <v>0</v>
      </c>
      <c r="AP55" s="723">
        <v>0</v>
      </c>
      <c r="AQ55" s="723">
        <v>0</v>
      </c>
      <c r="AR55" s="723">
        <v>0</v>
      </c>
      <c r="AS55" s="723">
        <v>0</v>
      </c>
      <c r="AT55" s="723">
        <v>0</v>
      </c>
      <c r="AU55" s="723">
        <v>0</v>
      </c>
      <c r="AV55" s="723">
        <v>0</v>
      </c>
      <c r="AW55" s="723">
        <v>0</v>
      </c>
      <c r="AX55" s="723">
        <v>0</v>
      </c>
      <c r="AY55" s="723">
        <v>0</v>
      </c>
      <c r="AZ55" s="723">
        <v>0</v>
      </c>
      <c r="BA55" s="723">
        <v>0</v>
      </c>
      <c r="BB55" s="359">
        <f t="shared" si="1"/>
        <v>0</v>
      </c>
      <c r="BD55" s="566"/>
      <c r="BE55" s="566"/>
      <c r="BF55" s="566"/>
      <c r="BG55" s="566"/>
      <c r="BH55" s="566"/>
      <c r="BI55" s="566"/>
      <c r="BJ55" s="570"/>
      <c r="BK55" s="570"/>
      <c r="BL55" s="566"/>
      <c r="BM55" s="566"/>
      <c r="BN55" s="566"/>
      <c r="BO55" s="566"/>
      <c r="BP55" s="566"/>
      <c r="BQ55" s="566"/>
      <c r="BR55" s="566"/>
      <c r="BS55" s="566"/>
      <c r="BT55" s="566"/>
      <c r="BU55" s="566"/>
      <c r="BV55" s="566"/>
      <c r="BW55" s="566"/>
      <c r="BX55" s="566"/>
      <c r="BY55" s="566"/>
    </row>
    <row r="56" spans="1:77" ht="85.5" x14ac:dyDescent="0.45">
      <c r="A56" s="313" t="s">
        <v>299</v>
      </c>
      <c r="B56" s="313" t="s">
        <v>119</v>
      </c>
      <c r="C56" s="320"/>
      <c r="D56" s="675">
        <v>44552</v>
      </c>
      <c r="E56" s="675">
        <v>44841</v>
      </c>
      <c r="F56" s="314" t="s">
        <v>1279</v>
      </c>
      <c r="G56" s="314" t="s">
        <v>1729</v>
      </c>
      <c r="H56" s="315">
        <v>575</v>
      </c>
      <c r="I56" s="315">
        <v>0</v>
      </c>
      <c r="J56" s="315">
        <v>575</v>
      </c>
      <c r="K56" s="320"/>
      <c r="L56" s="315" t="s">
        <v>75</v>
      </c>
      <c r="M56" s="315" t="s">
        <v>247</v>
      </c>
      <c r="N56" s="315" t="s">
        <v>286</v>
      </c>
      <c r="O56" s="315">
        <v>512728</v>
      </c>
      <c r="P56" s="315">
        <v>179765</v>
      </c>
      <c r="Q56" s="320"/>
      <c r="R56" s="328" t="s">
        <v>300</v>
      </c>
      <c r="S56" s="696" t="s">
        <v>301</v>
      </c>
      <c r="T56" s="315" t="s">
        <v>37</v>
      </c>
      <c r="U56" s="315">
        <v>0.64</v>
      </c>
      <c r="V56" s="315">
        <v>575</v>
      </c>
      <c r="W56" s="316">
        <v>42</v>
      </c>
      <c r="X56" s="316">
        <v>132</v>
      </c>
      <c r="Y56" s="316">
        <v>174</v>
      </c>
      <c r="Z56" s="317">
        <f t="shared" si="0"/>
        <v>30.260869565217391</v>
      </c>
      <c r="AA56" s="318" t="s">
        <v>302</v>
      </c>
      <c r="AB56" s="677" t="s">
        <v>127</v>
      </c>
      <c r="AC56" s="313" t="s">
        <v>1730</v>
      </c>
      <c r="AD56" s="314" t="s">
        <v>1895</v>
      </c>
      <c r="AE56" s="330"/>
      <c r="AF56" s="330"/>
      <c r="AG56" s="320"/>
      <c r="AH56" s="321"/>
      <c r="AI56" s="321"/>
      <c r="AJ56" s="321"/>
      <c r="AK56" s="321"/>
      <c r="AL56" s="321"/>
      <c r="AM56" s="596"/>
      <c r="AN56" s="315">
        <v>0</v>
      </c>
      <c r="AO56" s="315">
        <v>191</v>
      </c>
      <c r="AP56" s="315">
        <v>192</v>
      </c>
      <c r="AQ56" s="315">
        <v>192</v>
      </c>
      <c r="AR56" s="315">
        <v>0</v>
      </c>
      <c r="AS56" s="315">
        <v>0</v>
      </c>
      <c r="AT56" s="315">
        <v>0</v>
      </c>
      <c r="AU56" s="315">
        <v>0</v>
      </c>
      <c r="AV56" s="315">
        <v>0</v>
      </c>
      <c r="AW56" s="315">
        <v>0</v>
      </c>
      <c r="AX56" s="315">
        <v>0</v>
      </c>
      <c r="AY56" s="315">
        <v>0</v>
      </c>
      <c r="AZ56" s="315">
        <v>0</v>
      </c>
      <c r="BA56" s="315">
        <v>0</v>
      </c>
      <c r="BB56" s="359">
        <f t="shared" si="1"/>
        <v>575</v>
      </c>
      <c r="BD56" s="566"/>
      <c r="BE56" s="566"/>
      <c r="BF56" s="566"/>
      <c r="BG56" s="566"/>
      <c r="BH56" s="566"/>
      <c r="BI56" s="566"/>
      <c r="BJ56" s="570">
        <v>0</v>
      </c>
      <c r="BK56" s="570">
        <v>0</v>
      </c>
      <c r="BL56" s="570">
        <v>58</v>
      </c>
      <c r="BM56" s="570">
        <v>58</v>
      </c>
      <c r="BN56" s="570">
        <v>58</v>
      </c>
      <c r="BO56" s="566">
        <v>0</v>
      </c>
      <c r="BP56" s="566">
        <v>0</v>
      </c>
      <c r="BQ56" s="566">
        <v>0</v>
      </c>
      <c r="BR56" s="566">
        <v>0</v>
      </c>
      <c r="BS56" s="566">
        <v>0</v>
      </c>
      <c r="BT56" s="566">
        <v>0</v>
      </c>
      <c r="BU56" s="566">
        <v>0</v>
      </c>
      <c r="BV56" s="566">
        <v>0</v>
      </c>
      <c r="BW56" s="566">
        <v>0</v>
      </c>
      <c r="BX56" s="566">
        <v>0</v>
      </c>
      <c r="BY56" s="566">
        <f t="shared" si="2"/>
        <v>174</v>
      </c>
    </row>
    <row r="57" spans="1:77" ht="114" x14ac:dyDescent="0.45">
      <c r="A57" s="313" t="s">
        <v>303</v>
      </c>
      <c r="B57" s="313" t="s">
        <v>119</v>
      </c>
      <c r="C57" s="320"/>
      <c r="D57" s="675">
        <v>43798</v>
      </c>
      <c r="E57" s="320"/>
      <c r="F57" s="314" t="s">
        <v>1280</v>
      </c>
      <c r="G57" s="314" t="s">
        <v>304</v>
      </c>
      <c r="H57" s="315">
        <v>1216</v>
      </c>
      <c r="I57" s="315">
        <v>0</v>
      </c>
      <c r="J57" s="315">
        <v>1216</v>
      </c>
      <c r="K57" s="320"/>
      <c r="L57" s="315" t="s">
        <v>75</v>
      </c>
      <c r="M57" s="315" t="s">
        <v>247</v>
      </c>
      <c r="N57" s="315" t="s">
        <v>286</v>
      </c>
      <c r="O57" s="315">
        <v>512960</v>
      </c>
      <c r="P57" s="315">
        <v>179686</v>
      </c>
      <c r="Q57" s="320"/>
      <c r="R57" s="328" t="s">
        <v>300</v>
      </c>
      <c r="S57" s="696" t="s">
        <v>1314</v>
      </c>
      <c r="T57" s="315">
        <v>0</v>
      </c>
      <c r="U57" s="315">
        <v>4.82</v>
      </c>
      <c r="V57" s="315">
        <v>1216</v>
      </c>
      <c r="W57" s="316">
        <v>117</v>
      </c>
      <c r="X57" s="316">
        <v>272</v>
      </c>
      <c r="Y57" s="316">
        <v>389</v>
      </c>
      <c r="Z57" s="317">
        <f t="shared" si="0"/>
        <v>31.990131578947366</v>
      </c>
      <c r="AA57" s="318" t="s">
        <v>306</v>
      </c>
      <c r="AB57" s="677" t="s">
        <v>138</v>
      </c>
      <c r="AC57" s="314" t="s">
        <v>1348</v>
      </c>
      <c r="AD57" s="314" t="s">
        <v>1896</v>
      </c>
      <c r="AE57" s="330"/>
      <c r="AF57" s="330"/>
      <c r="AG57" s="320"/>
      <c r="AH57" s="321"/>
      <c r="AI57" s="321"/>
      <c r="AJ57" s="321"/>
      <c r="AK57" s="321"/>
      <c r="AL57" s="321"/>
      <c r="AM57" s="595"/>
      <c r="AN57" s="315">
        <v>0</v>
      </c>
      <c r="AO57" s="315">
        <v>0</v>
      </c>
      <c r="AP57" s="315">
        <v>0</v>
      </c>
      <c r="AQ57" s="315">
        <v>243</v>
      </c>
      <c r="AR57" s="315">
        <v>0</v>
      </c>
      <c r="AS57" s="315">
        <v>729</v>
      </c>
      <c r="AT57" s="315">
        <v>244</v>
      </c>
      <c r="AU57" s="315">
        <v>0</v>
      </c>
      <c r="AV57" s="315">
        <v>0</v>
      </c>
      <c r="AW57" s="315">
        <v>0</v>
      </c>
      <c r="AX57" s="315">
        <v>0</v>
      </c>
      <c r="AY57" s="315">
        <v>0</v>
      </c>
      <c r="AZ57" s="315">
        <v>0</v>
      </c>
      <c r="BA57" s="315">
        <v>0</v>
      </c>
      <c r="BB57" s="359">
        <f t="shared" si="1"/>
        <v>1216</v>
      </c>
      <c r="BD57" s="566"/>
      <c r="BE57" s="566"/>
      <c r="BF57" s="566"/>
      <c r="BG57" s="566"/>
      <c r="BH57" s="566"/>
      <c r="BI57" s="566"/>
      <c r="BJ57" s="566">
        <v>0</v>
      </c>
      <c r="BK57" s="566">
        <v>0</v>
      </c>
      <c r="BL57" s="570">
        <v>0</v>
      </c>
      <c r="BM57" s="570">
        <v>0</v>
      </c>
      <c r="BN57" s="570">
        <v>78</v>
      </c>
      <c r="BO57" s="570">
        <v>0</v>
      </c>
      <c r="BP57" s="570">
        <v>233</v>
      </c>
      <c r="BQ57" s="570">
        <v>78</v>
      </c>
      <c r="BR57" s="566">
        <v>0</v>
      </c>
      <c r="BS57" s="566">
        <v>0</v>
      </c>
      <c r="BT57" s="566">
        <v>0</v>
      </c>
      <c r="BU57" s="566">
        <v>0</v>
      </c>
      <c r="BV57" s="566">
        <v>0</v>
      </c>
      <c r="BW57" s="566">
        <v>0</v>
      </c>
      <c r="BX57" s="566">
        <v>0</v>
      </c>
      <c r="BY57" s="566">
        <f t="shared" si="2"/>
        <v>389</v>
      </c>
    </row>
    <row r="58" spans="1:77" ht="57" x14ac:dyDescent="0.45">
      <c r="A58" s="313" t="s">
        <v>307</v>
      </c>
      <c r="B58" s="313" t="s">
        <v>308</v>
      </c>
      <c r="C58" s="320"/>
      <c r="D58" s="675">
        <v>45239</v>
      </c>
      <c r="E58" s="320"/>
      <c r="F58" s="314" t="s">
        <v>1280</v>
      </c>
      <c r="G58" s="314" t="s">
        <v>309</v>
      </c>
      <c r="H58" s="315">
        <v>867</v>
      </c>
      <c r="I58" s="315">
        <v>0</v>
      </c>
      <c r="J58" s="315">
        <v>867</v>
      </c>
      <c r="K58" s="320"/>
      <c r="L58" s="315" t="s">
        <v>75</v>
      </c>
      <c r="M58" s="315" t="s">
        <v>247</v>
      </c>
      <c r="N58" s="315" t="s">
        <v>286</v>
      </c>
      <c r="O58" s="315">
        <v>512971</v>
      </c>
      <c r="P58" s="315">
        <v>179703</v>
      </c>
      <c r="Q58" s="320"/>
      <c r="R58" s="328" t="s">
        <v>300</v>
      </c>
      <c r="S58" s="696" t="s">
        <v>1314</v>
      </c>
      <c r="T58" s="315">
        <v>0</v>
      </c>
      <c r="U58" s="315">
        <v>1.76</v>
      </c>
      <c r="V58" s="315">
        <v>867</v>
      </c>
      <c r="W58" s="316">
        <v>84</v>
      </c>
      <c r="X58" s="316">
        <v>198</v>
      </c>
      <c r="Y58" s="316">
        <v>282</v>
      </c>
      <c r="Z58" s="317">
        <f t="shared" si="0"/>
        <v>32.525951557093421</v>
      </c>
      <c r="AA58" s="329" t="s">
        <v>310</v>
      </c>
      <c r="AB58" s="677" t="s">
        <v>138</v>
      </c>
      <c r="AC58" s="314" t="s">
        <v>311</v>
      </c>
      <c r="AD58" s="314" t="s">
        <v>1897</v>
      </c>
      <c r="AE58" s="330"/>
      <c r="AF58" s="330"/>
      <c r="AG58" s="320"/>
      <c r="AH58" s="321"/>
      <c r="AI58" s="321"/>
      <c r="AJ58" s="321"/>
      <c r="AK58" s="321"/>
      <c r="AL58" s="321"/>
      <c r="AM58" s="595"/>
      <c r="AN58" s="315">
        <v>0</v>
      </c>
      <c r="AO58" s="315">
        <v>0</v>
      </c>
      <c r="AP58" s="315">
        <v>0</v>
      </c>
      <c r="AQ58" s="315">
        <v>0</v>
      </c>
      <c r="AR58" s="315">
        <v>867</v>
      </c>
      <c r="AS58" s="315">
        <v>0</v>
      </c>
      <c r="AT58" s="315">
        <v>0</v>
      </c>
      <c r="AU58" s="315">
        <v>0</v>
      </c>
      <c r="AV58" s="315">
        <v>0</v>
      </c>
      <c r="AW58" s="315">
        <v>0</v>
      </c>
      <c r="AX58" s="315">
        <v>0</v>
      </c>
      <c r="AY58" s="315">
        <v>0</v>
      </c>
      <c r="AZ58" s="315">
        <v>0</v>
      </c>
      <c r="BA58" s="315">
        <v>0</v>
      </c>
      <c r="BB58" s="359">
        <f t="shared" si="1"/>
        <v>867</v>
      </c>
      <c r="BD58" s="566"/>
      <c r="BE58" s="566"/>
      <c r="BF58" s="566"/>
      <c r="BG58" s="566"/>
      <c r="BH58" s="566"/>
      <c r="BI58" s="566"/>
      <c r="BJ58" s="566">
        <v>0</v>
      </c>
      <c r="BK58" s="570">
        <v>0</v>
      </c>
      <c r="BL58" s="570">
        <v>0</v>
      </c>
      <c r="BM58" s="570">
        <v>0</v>
      </c>
      <c r="BN58" s="570">
        <v>0</v>
      </c>
      <c r="BO58" s="570">
        <v>282</v>
      </c>
      <c r="BP58" s="566">
        <v>0</v>
      </c>
      <c r="BQ58" s="566">
        <v>0</v>
      </c>
      <c r="BR58" s="566">
        <v>0</v>
      </c>
      <c r="BS58" s="566">
        <v>0</v>
      </c>
      <c r="BT58" s="566">
        <v>0</v>
      </c>
      <c r="BU58" s="566">
        <v>0</v>
      </c>
      <c r="BV58" s="566">
        <v>0</v>
      </c>
      <c r="BW58" s="566">
        <v>0</v>
      </c>
      <c r="BX58" s="566">
        <v>0</v>
      </c>
      <c r="BY58" s="566">
        <f t="shared" si="2"/>
        <v>282</v>
      </c>
    </row>
    <row r="59" spans="1:77" ht="114" x14ac:dyDescent="0.45">
      <c r="A59" s="340" t="s">
        <v>313</v>
      </c>
      <c r="B59" s="340" t="s">
        <v>119</v>
      </c>
      <c r="C59" s="341"/>
      <c r="D59" s="669">
        <v>44097</v>
      </c>
      <c r="E59" s="342" t="s">
        <v>214</v>
      </c>
      <c r="F59" s="670" t="s">
        <v>1281</v>
      </c>
      <c r="G59" s="670"/>
      <c r="H59" s="342">
        <v>1997</v>
      </c>
      <c r="I59" s="342">
        <v>0</v>
      </c>
      <c r="J59" s="342">
        <v>1997</v>
      </c>
      <c r="K59" s="341"/>
      <c r="L59" s="342" t="s">
        <v>75</v>
      </c>
      <c r="M59" s="342" t="s">
        <v>247</v>
      </c>
      <c r="N59" s="342" t="s">
        <v>286</v>
      </c>
      <c r="O59" s="342">
        <v>513324</v>
      </c>
      <c r="P59" s="342">
        <v>179719</v>
      </c>
      <c r="Q59" s="341"/>
      <c r="R59" s="673" t="s">
        <v>123</v>
      </c>
      <c r="S59" s="710" t="s">
        <v>123</v>
      </c>
      <c r="T59" s="342" t="s">
        <v>37</v>
      </c>
      <c r="U59" s="342">
        <v>6.07</v>
      </c>
      <c r="V59" s="342">
        <v>0</v>
      </c>
      <c r="W59" s="347">
        <v>200</v>
      </c>
      <c r="X59" s="347">
        <v>389</v>
      </c>
      <c r="Y59" s="347">
        <v>589</v>
      </c>
      <c r="Z59" s="332" t="e">
        <f t="shared" si="0"/>
        <v>#DIV/0!</v>
      </c>
      <c r="AA59" s="655"/>
      <c r="AB59" s="672" t="s">
        <v>127</v>
      </c>
      <c r="AC59" s="670" t="s">
        <v>1898</v>
      </c>
      <c r="AD59" s="670" t="s">
        <v>37</v>
      </c>
      <c r="AE59" s="330"/>
      <c r="AF59" s="330"/>
      <c r="AG59" s="320"/>
      <c r="AH59" s="321"/>
      <c r="AI59" s="321"/>
      <c r="AJ59" s="321"/>
      <c r="AK59" s="321"/>
      <c r="AL59" s="321"/>
      <c r="AM59" s="595"/>
      <c r="AN59" s="684">
        <v>0</v>
      </c>
      <c r="AO59" s="684">
        <v>0</v>
      </c>
      <c r="AP59" s="684">
        <v>0</v>
      </c>
      <c r="AQ59" s="684">
        <v>0</v>
      </c>
      <c r="AR59" s="684">
        <v>0</v>
      </c>
      <c r="AS59" s="684">
        <v>0</v>
      </c>
      <c r="AT59" s="684">
        <v>0</v>
      </c>
      <c r="AU59" s="684">
        <v>0</v>
      </c>
      <c r="AV59" s="684">
        <v>0</v>
      </c>
      <c r="AW59" s="684">
        <v>0</v>
      </c>
      <c r="AX59" s="684">
        <v>0</v>
      </c>
      <c r="AY59" s="684">
        <v>0</v>
      </c>
      <c r="AZ59" s="684">
        <v>0</v>
      </c>
      <c r="BA59" s="684">
        <v>0</v>
      </c>
      <c r="BB59" s="359">
        <f t="shared" si="1"/>
        <v>0</v>
      </c>
      <c r="BD59" s="566"/>
      <c r="BE59" s="566"/>
      <c r="BF59" s="566"/>
      <c r="BG59" s="566"/>
      <c r="BH59" s="566"/>
      <c r="BI59" s="566"/>
      <c r="BJ59" s="566">
        <v>0</v>
      </c>
      <c r="BK59" s="566">
        <v>0</v>
      </c>
      <c r="BL59" s="566">
        <v>0</v>
      </c>
      <c r="BM59" s="570">
        <v>0</v>
      </c>
      <c r="BN59" s="570">
        <v>74</v>
      </c>
      <c r="BO59" s="570">
        <v>0</v>
      </c>
      <c r="BP59" s="570">
        <v>147</v>
      </c>
      <c r="BQ59" s="570">
        <v>220</v>
      </c>
      <c r="BR59" s="570">
        <v>74</v>
      </c>
      <c r="BS59" s="570">
        <v>74</v>
      </c>
      <c r="BT59" s="566">
        <v>0</v>
      </c>
      <c r="BU59" s="566">
        <v>0</v>
      </c>
      <c r="BV59" s="566">
        <v>0</v>
      </c>
      <c r="BW59" s="566">
        <v>0</v>
      </c>
      <c r="BX59" s="566">
        <v>0</v>
      </c>
      <c r="BY59" s="566">
        <f t="shared" si="2"/>
        <v>589</v>
      </c>
    </row>
    <row r="60" spans="1:77" ht="238.5" customHeight="1" x14ac:dyDescent="0.45">
      <c r="A60" s="313" t="s">
        <v>315</v>
      </c>
      <c r="B60" s="313" t="s">
        <v>119</v>
      </c>
      <c r="C60" s="320"/>
      <c r="D60" s="675">
        <v>42118</v>
      </c>
      <c r="E60" s="675">
        <v>42186</v>
      </c>
      <c r="F60" s="314" t="s">
        <v>1282</v>
      </c>
      <c r="G60" s="314" t="s">
        <v>316</v>
      </c>
      <c r="H60" s="315">
        <v>635</v>
      </c>
      <c r="I60" s="315">
        <v>536</v>
      </c>
      <c r="J60" s="315">
        <v>99</v>
      </c>
      <c r="K60" s="320"/>
      <c r="L60" s="320"/>
      <c r="M60" s="315" t="s">
        <v>247</v>
      </c>
      <c r="N60" s="315" t="s">
        <v>286</v>
      </c>
      <c r="O60" s="315">
        <v>512937</v>
      </c>
      <c r="P60" s="315">
        <v>179178</v>
      </c>
      <c r="Q60" s="320"/>
      <c r="R60" s="328" t="s">
        <v>317</v>
      </c>
      <c r="S60" s="696" t="s">
        <v>1315</v>
      </c>
      <c r="T60" s="315">
        <v>0</v>
      </c>
      <c r="U60" s="315">
        <v>18.3</v>
      </c>
      <c r="V60" s="315">
        <v>99</v>
      </c>
      <c r="W60" s="316">
        <v>-109</v>
      </c>
      <c r="X60" s="316">
        <v>91</v>
      </c>
      <c r="Y60" s="316">
        <v>-18</v>
      </c>
      <c r="Z60" s="317">
        <f t="shared" si="0"/>
        <v>-18.181818181818183</v>
      </c>
      <c r="AA60" s="318" t="s">
        <v>318</v>
      </c>
      <c r="AB60" s="677" t="s">
        <v>127</v>
      </c>
      <c r="AC60" s="314" t="s">
        <v>1097</v>
      </c>
      <c r="AD60" s="314" t="s">
        <v>1899</v>
      </c>
      <c r="AE60" s="330"/>
      <c r="AF60" s="330"/>
      <c r="AG60" s="320"/>
      <c r="AH60" s="321"/>
      <c r="AI60" s="321"/>
      <c r="AJ60" s="321"/>
      <c r="AK60" s="321"/>
      <c r="AL60" s="321"/>
      <c r="AM60" s="595"/>
      <c r="AN60" s="315">
        <v>0</v>
      </c>
      <c r="AO60" s="315">
        <v>0</v>
      </c>
      <c r="AP60" s="315">
        <v>0</v>
      </c>
      <c r="AQ60" s="315">
        <v>0</v>
      </c>
      <c r="AR60" s="315">
        <v>0</v>
      </c>
      <c r="AS60" s="315">
        <v>19</v>
      </c>
      <c r="AT60" s="315">
        <v>20</v>
      </c>
      <c r="AU60" s="315">
        <v>20</v>
      </c>
      <c r="AV60" s="315">
        <v>20</v>
      </c>
      <c r="AW60" s="315">
        <v>20</v>
      </c>
      <c r="AX60" s="315">
        <v>0</v>
      </c>
      <c r="AY60" s="315">
        <v>0</v>
      </c>
      <c r="AZ60" s="315">
        <v>0</v>
      </c>
      <c r="BA60" s="315">
        <v>0</v>
      </c>
      <c r="BB60" s="359">
        <f t="shared" si="1"/>
        <v>99</v>
      </c>
      <c r="BD60" s="566"/>
      <c r="BE60" s="566"/>
      <c r="BF60" s="566"/>
      <c r="BG60" s="566"/>
      <c r="BH60" s="566"/>
      <c r="BI60" s="566"/>
      <c r="BJ60" s="566">
        <v>0</v>
      </c>
      <c r="BK60" s="566">
        <v>0</v>
      </c>
      <c r="BL60" s="566">
        <v>0</v>
      </c>
      <c r="BM60" s="566">
        <v>0</v>
      </c>
      <c r="BN60" s="570">
        <v>0</v>
      </c>
      <c r="BO60" s="570">
        <v>-3</v>
      </c>
      <c r="BP60" s="570">
        <v>-3</v>
      </c>
      <c r="BQ60" s="570">
        <v>-4</v>
      </c>
      <c r="BR60" s="570">
        <v>-4</v>
      </c>
      <c r="BS60" s="570">
        <v>-4</v>
      </c>
      <c r="BT60" s="566">
        <v>0</v>
      </c>
      <c r="BU60" s="566">
        <v>0</v>
      </c>
      <c r="BV60" s="566">
        <v>0</v>
      </c>
      <c r="BW60" s="566">
        <v>0</v>
      </c>
      <c r="BX60" s="566">
        <v>0</v>
      </c>
      <c r="BY60" s="566">
        <f t="shared" si="2"/>
        <v>-18</v>
      </c>
    </row>
    <row r="61" spans="1:77" ht="156" customHeight="1" x14ac:dyDescent="0.45">
      <c r="A61" s="340" t="s">
        <v>319</v>
      </c>
      <c r="B61" s="340" t="s">
        <v>119</v>
      </c>
      <c r="C61" s="341"/>
      <c r="D61" s="669">
        <v>44813</v>
      </c>
      <c r="E61" s="341"/>
      <c r="F61" s="670" t="s">
        <v>1283</v>
      </c>
      <c r="G61" s="340"/>
      <c r="H61" s="342">
        <v>564</v>
      </c>
      <c r="I61" s="342">
        <v>0</v>
      </c>
      <c r="J61" s="342">
        <v>564</v>
      </c>
      <c r="K61" s="341"/>
      <c r="L61" s="341"/>
      <c r="M61" s="342" t="s">
        <v>320</v>
      </c>
      <c r="N61" s="342" t="s">
        <v>286</v>
      </c>
      <c r="O61" s="342">
        <v>512397</v>
      </c>
      <c r="P61" s="342">
        <v>179488</v>
      </c>
      <c r="Q61" s="341"/>
      <c r="R61" s="673" t="s">
        <v>321</v>
      </c>
      <c r="S61" s="710" t="s">
        <v>1316</v>
      </c>
      <c r="T61" s="342">
        <v>0</v>
      </c>
      <c r="U61" s="342">
        <v>1.97</v>
      </c>
      <c r="V61" s="342">
        <v>0</v>
      </c>
      <c r="W61" s="347">
        <v>157</v>
      </c>
      <c r="X61" s="347">
        <v>112</v>
      </c>
      <c r="Y61" s="347">
        <v>269</v>
      </c>
      <c r="Z61" s="332" t="e">
        <f t="shared" si="0"/>
        <v>#DIV/0!</v>
      </c>
      <c r="AA61" s="334" t="s">
        <v>323</v>
      </c>
      <c r="AB61" s="342" t="s">
        <v>138</v>
      </c>
      <c r="AC61" s="670" t="s">
        <v>1900</v>
      </c>
      <c r="AD61" s="670" t="s">
        <v>1731</v>
      </c>
      <c r="AE61" s="330"/>
      <c r="AF61" s="330"/>
      <c r="AG61" s="320"/>
      <c r="AH61" s="321"/>
      <c r="AI61" s="321"/>
      <c r="AJ61" s="321"/>
      <c r="AK61" s="321"/>
      <c r="AL61" s="321"/>
      <c r="AM61" s="595"/>
      <c r="AN61" s="723">
        <v>0</v>
      </c>
      <c r="AO61" s="723">
        <v>0</v>
      </c>
      <c r="AP61" s="723">
        <v>0</v>
      </c>
      <c r="AQ61" s="723">
        <v>0</v>
      </c>
      <c r="AR61" s="723">
        <v>0</v>
      </c>
      <c r="AS61" s="723">
        <v>0</v>
      </c>
      <c r="AT61" s="723">
        <v>0</v>
      </c>
      <c r="AU61" s="723">
        <v>0</v>
      </c>
      <c r="AV61" s="723">
        <v>0</v>
      </c>
      <c r="AW61" s="723">
        <v>0</v>
      </c>
      <c r="AX61" s="723">
        <v>0</v>
      </c>
      <c r="AY61" s="723">
        <v>0</v>
      </c>
      <c r="AZ61" s="723">
        <v>0</v>
      </c>
      <c r="BA61" s="723">
        <v>0</v>
      </c>
      <c r="BB61" s="359">
        <f t="shared" si="1"/>
        <v>0</v>
      </c>
      <c r="BD61" s="566"/>
      <c r="BE61" s="566"/>
      <c r="BF61" s="566"/>
      <c r="BG61" s="566"/>
      <c r="BH61" s="566"/>
      <c r="BI61" s="566"/>
      <c r="BJ61" s="566">
        <v>0</v>
      </c>
      <c r="BK61" s="566">
        <v>0</v>
      </c>
      <c r="BL61" s="570">
        <v>0</v>
      </c>
      <c r="BM61" s="570">
        <v>89</v>
      </c>
      <c r="BN61" s="570">
        <v>90</v>
      </c>
      <c r="BO61" s="570">
        <v>90</v>
      </c>
      <c r="BP61" s="566">
        <v>0</v>
      </c>
      <c r="BQ61" s="566">
        <v>0</v>
      </c>
      <c r="BR61" s="566">
        <v>0</v>
      </c>
      <c r="BS61" s="566">
        <v>0</v>
      </c>
      <c r="BT61" s="566">
        <v>0</v>
      </c>
      <c r="BU61" s="566">
        <v>0</v>
      </c>
      <c r="BV61" s="566">
        <v>0</v>
      </c>
      <c r="BW61" s="566">
        <v>0</v>
      </c>
      <c r="BX61" s="566">
        <v>0</v>
      </c>
      <c r="BY61" s="566">
        <f t="shared" si="2"/>
        <v>269</v>
      </c>
    </row>
    <row r="62" spans="1:77" ht="99.75" customHeight="1" x14ac:dyDescent="0.45">
      <c r="A62" s="340" t="s">
        <v>325</v>
      </c>
      <c r="B62" s="694" t="s">
        <v>164</v>
      </c>
      <c r="C62" s="669"/>
      <c r="D62" s="669">
        <v>45338</v>
      </c>
      <c r="E62" s="669"/>
      <c r="F62" s="670" t="s">
        <v>1284</v>
      </c>
      <c r="G62" s="670" t="s">
        <v>1091</v>
      </c>
      <c r="H62" s="342">
        <v>96</v>
      </c>
      <c r="I62" s="342">
        <v>0</v>
      </c>
      <c r="J62" s="342">
        <v>96</v>
      </c>
      <c r="K62" s="341"/>
      <c r="L62" s="341"/>
      <c r="M62" s="342" t="s">
        <v>320</v>
      </c>
      <c r="N62" s="672" t="s">
        <v>286</v>
      </c>
      <c r="O62" s="342">
        <v>512577</v>
      </c>
      <c r="P62" s="342">
        <v>179672</v>
      </c>
      <c r="Q62" s="341"/>
      <c r="R62" s="342" t="s">
        <v>123</v>
      </c>
      <c r="S62" s="342" t="s">
        <v>1860</v>
      </c>
      <c r="T62" s="672" t="s">
        <v>125</v>
      </c>
      <c r="U62" s="342">
        <v>0.08</v>
      </c>
      <c r="V62" s="342">
        <v>0</v>
      </c>
      <c r="W62" s="347">
        <v>10</v>
      </c>
      <c r="X62" s="347">
        <v>23</v>
      </c>
      <c r="Y62" s="347">
        <v>33</v>
      </c>
      <c r="Z62" s="332" t="e">
        <f t="shared" si="0"/>
        <v>#DIV/0!</v>
      </c>
      <c r="AA62" s="334" t="s">
        <v>327</v>
      </c>
      <c r="AB62" s="719" t="s">
        <v>1340</v>
      </c>
      <c r="AC62" s="670" t="s">
        <v>1901</v>
      </c>
      <c r="AD62" s="670" t="s">
        <v>37</v>
      </c>
      <c r="AE62" s="330"/>
      <c r="AF62" s="330"/>
      <c r="AG62" s="320"/>
      <c r="AH62" s="321"/>
      <c r="AI62" s="321"/>
      <c r="AJ62" s="321"/>
      <c r="AK62" s="321"/>
      <c r="AL62" s="321"/>
      <c r="AM62" s="595"/>
      <c r="AN62" s="723">
        <v>0</v>
      </c>
      <c r="AO62" s="723">
        <v>0</v>
      </c>
      <c r="AP62" s="723">
        <v>0</v>
      </c>
      <c r="AQ62" s="723">
        <v>0</v>
      </c>
      <c r="AR62" s="723">
        <v>0</v>
      </c>
      <c r="AS62" s="723">
        <v>0</v>
      </c>
      <c r="AT62" s="723">
        <v>0</v>
      </c>
      <c r="AU62" s="723">
        <v>0</v>
      </c>
      <c r="AV62" s="723">
        <v>0</v>
      </c>
      <c r="AW62" s="723">
        <v>0</v>
      </c>
      <c r="AX62" s="723">
        <v>0</v>
      </c>
      <c r="AY62" s="723">
        <v>0</v>
      </c>
      <c r="AZ62" s="723">
        <v>0</v>
      </c>
      <c r="BA62" s="723">
        <v>0</v>
      </c>
      <c r="BB62" s="359">
        <f t="shared" si="1"/>
        <v>0</v>
      </c>
      <c r="BD62" s="566"/>
      <c r="BE62" s="566"/>
      <c r="BF62" s="566"/>
      <c r="BG62" s="566"/>
      <c r="BH62" s="566"/>
      <c r="BI62" s="566"/>
      <c r="BJ62" s="566">
        <v>0</v>
      </c>
      <c r="BK62" s="566">
        <v>0</v>
      </c>
      <c r="BL62" s="570">
        <v>0</v>
      </c>
      <c r="BM62" s="570">
        <v>16</v>
      </c>
      <c r="BN62" s="570">
        <v>17</v>
      </c>
      <c r="BO62" s="566">
        <v>0</v>
      </c>
      <c r="BP62" s="566">
        <v>0</v>
      </c>
      <c r="BQ62" s="566">
        <v>0</v>
      </c>
      <c r="BR62" s="566">
        <v>0</v>
      </c>
      <c r="BS62" s="566">
        <v>0</v>
      </c>
      <c r="BT62" s="566">
        <v>0</v>
      </c>
      <c r="BU62" s="566">
        <v>0</v>
      </c>
      <c r="BV62" s="566">
        <v>0</v>
      </c>
      <c r="BW62" s="566">
        <v>0</v>
      </c>
      <c r="BX62" s="566">
        <v>0</v>
      </c>
      <c r="BY62" s="566">
        <f t="shared" si="2"/>
        <v>33</v>
      </c>
    </row>
    <row r="63" spans="1:77" ht="57" x14ac:dyDescent="0.45">
      <c r="A63" s="313" t="s">
        <v>328</v>
      </c>
      <c r="B63" s="313" t="s">
        <v>135</v>
      </c>
      <c r="C63" s="320"/>
      <c r="D63" s="675">
        <v>43518</v>
      </c>
      <c r="E63" s="320"/>
      <c r="F63" s="314" t="s">
        <v>1285</v>
      </c>
      <c r="G63" s="314" t="s">
        <v>329</v>
      </c>
      <c r="H63" s="315">
        <v>897</v>
      </c>
      <c r="I63" s="315">
        <v>0</v>
      </c>
      <c r="J63" s="315">
        <v>897</v>
      </c>
      <c r="K63" s="320"/>
      <c r="L63" s="320"/>
      <c r="M63" s="315" t="s">
        <v>330</v>
      </c>
      <c r="N63" s="315" t="s">
        <v>286</v>
      </c>
      <c r="O63" s="315">
        <v>512105</v>
      </c>
      <c r="P63" s="315">
        <v>179841</v>
      </c>
      <c r="Q63" s="320"/>
      <c r="R63" s="328" t="s">
        <v>331</v>
      </c>
      <c r="S63" s="696" t="s">
        <v>1843</v>
      </c>
      <c r="T63" s="315" t="s">
        <v>37</v>
      </c>
      <c r="U63" s="315">
        <v>6.12</v>
      </c>
      <c r="V63" s="315">
        <v>897</v>
      </c>
      <c r="W63" s="316">
        <v>106</v>
      </c>
      <c r="X63" s="316">
        <v>40</v>
      </c>
      <c r="Y63" s="316">
        <v>146</v>
      </c>
      <c r="Z63" s="317">
        <f t="shared" si="0"/>
        <v>16.276477146042364</v>
      </c>
      <c r="AA63" s="318" t="s">
        <v>333</v>
      </c>
      <c r="AB63" s="677" t="s">
        <v>138</v>
      </c>
      <c r="AC63" s="314" t="s">
        <v>1780</v>
      </c>
      <c r="AD63" s="314" t="s">
        <v>1738</v>
      </c>
      <c r="AE63" s="330"/>
      <c r="AF63" s="330"/>
      <c r="AG63" s="320"/>
      <c r="AH63" s="321"/>
      <c r="AI63" s="321"/>
      <c r="AJ63" s="321"/>
      <c r="AK63" s="321"/>
      <c r="AL63" s="321"/>
      <c r="AM63" s="595"/>
      <c r="AN63" s="315">
        <v>0</v>
      </c>
      <c r="AO63" s="315">
        <v>0</v>
      </c>
      <c r="AP63" s="315">
        <v>224</v>
      </c>
      <c r="AQ63" s="315">
        <v>224</v>
      </c>
      <c r="AR63" s="315">
        <v>224</v>
      </c>
      <c r="AS63" s="315">
        <v>225</v>
      </c>
      <c r="AT63" s="315">
        <v>0</v>
      </c>
      <c r="AU63" s="315">
        <v>0</v>
      </c>
      <c r="AV63" s="315">
        <v>0</v>
      </c>
      <c r="AW63" s="315">
        <v>0</v>
      </c>
      <c r="AX63" s="315">
        <v>0</v>
      </c>
      <c r="AY63" s="315">
        <v>0</v>
      </c>
      <c r="AZ63" s="315">
        <v>0</v>
      </c>
      <c r="BA63" s="315">
        <v>0</v>
      </c>
      <c r="BB63" s="359">
        <f t="shared" si="1"/>
        <v>897</v>
      </c>
      <c r="BD63" s="566"/>
      <c r="BE63" s="566"/>
      <c r="BF63" s="566"/>
      <c r="BG63" s="566"/>
      <c r="BH63" s="566"/>
      <c r="BI63" s="566"/>
      <c r="BJ63" s="566">
        <v>0</v>
      </c>
      <c r="BK63" s="570">
        <v>0</v>
      </c>
      <c r="BL63" s="570">
        <v>36</v>
      </c>
      <c r="BM63" s="570">
        <v>36</v>
      </c>
      <c r="BN63" s="570">
        <v>37</v>
      </c>
      <c r="BO63" s="570">
        <v>37</v>
      </c>
      <c r="BP63" s="566">
        <v>0</v>
      </c>
      <c r="BQ63" s="566">
        <v>0</v>
      </c>
      <c r="BR63" s="566">
        <v>0</v>
      </c>
      <c r="BS63" s="566">
        <v>0</v>
      </c>
      <c r="BT63" s="566">
        <v>0</v>
      </c>
      <c r="BU63" s="566">
        <v>0</v>
      </c>
      <c r="BV63" s="566">
        <v>0</v>
      </c>
      <c r="BW63" s="566">
        <v>0</v>
      </c>
      <c r="BX63" s="566">
        <v>0</v>
      </c>
      <c r="BY63" s="566">
        <f t="shared" si="2"/>
        <v>146</v>
      </c>
    </row>
    <row r="64" spans="1:77" ht="28.5" x14ac:dyDescent="0.45">
      <c r="A64" s="313" t="s">
        <v>336</v>
      </c>
      <c r="B64" s="313" t="s">
        <v>308</v>
      </c>
      <c r="C64" s="320"/>
      <c r="D64" s="675">
        <v>43928</v>
      </c>
      <c r="E64" s="320"/>
      <c r="F64" s="314" t="s">
        <v>1285</v>
      </c>
      <c r="G64" s="314" t="s">
        <v>329</v>
      </c>
      <c r="H64" s="315">
        <v>11</v>
      </c>
      <c r="I64" s="315">
        <v>0</v>
      </c>
      <c r="J64" s="315">
        <v>11</v>
      </c>
      <c r="K64" s="320"/>
      <c r="L64" s="320"/>
      <c r="M64" s="315" t="s">
        <v>330</v>
      </c>
      <c r="N64" s="315" t="s">
        <v>286</v>
      </c>
      <c r="O64" s="315">
        <v>512434</v>
      </c>
      <c r="P64" s="315">
        <v>179791</v>
      </c>
      <c r="Q64" s="320"/>
      <c r="R64" s="328" t="s">
        <v>331</v>
      </c>
      <c r="S64" s="696" t="s">
        <v>1843</v>
      </c>
      <c r="T64" s="315" t="s">
        <v>37</v>
      </c>
      <c r="U64" s="315">
        <v>6.12</v>
      </c>
      <c r="V64" s="315">
        <v>11</v>
      </c>
      <c r="W64" s="316">
        <v>0</v>
      </c>
      <c r="X64" s="316">
        <v>0</v>
      </c>
      <c r="Y64" s="316">
        <v>0</v>
      </c>
      <c r="Z64" s="317">
        <f t="shared" si="0"/>
        <v>0</v>
      </c>
      <c r="AA64" s="318" t="s">
        <v>337</v>
      </c>
      <c r="AB64" s="677" t="s">
        <v>138</v>
      </c>
      <c r="AC64" s="314" t="s">
        <v>338</v>
      </c>
      <c r="AD64" s="314" t="s">
        <v>1736</v>
      </c>
      <c r="AE64" s="330"/>
      <c r="AF64" s="330"/>
      <c r="AG64" s="320"/>
      <c r="AH64" s="321"/>
      <c r="AI64" s="321"/>
      <c r="AJ64" s="321"/>
      <c r="AK64" s="321"/>
      <c r="AL64" s="321"/>
      <c r="AM64" s="595"/>
      <c r="AN64" s="315">
        <v>0</v>
      </c>
      <c r="AO64" s="315">
        <v>0</v>
      </c>
      <c r="AP64" s="315">
        <v>2</v>
      </c>
      <c r="AQ64" s="315">
        <v>3</v>
      </c>
      <c r="AR64" s="315">
        <v>3</v>
      </c>
      <c r="AS64" s="315">
        <v>3</v>
      </c>
      <c r="AT64" s="315">
        <v>0</v>
      </c>
      <c r="AU64" s="315">
        <v>0</v>
      </c>
      <c r="AV64" s="315">
        <v>0</v>
      </c>
      <c r="AW64" s="315">
        <v>0</v>
      </c>
      <c r="AX64" s="315">
        <v>0</v>
      </c>
      <c r="AY64" s="315">
        <v>0</v>
      </c>
      <c r="AZ64" s="315">
        <v>0</v>
      </c>
      <c r="BA64" s="315">
        <v>0</v>
      </c>
      <c r="BB64" s="359">
        <f t="shared" si="1"/>
        <v>11</v>
      </c>
      <c r="BD64" s="566"/>
      <c r="BE64" s="566"/>
      <c r="BF64" s="566"/>
      <c r="BG64" s="566"/>
      <c r="BH64" s="566"/>
      <c r="BI64" s="566"/>
      <c r="BJ64" s="566">
        <v>0</v>
      </c>
      <c r="BK64" s="566">
        <v>0</v>
      </c>
      <c r="BL64" s="570">
        <v>0</v>
      </c>
      <c r="BM64" s="570">
        <v>0</v>
      </c>
      <c r="BN64" s="570">
        <v>0</v>
      </c>
      <c r="BO64" s="570">
        <v>0</v>
      </c>
      <c r="BP64" s="570">
        <v>0</v>
      </c>
      <c r="BQ64" s="570">
        <v>0</v>
      </c>
      <c r="BR64" s="570">
        <v>0</v>
      </c>
      <c r="BS64" s="570">
        <v>0</v>
      </c>
      <c r="BT64" s="570">
        <v>0</v>
      </c>
      <c r="BU64" s="570">
        <v>0</v>
      </c>
      <c r="BV64" s="570">
        <v>0</v>
      </c>
      <c r="BW64" s="570">
        <v>0</v>
      </c>
      <c r="BX64" s="570">
        <v>0</v>
      </c>
      <c r="BY64" s="566">
        <f t="shared" si="2"/>
        <v>0</v>
      </c>
    </row>
    <row r="65" spans="1:77" ht="28.5" x14ac:dyDescent="0.45">
      <c r="A65" s="313" t="s">
        <v>339</v>
      </c>
      <c r="B65" s="314" t="s">
        <v>340</v>
      </c>
      <c r="C65" s="320"/>
      <c r="D65" s="675">
        <v>44803</v>
      </c>
      <c r="E65" s="320"/>
      <c r="F65" s="314" t="s">
        <v>1285</v>
      </c>
      <c r="G65" s="314" t="s">
        <v>329</v>
      </c>
      <c r="H65" s="315">
        <v>250</v>
      </c>
      <c r="I65" s="315">
        <v>0</v>
      </c>
      <c r="J65" s="315">
        <v>250</v>
      </c>
      <c r="K65" s="320"/>
      <c r="L65" s="320"/>
      <c r="M65" s="315" t="s">
        <v>330</v>
      </c>
      <c r="N65" s="315" t="s">
        <v>286</v>
      </c>
      <c r="O65" s="315">
        <v>512427</v>
      </c>
      <c r="P65" s="315">
        <v>179806</v>
      </c>
      <c r="Q65" s="320"/>
      <c r="R65" s="328" t="s">
        <v>331</v>
      </c>
      <c r="S65" s="696" t="s">
        <v>1843</v>
      </c>
      <c r="T65" s="315" t="s">
        <v>37</v>
      </c>
      <c r="U65" s="315">
        <v>6.12</v>
      </c>
      <c r="V65" s="315">
        <v>250</v>
      </c>
      <c r="W65" s="316">
        <v>19</v>
      </c>
      <c r="X65" s="316">
        <v>50</v>
      </c>
      <c r="Y65" s="316">
        <v>69</v>
      </c>
      <c r="Z65" s="317">
        <f t="shared" si="0"/>
        <v>27.6</v>
      </c>
      <c r="AA65" s="318" t="s">
        <v>341</v>
      </c>
      <c r="AB65" s="677" t="s">
        <v>138</v>
      </c>
      <c r="AC65" s="314" t="s">
        <v>342</v>
      </c>
      <c r="AD65" s="314" t="s">
        <v>1736</v>
      </c>
      <c r="AE65" s="330"/>
      <c r="AF65" s="330"/>
      <c r="AG65" s="320"/>
      <c r="AH65" s="321"/>
      <c r="AI65" s="321"/>
      <c r="AJ65" s="321"/>
      <c r="AK65" s="321"/>
      <c r="AL65" s="321"/>
      <c r="AM65" s="595"/>
      <c r="AN65" s="315">
        <v>0</v>
      </c>
      <c r="AO65" s="315">
        <v>0</v>
      </c>
      <c r="AP65" s="315">
        <v>62</v>
      </c>
      <c r="AQ65" s="315">
        <v>62</v>
      </c>
      <c r="AR65" s="315">
        <v>63</v>
      </c>
      <c r="AS65" s="315">
        <v>63</v>
      </c>
      <c r="AT65" s="315">
        <v>0</v>
      </c>
      <c r="AU65" s="315">
        <v>0</v>
      </c>
      <c r="AV65" s="315">
        <v>0</v>
      </c>
      <c r="AW65" s="315">
        <v>0</v>
      </c>
      <c r="AX65" s="315">
        <v>0</v>
      </c>
      <c r="AY65" s="315">
        <v>0</v>
      </c>
      <c r="AZ65" s="315">
        <v>0</v>
      </c>
      <c r="BA65" s="315">
        <v>0</v>
      </c>
      <c r="BB65" s="359">
        <f t="shared" si="1"/>
        <v>250</v>
      </c>
      <c r="BD65" s="566"/>
      <c r="BE65" s="566"/>
      <c r="BF65" s="566"/>
      <c r="BG65" s="566"/>
      <c r="BH65" s="566"/>
      <c r="BI65" s="566"/>
      <c r="BJ65" s="566">
        <v>0</v>
      </c>
      <c r="BK65" s="570">
        <v>0</v>
      </c>
      <c r="BL65" s="570">
        <v>17</v>
      </c>
      <c r="BM65" s="570">
        <v>17</v>
      </c>
      <c r="BN65" s="570">
        <v>17</v>
      </c>
      <c r="BO65" s="570">
        <v>18</v>
      </c>
      <c r="BP65" s="566">
        <v>0</v>
      </c>
      <c r="BQ65" s="566">
        <v>0</v>
      </c>
      <c r="BR65" s="566">
        <v>0</v>
      </c>
      <c r="BS65" s="566">
        <v>0</v>
      </c>
      <c r="BT65" s="566">
        <v>0</v>
      </c>
      <c r="BU65" s="566">
        <v>0</v>
      </c>
      <c r="BV65" s="566">
        <v>0</v>
      </c>
      <c r="BW65" s="566">
        <v>0</v>
      </c>
      <c r="BX65" s="566">
        <v>0</v>
      </c>
      <c r="BY65" s="566">
        <f t="shared" si="2"/>
        <v>69</v>
      </c>
    </row>
    <row r="66" spans="1:77" ht="42.75" x14ac:dyDescent="0.45">
      <c r="A66" s="313" t="s">
        <v>343</v>
      </c>
      <c r="B66" s="313" t="s">
        <v>119</v>
      </c>
      <c r="C66" s="320"/>
      <c r="D66" s="675">
        <v>44309</v>
      </c>
      <c r="E66" s="703" t="s">
        <v>214</v>
      </c>
      <c r="F66" s="314" t="s">
        <v>1285</v>
      </c>
      <c r="G66" s="314" t="s">
        <v>1861</v>
      </c>
      <c r="H66" s="315">
        <v>354</v>
      </c>
      <c r="I66" s="315">
        <v>0</v>
      </c>
      <c r="J66" s="315">
        <v>354</v>
      </c>
      <c r="K66" s="320"/>
      <c r="L66" s="320"/>
      <c r="M66" s="315" t="s">
        <v>330</v>
      </c>
      <c r="N66" s="315" t="s">
        <v>286</v>
      </c>
      <c r="O66" s="315">
        <v>512427</v>
      </c>
      <c r="P66" s="315">
        <v>179805</v>
      </c>
      <c r="Q66" s="320"/>
      <c r="R66" s="328" t="s">
        <v>331</v>
      </c>
      <c r="S66" s="696" t="s">
        <v>1843</v>
      </c>
      <c r="T66" s="315" t="s">
        <v>37</v>
      </c>
      <c r="U66" s="315">
        <v>1.95</v>
      </c>
      <c r="V66" s="315">
        <v>354</v>
      </c>
      <c r="W66" s="316">
        <v>111</v>
      </c>
      <c r="X66" s="316">
        <v>84</v>
      </c>
      <c r="Y66" s="316">
        <v>195</v>
      </c>
      <c r="Z66" s="317">
        <f t="shared" si="0"/>
        <v>55.084745762711862</v>
      </c>
      <c r="AA66" s="318" t="s">
        <v>345</v>
      </c>
      <c r="AB66" s="677" t="s">
        <v>127</v>
      </c>
      <c r="AC66" s="314" t="s">
        <v>1777</v>
      </c>
      <c r="AD66" s="314" t="s">
        <v>1737</v>
      </c>
      <c r="AE66" s="330"/>
      <c r="AF66" s="330"/>
      <c r="AG66" s="320"/>
      <c r="AH66" s="321"/>
      <c r="AI66" s="321"/>
      <c r="AJ66" s="321"/>
      <c r="AK66" s="321"/>
      <c r="AL66" s="373"/>
      <c r="AM66" s="596"/>
      <c r="AN66" s="315">
        <v>177</v>
      </c>
      <c r="AO66" s="315">
        <v>177</v>
      </c>
      <c r="AP66" s="315">
        <v>0</v>
      </c>
      <c r="AQ66" s="315">
        <v>0</v>
      </c>
      <c r="AR66" s="315">
        <v>0</v>
      </c>
      <c r="AS66" s="315">
        <v>0</v>
      </c>
      <c r="AT66" s="315">
        <v>0</v>
      </c>
      <c r="AU66" s="315">
        <v>0</v>
      </c>
      <c r="AV66" s="315">
        <v>0</v>
      </c>
      <c r="AW66" s="315">
        <v>0</v>
      </c>
      <c r="AX66" s="315">
        <v>0</v>
      </c>
      <c r="AY66" s="315">
        <v>0</v>
      </c>
      <c r="AZ66" s="315">
        <v>0</v>
      </c>
      <c r="BA66" s="315">
        <v>0</v>
      </c>
      <c r="BB66" s="359">
        <f t="shared" si="1"/>
        <v>354</v>
      </c>
      <c r="BD66" s="566"/>
      <c r="BE66" s="566"/>
      <c r="BF66" s="566"/>
      <c r="BG66" s="566"/>
      <c r="BH66" s="566"/>
      <c r="BI66" s="566"/>
      <c r="BJ66" s="570">
        <v>97</v>
      </c>
      <c r="BK66" s="570">
        <v>98</v>
      </c>
      <c r="BL66" s="570">
        <v>0</v>
      </c>
      <c r="BM66" s="570">
        <v>0</v>
      </c>
      <c r="BN66" s="566">
        <v>0</v>
      </c>
      <c r="BO66" s="566">
        <v>0</v>
      </c>
      <c r="BP66" s="566">
        <v>0</v>
      </c>
      <c r="BQ66" s="566">
        <v>0</v>
      </c>
      <c r="BR66" s="566">
        <v>0</v>
      </c>
      <c r="BS66" s="566">
        <v>0</v>
      </c>
      <c r="BT66" s="566">
        <v>0</v>
      </c>
      <c r="BU66" s="566">
        <v>0</v>
      </c>
      <c r="BV66" s="566">
        <v>0</v>
      </c>
      <c r="BW66" s="566">
        <v>0</v>
      </c>
      <c r="BX66" s="566">
        <v>0</v>
      </c>
      <c r="BY66" s="566">
        <f t="shared" si="2"/>
        <v>195</v>
      </c>
    </row>
    <row r="67" spans="1:77" ht="42.75" x14ac:dyDescent="0.45">
      <c r="A67" s="313" t="s">
        <v>346</v>
      </c>
      <c r="B67" s="313" t="s">
        <v>135</v>
      </c>
      <c r="C67" s="320"/>
      <c r="D67" s="675">
        <v>43994</v>
      </c>
      <c r="E67" s="675">
        <v>44887</v>
      </c>
      <c r="F67" s="314" t="s">
        <v>1286</v>
      </c>
      <c r="G67" s="313"/>
      <c r="H67" s="315">
        <v>9</v>
      </c>
      <c r="I67" s="315">
        <v>0</v>
      </c>
      <c r="J67" s="315">
        <v>9</v>
      </c>
      <c r="K67" s="320"/>
      <c r="L67" s="315" t="s">
        <v>75</v>
      </c>
      <c r="M67" s="315" t="s">
        <v>247</v>
      </c>
      <c r="N67" s="315" t="s">
        <v>286</v>
      </c>
      <c r="O67" s="315">
        <v>512525</v>
      </c>
      <c r="P67" s="315">
        <v>178840</v>
      </c>
      <c r="Q67" s="320"/>
      <c r="R67" s="328" t="s">
        <v>123</v>
      </c>
      <c r="S67" s="696" t="s">
        <v>1317</v>
      </c>
      <c r="T67" s="315" t="s">
        <v>347</v>
      </c>
      <c r="U67" s="315">
        <v>0.03</v>
      </c>
      <c r="V67" s="315">
        <v>9</v>
      </c>
      <c r="W67" s="316">
        <v>0</v>
      </c>
      <c r="X67" s="316">
        <v>0</v>
      </c>
      <c r="Y67" s="316">
        <v>0</v>
      </c>
      <c r="Z67" s="317">
        <f t="shared" si="0"/>
        <v>0</v>
      </c>
      <c r="AA67" s="329" t="s">
        <v>348</v>
      </c>
      <c r="AB67" s="677" t="s">
        <v>127</v>
      </c>
      <c r="AC67" s="314" t="s">
        <v>1353</v>
      </c>
      <c r="AD67" s="314" t="s">
        <v>1902</v>
      </c>
      <c r="AE67" s="330"/>
      <c r="AF67" s="330"/>
      <c r="AG67" s="320"/>
      <c r="AH67" s="321"/>
      <c r="AI67" s="321"/>
      <c r="AJ67" s="321"/>
      <c r="AK67" s="321"/>
      <c r="AL67" s="321"/>
      <c r="AM67" s="596"/>
      <c r="AN67" s="315">
        <v>9</v>
      </c>
      <c r="AO67" s="315">
        <v>0</v>
      </c>
      <c r="AP67" s="315">
        <v>0</v>
      </c>
      <c r="AQ67" s="315">
        <v>0</v>
      </c>
      <c r="AR67" s="315">
        <v>0</v>
      </c>
      <c r="AS67" s="315">
        <v>0</v>
      </c>
      <c r="AT67" s="315">
        <v>0</v>
      </c>
      <c r="AU67" s="315">
        <v>0</v>
      </c>
      <c r="AV67" s="315">
        <v>0</v>
      </c>
      <c r="AW67" s="315">
        <v>0</v>
      </c>
      <c r="AX67" s="315">
        <v>0</v>
      </c>
      <c r="AY67" s="315">
        <v>0</v>
      </c>
      <c r="AZ67" s="315">
        <v>0</v>
      </c>
      <c r="BA67" s="315">
        <v>0</v>
      </c>
      <c r="BB67" s="359">
        <f t="shared" si="1"/>
        <v>9</v>
      </c>
      <c r="BD67" s="566"/>
      <c r="BE67" s="566"/>
      <c r="BF67" s="566"/>
      <c r="BG67" s="566"/>
      <c r="BH67" s="566"/>
      <c r="BI67" s="566"/>
      <c r="BJ67" s="566">
        <v>0</v>
      </c>
      <c r="BK67" s="570">
        <v>0</v>
      </c>
      <c r="BL67" s="570">
        <v>0</v>
      </c>
      <c r="BM67" s="570">
        <v>0</v>
      </c>
      <c r="BN67" s="570">
        <v>0</v>
      </c>
      <c r="BO67" s="570">
        <v>0</v>
      </c>
      <c r="BP67" s="570">
        <v>0</v>
      </c>
      <c r="BQ67" s="570">
        <v>0</v>
      </c>
      <c r="BR67" s="570">
        <v>0</v>
      </c>
      <c r="BS67" s="570">
        <v>0</v>
      </c>
      <c r="BT67" s="570">
        <v>0</v>
      </c>
      <c r="BU67" s="570">
        <v>0</v>
      </c>
      <c r="BV67" s="570">
        <v>0</v>
      </c>
      <c r="BW67" s="570">
        <v>0</v>
      </c>
      <c r="BX67" s="570">
        <v>0</v>
      </c>
      <c r="BY67" s="566">
        <f t="shared" si="2"/>
        <v>0</v>
      </c>
    </row>
    <row r="68" spans="1:77" ht="42.75" x14ac:dyDescent="0.45">
      <c r="A68" s="313" t="s">
        <v>350</v>
      </c>
      <c r="B68" s="313" t="s">
        <v>119</v>
      </c>
      <c r="C68" s="320"/>
      <c r="D68" s="675">
        <v>45233</v>
      </c>
      <c r="E68" s="320"/>
      <c r="F68" s="314" t="s">
        <v>1287</v>
      </c>
      <c r="G68" s="313" t="s">
        <v>351</v>
      </c>
      <c r="H68" s="315">
        <v>40</v>
      </c>
      <c r="I68" s="315">
        <v>0</v>
      </c>
      <c r="J68" s="315">
        <v>40</v>
      </c>
      <c r="K68" s="320"/>
      <c r="L68" s="315" t="s">
        <v>75</v>
      </c>
      <c r="M68" s="315" t="s">
        <v>320</v>
      </c>
      <c r="N68" s="315" t="s">
        <v>286</v>
      </c>
      <c r="O68" s="315">
        <v>512285</v>
      </c>
      <c r="P68" s="315">
        <v>178647</v>
      </c>
      <c r="Q68" s="320"/>
      <c r="R68" s="315" t="s">
        <v>123</v>
      </c>
      <c r="S68" s="315" t="s">
        <v>123</v>
      </c>
      <c r="T68" s="315" t="s">
        <v>37</v>
      </c>
      <c r="U68" s="315">
        <v>0.33</v>
      </c>
      <c r="V68" s="315">
        <v>40</v>
      </c>
      <c r="W68" s="316">
        <v>0</v>
      </c>
      <c r="X68" s="316">
        <v>0</v>
      </c>
      <c r="Y68" s="316">
        <v>0</v>
      </c>
      <c r="Z68" s="316">
        <f t="shared" si="0"/>
        <v>0</v>
      </c>
      <c r="AA68" s="349" t="s">
        <v>352</v>
      </c>
      <c r="AB68" s="315" t="s">
        <v>138</v>
      </c>
      <c r="AC68" s="313"/>
      <c r="AD68" s="314" t="s">
        <v>1754</v>
      </c>
      <c r="AE68" s="330"/>
      <c r="AF68" s="330"/>
      <c r="AG68" s="320"/>
      <c r="AH68" s="321"/>
      <c r="AI68" s="321"/>
      <c r="AJ68" s="321"/>
      <c r="AK68" s="321"/>
      <c r="AL68" s="321"/>
      <c r="AM68" s="596"/>
      <c r="AN68" s="315">
        <v>0</v>
      </c>
      <c r="AO68" s="315">
        <v>0</v>
      </c>
      <c r="AP68" s="315">
        <v>40</v>
      </c>
      <c r="AQ68" s="315">
        <v>0</v>
      </c>
      <c r="AR68" s="315">
        <v>0</v>
      </c>
      <c r="AS68" s="315">
        <v>0</v>
      </c>
      <c r="AT68" s="315">
        <v>0</v>
      </c>
      <c r="AU68" s="315">
        <v>0</v>
      </c>
      <c r="AV68" s="315">
        <v>0</v>
      </c>
      <c r="AW68" s="315">
        <v>0</v>
      </c>
      <c r="AX68" s="315">
        <v>0</v>
      </c>
      <c r="AY68" s="315">
        <v>0</v>
      </c>
      <c r="AZ68" s="315">
        <v>0</v>
      </c>
      <c r="BA68" s="315">
        <v>0</v>
      </c>
      <c r="BB68" s="359">
        <f t="shared" si="1"/>
        <v>40</v>
      </c>
      <c r="BD68" s="566"/>
      <c r="BE68" s="566"/>
      <c r="BF68" s="566"/>
      <c r="BG68" s="566"/>
      <c r="BH68" s="566"/>
      <c r="BI68" s="566"/>
      <c r="BJ68" s="566">
        <v>0</v>
      </c>
      <c r="BK68" s="570">
        <v>0</v>
      </c>
      <c r="BL68" s="570">
        <v>0</v>
      </c>
      <c r="BM68" s="570">
        <v>0</v>
      </c>
      <c r="BN68" s="570">
        <v>0</v>
      </c>
      <c r="BO68" s="570">
        <v>0</v>
      </c>
      <c r="BP68" s="570">
        <v>0</v>
      </c>
      <c r="BQ68" s="570">
        <v>0</v>
      </c>
      <c r="BR68" s="570">
        <v>0</v>
      </c>
      <c r="BS68" s="570">
        <v>0</v>
      </c>
      <c r="BT68" s="570">
        <v>0</v>
      </c>
      <c r="BU68" s="570">
        <v>0</v>
      </c>
      <c r="BV68" s="570">
        <v>0</v>
      </c>
      <c r="BW68" s="570">
        <v>0</v>
      </c>
      <c r="BX68" s="570">
        <v>0</v>
      </c>
      <c r="BY68" s="566">
        <f t="shared" si="2"/>
        <v>0</v>
      </c>
    </row>
    <row r="69" spans="1:77" ht="149.25" customHeight="1" x14ac:dyDescent="0.45">
      <c r="A69" s="313" t="s">
        <v>354</v>
      </c>
      <c r="B69" s="313" t="s">
        <v>119</v>
      </c>
      <c r="C69" s="320"/>
      <c r="D69" s="675">
        <v>44882</v>
      </c>
      <c r="E69" s="675">
        <v>45076</v>
      </c>
      <c r="F69" s="314" t="s">
        <v>1288</v>
      </c>
      <c r="G69" s="314" t="s">
        <v>344</v>
      </c>
      <c r="H69" s="315">
        <v>143</v>
      </c>
      <c r="I69" s="315">
        <v>84</v>
      </c>
      <c r="J69" s="315">
        <v>59</v>
      </c>
      <c r="K69" s="320"/>
      <c r="L69" s="320"/>
      <c r="M69" s="315" t="s">
        <v>355</v>
      </c>
      <c r="N69" s="315" t="s">
        <v>286</v>
      </c>
      <c r="O69" s="315">
        <v>514053</v>
      </c>
      <c r="P69" s="315">
        <v>181077</v>
      </c>
      <c r="Q69" s="320"/>
      <c r="R69" s="328" t="s">
        <v>123</v>
      </c>
      <c r="S69" s="696" t="s">
        <v>356</v>
      </c>
      <c r="T69" s="315" t="s">
        <v>37</v>
      </c>
      <c r="U69" s="315">
        <v>0.77</v>
      </c>
      <c r="V69" s="315">
        <v>59</v>
      </c>
      <c r="W69" s="316">
        <v>20</v>
      </c>
      <c r="X69" s="316">
        <v>39</v>
      </c>
      <c r="Y69" s="316">
        <v>59</v>
      </c>
      <c r="Z69" s="317">
        <f t="shared" si="0"/>
        <v>100</v>
      </c>
      <c r="AA69" s="318" t="s">
        <v>357</v>
      </c>
      <c r="AB69" s="677" t="s">
        <v>127</v>
      </c>
      <c r="AC69" s="314" t="s">
        <v>358</v>
      </c>
      <c r="AD69" s="314" t="s">
        <v>1227</v>
      </c>
      <c r="AE69" s="330"/>
      <c r="AF69" s="330"/>
      <c r="AG69" s="320"/>
      <c r="AH69" s="321"/>
      <c r="AI69" s="321"/>
      <c r="AJ69" s="321"/>
      <c r="AK69" s="321"/>
      <c r="AL69" s="321"/>
      <c r="AM69" s="595"/>
      <c r="AN69" s="315">
        <v>0</v>
      </c>
      <c r="AO69" s="315">
        <v>59</v>
      </c>
      <c r="AP69" s="315">
        <v>0</v>
      </c>
      <c r="AQ69" s="315">
        <v>0</v>
      </c>
      <c r="AR69" s="315">
        <v>0</v>
      </c>
      <c r="AS69" s="315">
        <v>0</v>
      </c>
      <c r="AT69" s="315">
        <v>0</v>
      </c>
      <c r="AU69" s="315">
        <v>0</v>
      </c>
      <c r="AV69" s="315">
        <v>0</v>
      </c>
      <c r="AW69" s="315">
        <v>0</v>
      </c>
      <c r="AX69" s="315">
        <v>0</v>
      </c>
      <c r="AY69" s="315">
        <v>0</v>
      </c>
      <c r="AZ69" s="315">
        <v>0</v>
      </c>
      <c r="BA69" s="315">
        <v>0</v>
      </c>
      <c r="BB69" s="359">
        <f t="shared" si="1"/>
        <v>59</v>
      </c>
      <c r="BD69" s="566"/>
      <c r="BE69" s="566"/>
      <c r="BF69" s="566"/>
      <c r="BG69" s="566"/>
      <c r="BH69" s="566"/>
      <c r="BI69" s="566"/>
      <c r="BJ69" s="570">
        <v>0</v>
      </c>
      <c r="BK69" s="570">
        <v>0</v>
      </c>
      <c r="BL69" s="570">
        <v>59</v>
      </c>
      <c r="BM69" s="566">
        <v>0</v>
      </c>
      <c r="BN69" s="566">
        <v>0</v>
      </c>
      <c r="BO69" s="566">
        <v>0</v>
      </c>
      <c r="BP69" s="566">
        <v>0</v>
      </c>
      <c r="BQ69" s="566">
        <v>0</v>
      </c>
      <c r="BR69" s="566">
        <v>0</v>
      </c>
      <c r="BS69" s="566">
        <v>0</v>
      </c>
      <c r="BT69" s="566">
        <v>0</v>
      </c>
      <c r="BU69" s="566">
        <v>0</v>
      </c>
      <c r="BV69" s="566">
        <v>0</v>
      </c>
      <c r="BW69" s="566">
        <v>0</v>
      </c>
      <c r="BX69" s="570">
        <v>0</v>
      </c>
      <c r="BY69" s="566">
        <f t="shared" si="2"/>
        <v>59</v>
      </c>
    </row>
    <row r="70" spans="1:77" x14ac:dyDescent="0.45">
      <c r="A70" s="313"/>
      <c r="B70" s="313"/>
      <c r="C70" s="320"/>
      <c r="D70" s="320"/>
      <c r="E70" s="320"/>
      <c r="F70" s="314"/>
      <c r="G70" s="313"/>
      <c r="H70" s="315"/>
      <c r="I70" s="315"/>
      <c r="J70" s="315"/>
      <c r="K70" s="320"/>
      <c r="L70" s="320"/>
      <c r="M70" s="709"/>
      <c r="N70" s="315"/>
      <c r="O70" s="315"/>
      <c r="P70" s="315"/>
      <c r="Q70" s="320"/>
      <c r="R70" s="320"/>
      <c r="S70" s="315"/>
      <c r="T70" s="677"/>
      <c r="U70" s="315"/>
      <c r="V70" s="315"/>
      <c r="W70" s="316"/>
      <c r="X70" s="316"/>
      <c r="Y70" s="316"/>
      <c r="Z70" s="317"/>
      <c r="AA70" s="318"/>
      <c r="AB70" s="320"/>
      <c r="AC70" s="314"/>
      <c r="AD70" s="314"/>
      <c r="AE70" s="330"/>
      <c r="AF70" s="330"/>
      <c r="AG70" s="322" t="s">
        <v>68</v>
      </c>
      <c r="AH70" s="350"/>
      <c r="AI70" s="350"/>
      <c r="AJ70" s="350"/>
      <c r="AK70" s="350"/>
      <c r="AL70" s="350"/>
      <c r="AM70" s="598"/>
      <c r="AN70" s="351">
        <f t="shared" ref="AN70:BB70" si="3">SUM(AN5:AN69)</f>
        <v>1452</v>
      </c>
      <c r="AO70" s="351">
        <f t="shared" si="3"/>
        <v>1719</v>
      </c>
      <c r="AP70" s="351">
        <f t="shared" si="3"/>
        <v>1999</v>
      </c>
      <c r="AQ70" s="351">
        <f t="shared" si="3"/>
        <v>1508</v>
      </c>
      <c r="AR70" s="351">
        <f t="shared" si="3"/>
        <v>1947</v>
      </c>
      <c r="AS70" s="351">
        <f t="shared" si="3"/>
        <v>1696</v>
      </c>
      <c r="AT70" s="351">
        <f t="shared" si="3"/>
        <v>807</v>
      </c>
      <c r="AU70" s="351">
        <f t="shared" si="3"/>
        <v>325</v>
      </c>
      <c r="AV70" s="351">
        <f t="shared" si="3"/>
        <v>106</v>
      </c>
      <c r="AW70" s="351">
        <f t="shared" si="3"/>
        <v>95</v>
      </c>
      <c r="AX70" s="351">
        <f t="shared" si="3"/>
        <v>0</v>
      </c>
      <c r="AY70" s="351">
        <f t="shared" si="3"/>
        <v>0</v>
      </c>
      <c r="AZ70" s="351">
        <f t="shared" si="3"/>
        <v>0</v>
      </c>
      <c r="BA70" s="351">
        <f t="shared" si="3"/>
        <v>0</v>
      </c>
      <c r="BB70" s="322">
        <f t="shared" si="3"/>
        <v>11654</v>
      </c>
      <c r="BD70" s="566"/>
      <c r="BE70" s="566"/>
      <c r="BF70" s="566"/>
      <c r="BG70" s="566"/>
      <c r="BH70" s="566"/>
      <c r="BI70" s="567"/>
      <c r="BJ70" s="567">
        <f t="shared" ref="BJ70:BY70" si="4">SUM(BJ5:BJ69)</f>
        <v>361</v>
      </c>
      <c r="BK70" s="567">
        <f t="shared" si="4"/>
        <v>477</v>
      </c>
      <c r="BL70" s="567">
        <f t="shared" si="4"/>
        <v>585</v>
      </c>
      <c r="BM70" s="567">
        <f t="shared" si="4"/>
        <v>559</v>
      </c>
      <c r="BN70" s="567">
        <f t="shared" si="4"/>
        <v>626</v>
      </c>
      <c r="BO70" s="567">
        <f t="shared" si="4"/>
        <v>553</v>
      </c>
      <c r="BP70" s="567">
        <f t="shared" si="4"/>
        <v>479</v>
      </c>
      <c r="BQ70" s="567">
        <f t="shared" si="4"/>
        <v>397</v>
      </c>
      <c r="BR70" s="567">
        <f t="shared" si="4"/>
        <v>74</v>
      </c>
      <c r="BS70" s="567">
        <f t="shared" si="4"/>
        <v>70</v>
      </c>
      <c r="BT70" s="567">
        <f t="shared" si="4"/>
        <v>0</v>
      </c>
      <c r="BU70" s="567">
        <f t="shared" si="4"/>
        <v>0</v>
      </c>
      <c r="BV70" s="567">
        <f t="shared" si="4"/>
        <v>0</v>
      </c>
      <c r="BW70" s="567">
        <f t="shared" si="4"/>
        <v>0</v>
      </c>
      <c r="BX70" s="567">
        <f t="shared" si="4"/>
        <v>0</v>
      </c>
      <c r="BY70" s="567">
        <f t="shared" si="4"/>
        <v>4181</v>
      </c>
    </row>
    <row r="71" spans="1:77" x14ac:dyDescent="0.45">
      <c r="F71" s="132"/>
      <c r="H71" s="42"/>
      <c r="I71" s="133"/>
      <c r="J71" s="133"/>
      <c r="M71" s="141"/>
      <c r="N71" s="42"/>
      <c r="S71" s="42"/>
      <c r="T71" s="134"/>
      <c r="U71" s="133"/>
      <c r="V71" s="133"/>
      <c r="W71" s="218"/>
      <c r="X71" s="218"/>
      <c r="Y71" s="218"/>
      <c r="Z71" s="226"/>
      <c r="AA71" s="278"/>
      <c r="AC71" s="132"/>
      <c r="AD71" s="132"/>
      <c r="AG71" s="2"/>
      <c r="AH71" s="74"/>
      <c r="AI71" s="74"/>
      <c r="AJ71" s="74"/>
      <c r="AK71" s="74"/>
      <c r="AL71" s="74"/>
      <c r="AM71" s="599"/>
      <c r="AN71" s="252"/>
      <c r="AO71" s="252"/>
      <c r="AP71" s="252"/>
      <c r="AQ71" s="252"/>
      <c r="AR71" s="252"/>
      <c r="AS71" s="252"/>
      <c r="AT71" s="252"/>
      <c r="AU71" s="252"/>
      <c r="AV71" s="252"/>
      <c r="AW71" s="252"/>
      <c r="AX71" s="252"/>
      <c r="AY71" s="252"/>
      <c r="AZ71" s="252"/>
      <c r="BA71" s="252"/>
      <c r="BB71" s="2"/>
      <c r="BI71" s="2"/>
      <c r="BJ71" s="2"/>
      <c r="BK71" s="2"/>
      <c r="BL71" s="2"/>
      <c r="BM71" s="2"/>
      <c r="BN71" s="2"/>
      <c r="BO71" s="2"/>
      <c r="BP71" s="2"/>
      <c r="BQ71" s="2"/>
      <c r="BR71" s="2"/>
      <c r="BS71" s="2"/>
      <c r="BT71" s="2"/>
      <c r="BU71" s="2"/>
      <c r="BV71" s="2"/>
      <c r="BW71" s="2"/>
      <c r="BX71" s="2"/>
      <c r="BY71" s="2"/>
    </row>
    <row r="72" spans="1:77" x14ac:dyDescent="0.45">
      <c r="F72" s="132"/>
      <c r="H72" s="42"/>
      <c r="I72" s="133"/>
      <c r="J72" s="133"/>
      <c r="M72" s="141"/>
      <c r="N72" s="42"/>
      <c r="S72" s="42"/>
      <c r="T72" s="134"/>
      <c r="U72" s="133"/>
      <c r="V72" s="133"/>
      <c r="W72" s="218"/>
      <c r="X72" s="218"/>
      <c r="Y72" s="218"/>
      <c r="Z72" s="226"/>
      <c r="AA72" s="278"/>
      <c r="AC72" s="132"/>
      <c r="AD72" s="132"/>
      <c r="AG72" s="2"/>
      <c r="AH72" s="74"/>
      <c r="AI72" s="74"/>
      <c r="AJ72" s="74"/>
      <c r="AK72" s="74"/>
      <c r="AL72" s="74"/>
      <c r="AM72" s="599"/>
      <c r="AN72" s="252"/>
      <c r="AO72" s="252"/>
      <c r="AP72" s="252"/>
      <c r="AQ72" s="252"/>
      <c r="AR72" s="252"/>
      <c r="AS72" s="252"/>
      <c r="AT72" s="252"/>
      <c r="AU72" s="252"/>
      <c r="AV72" s="252"/>
      <c r="AW72" s="252"/>
      <c r="AX72" s="252"/>
      <c r="AY72" s="252"/>
      <c r="AZ72" s="252"/>
      <c r="BA72" s="252"/>
      <c r="BB72" s="2"/>
      <c r="BI72" s="2"/>
      <c r="BJ72" s="2"/>
      <c r="BK72" s="2"/>
      <c r="BL72" s="2"/>
      <c r="BM72" s="2"/>
      <c r="BN72" s="2"/>
      <c r="BO72" s="2"/>
      <c r="BP72" s="2"/>
      <c r="BQ72" s="2"/>
      <c r="BR72" s="2"/>
      <c r="BS72" s="2"/>
      <c r="BT72" s="2"/>
      <c r="BU72" s="2"/>
      <c r="BV72" s="2"/>
      <c r="BW72" s="2"/>
      <c r="BX72" s="2"/>
      <c r="BY72" s="2"/>
    </row>
    <row r="73" spans="1:77" x14ac:dyDescent="0.45">
      <c r="F73" s="132"/>
      <c r="H73" s="42"/>
      <c r="I73" s="133"/>
      <c r="J73" s="133"/>
      <c r="M73" s="141"/>
      <c r="N73" s="42"/>
      <c r="S73" s="42"/>
      <c r="T73" s="134"/>
      <c r="U73" s="133"/>
      <c r="V73" s="133"/>
      <c r="W73" s="218"/>
      <c r="X73" s="218"/>
      <c r="Y73" s="218"/>
      <c r="Z73" s="226"/>
      <c r="AA73" s="278"/>
      <c r="AC73" s="132"/>
      <c r="AD73" s="132"/>
      <c r="AG73" s="2"/>
      <c r="AH73" s="74"/>
      <c r="AI73" s="74"/>
      <c r="AJ73" s="74"/>
      <c r="AK73" s="74"/>
      <c r="AL73" s="74"/>
      <c r="AM73" s="599"/>
      <c r="AN73" s="252"/>
      <c r="AO73" s="252"/>
      <c r="AP73" s="252"/>
      <c r="AQ73" s="252"/>
      <c r="AR73" s="252"/>
      <c r="AS73" s="252"/>
      <c r="AT73" s="252"/>
      <c r="AU73" s="252"/>
      <c r="AV73" s="252"/>
      <c r="AW73" s="252"/>
      <c r="AX73" s="252"/>
      <c r="AY73" s="252"/>
      <c r="AZ73" s="252"/>
      <c r="BA73" s="252"/>
      <c r="BB73" s="2"/>
      <c r="BI73" s="2"/>
      <c r="BJ73" s="2"/>
      <c r="BK73" s="2"/>
      <c r="BL73" s="2"/>
      <c r="BM73" s="2"/>
      <c r="BN73" s="2"/>
      <c r="BO73" s="2"/>
      <c r="BP73" s="2"/>
      <c r="BQ73" s="2"/>
      <c r="BR73" s="2"/>
      <c r="BS73" s="2"/>
      <c r="BT73" s="2"/>
      <c r="BU73" s="2"/>
      <c r="BV73" s="2"/>
      <c r="BW73" s="2"/>
      <c r="BX73" s="2"/>
      <c r="BY73" s="2"/>
    </row>
    <row r="74" spans="1:77" x14ac:dyDescent="0.45">
      <c r="F74" s="132"/>
      <c r="H74" s="42"/>
      <c r="I74" s="133"/>
      <c r="J74" s="133"/>
      <c r="M74" s="141"/>
      <c r="N74" s="42"/>
      <c r="S74" s="42"/>
      <c r="T74" s="134"/>
      <c r="U74" s="133"/>
      <c r="V74" s="133"/>
      <c r="W74" s="218"/>
      <c r="X74" s="218"/>
      <c r="Y74" s="218"/>
      <c r="Z74" s="226"/>
      <c r="AA74" s="278"/>
      <c r="AC74" s="132"/>
      <c r="AD74" s="132"/>
      <c r="AG74" s="2"/>
      <c r="AH74" s="74"/>
      <c r="AI74" s="74"/>
      <c r="AJ74" s="74"/>
      <c r="AK74" s="74"/>
      <c r="AL74" s="74"/>
      <c r="AM74" s="599"/>
      <c r="AN74" s="252"/>
      <c r="AO74" s="252"/>
      <c r="AP74" s="252"/>
      <c r="AQ74" s="252"/>
      <c r="AR74" s="252"/>
      <c r="AS74" s="252"/>
      <c r="AT74" s="252"/>
      <c r="AU74" s="252"/>
      <c r="AV74" s="252"/>
      <c r="AW74" s="252"/>
      <c r="AX74" s="252"/>
      <c r="AY74" s="252"/>
      <c r="AZ74" s="252"/>
      <c r="BA74" s="252"/>
      <c r="BB74" s="2"/>
      <c r="BI74" s="2"/>
      <c r="BJ74" s="2"/>
      <c r="BK74" s="2"/>
      <c r="BL74" s="2"/>
      <c r="BM74" s="2"/>
      <c r="BN74" s="2"/>
      <c r="BO74" s="2"/>
      <c r="BP74" s="2"/>
      <c r="BQ74" s="2"/>
      <c r="BR74" s="2"/>
      <c r="BS74" s="2"/>
      <c r="BT74" s="2"/>
      <c r="BU74" s="2"/>
      <c r="BV74" s="2"/>
      <c r="BW74" s="2"/>
      <c r="BX74" s="2"/>
      <c r="BY74" s="2"/>
    </row>
    <row r="77" spans="1:77" x14ac:dyDescent="0.45">
      <c r="K77" s="612"/>
    </row>
    <row r="90" spans="1:55" s="112" customFormat="1" x14ac:dyDescent="0.45">
      <c r="A90" s="274" t="s">
        <v>359</v>
      </c>
      <c r="B90" s="277"/>
      <c r="F90" s="277"/>
      <c r="G90" s="277"/>
      <c r="O90" s="272"/>
      <c r="P90" s="272"/>
      <c r="AA90" s="277"/>
      <c r="AC90" s="277"/>
      <c r="AD90" s="277"/>
      <c r="AL90" s="69"/>
      <c r="AM90" s="593"/>
      <c r="AN90" s="272"/>
      <c r="AO90" s="272"/>
      <c r="AP90" s="272"/>
      <c r="AQ90" s="272"/>
      <c r="AR90" s="272"/>
      <c r="AS90" s="272"/>
      <c r="AT90" s="272"/>
      <c r="AU90" s="272"/>
      <c r="AV90" s="272"/>
      <c r="AW90" s="272"/>
      <c r="AX90" s="272"/>
      <c r="AY90" s="272"/>
      <c r="AZ90" s="272"/>
      <c r="BA90" s="272"/>
    </row>
    <row r="91" spans="1:55" x14ac:dyDescent="0.45">
      <c r="A91" s="275" t="s">
        <v>1963</v>
      </c>
    </row>
    <row r="92" spans="1:55" s="90" customFormat="1" ht="28.5" x14ac:dyDescent="0.45">
      <c r="A92" s="51" t="s">
        <v>361</v>
      </c>
      <c r="B92" s="42" t="s">
        <v>119</v>
      </c>
      <c r="C92"/>
      <c r="D92" s="131">
        <v>45278</v>
      </c>
      <c r="E92"/>
      <c r="F92" s="132" t="s">
        <v>362</v>
      </c>
      <c r="G92" s="51"/>
      <c r="H92" s="42">
        <v>102</v>
      </c>
      <c r="I92" s="42">
        <v>39</v>
      </c>
      <c r="J92" s="42"/>
      <c r="K92"/>
      <c r="L92" s="42"/>
      <c r="M92" s="42"/>
      <c r="N92" s="42"/>
      <c r="O92" s="42"/>
      <c r="P92" s="42"/>
      <c r="Q92"/>
      <c r="R92" s="42"/>
      <c r="S92" s="42"/>
      <c r="T92"/>
      <c r="U92" s="42">
        <v>0.21</v>
      </c>
      <c r="V92" s="42"/>
      <c r="W92" s="42"/>
      <c r="X92" s="42"/>
      <c r="Y92" s="42"/>
      <c r="Z92"/>
      <c r="AA92" s="51"/>
      <c r="AB92" s="42"/>
      <c r="AC92" s="51"/>
      <c r="AD92" s="51"/>
      <c r="AE92" s="229"/>
      <c r="AF92" s="229"/>
      <c r="AH92" s="91"/>
      <c r="AI92" s="91"/>
      <c r="AJ92" s="91"/>
      <c r="AK92" s="91"/>
      <c r="AL92" s="91"/>
      <c r="AM92" s="600"/>
      <c r="AN92" s="89"/>
      <c r="AO92" s="89"/>
      <c r="AP92" s="89"/>
      <c r="AQ92" s="89"/>
      <c r="AR92" s="89"/>
      <c r="AS92" s="89"/>
      <c r="AT92" s="89"/>
      <c r="AU92" s="89"/>
      <c r="AV92" s="89"/>
      <c r="AW92" s="89"/>
      <c r="AX92" s="89"/>
      <c r="AY92" s="89"/>
      <c r="AZ92" s="89"/>
      <c r="BA92" s="89"/>
      <c r="BC92" s="227"/>
    </row>
    <row r="93" spans="1:55" ht="28.5" x14ac:dyDescent="0.45">
      <c r="A93" s="51" t="s">
        <v>363</v>
      </c>
      <c r="B93" s="42" t="s">
        <v>119</v>
      </c>
      <c r="D93" s="131">
        <v>44840</v>
      </c>
      <c r="F93" s="132" t="s">
        <v>364</v>
      </c>
      <c r="H93" s="42">
        <v>26</v>
      </c>
      <c r="I93" s="42"/>
      <c r="J93" s="42"/>
      <c r="L93" s="42"/>
      <c r="M93" s="42"/>
      <c r="N93" s="42"/>
      <c r="R93" s="42"/>
      <c r="S93" s="42"/>
      <c r="U93" s="42">
        <v>0.18</v>
      </c>
      <c r="V93" s="42"/>
      <c r="W93" s="42"/>
      <c r="X93" s="42"/>
      <c r="Y93" s="42"/>
      <c r="AB93" s="42"/>
    </row>
    <row r="94" spans="1:55" ht="28.5" x14ac:dyDescent="0.45">
      <c r="A94" s="51" t="s">
        <v>365</v>
      </c>
      <c r="B94" s="42" t="s">
        <v>119</v>
      </c>
      <c r="D94" s="131">
        <v>44657</v>
      </c>
      <c r="F94" s="132" t="s">
        <v>366</v>
      </c>
      <c r="H94" s="42">
        <v>24</v>
      </c>
      <c r="I94" s="42"/>
      <c r="J94" s="42"/>
      <c r="L94" s="42"/>
      <c r="M94" s="42"/>
      <c r="N94" s="42"/>
      <c r="R94" s="42"/>
      <c r="S94" s="42"/>
      <c r="U94" s="42">
        <v>0.12</v>
      </c>
      <c r="V94" s="42"/>
      <c r="W94" s="42"/>
      <c r="X94" s="42"/>
      <c r="Y94" s="42"/>
      <c r="AB94" s="42"/>
      <c r="AC94" s="51" t="s">
        <v>367</v>
      </c>
    </row>
    <row r="95" spans="1:55" x14ac:dyDescent="0.45">
      <c r="A95" s="51" t="s">
        <v>368</v>
      </c>
      <c r="B95" s="42" t="s">
        <v>119</v>
      </c>
      <c r="D95" s="131">
        <v>44869</v>
      </c>
      <c r="F95" s="132" t="s">
        <v>369</v>
      </c>
      <c r="H95" s="42">
        <v>88</v>
      </c>
      <c r="I95" s="42"/>
      <c r="J95" s="42"/>
      <c r="L95" s="42"/>
      <c r="M95" s="42"/>
      <c r="N95" s="42"/>
      <c r="R95" s="42"/>
      <c r="S95" s="42"/>
      <c r="U95" s="42">
        <v>0.13</v>
      </c>
      <c r="V95" s="42"/>
      <c r="W95" s="42"/>
      <c r="X95" s="42"/>
      <c r="Y95" s="42"/>
      <c r="AB95" s="42"/>
    </row>
    <row r="96" spans="1:55" x14ac:dyDescent="0.45">
      <c r="A96" s="51" t="s">
        <v>370</v>
      </c>
      <c r="B96" s="42" t="s">
        <v>119</v>
      </c>
      <c r="D96" s="131">
        <v>45322</v>
      </c>
      <c r="F96" s="132" t="s">
        <v>371</v>
      </c>
      <c r="H96" s="42">
        <v>24</v>
      </c>
      <c r="I96" s="42">
        <v>6</v>
      </c>
      <c r="J96" s="42">
        <v>18</v>
      </c>
      <c r="L96" s="42"/>
      <c r="M96" s="42"/>
      <c r="N96" s="42"/>
      <c r="R96" s="42"/>
      <c r="S96" s="42"/>
      <c r="U96" s="724">
        <v>6.59E-2</v>
      </c>
      <c r="V96" s="42"/>
      <c r="W96" s="42"/>
      <c r="X96" s="42"/>
      <c r="Y96" s="42"/>
      <c r="AB96" s="42"/>
      <c r="AC96" s="51" t="s">
        <v>372</v>
      </c>
    </row>
    <row r="97" spans="1:55" ht="28.5" x14ac:dyDescent="0.45">
      <c r="A97" s="51" t="s">
        <v>634</v>
      </c>
      <c r="B97" s="42" t="s">
        <v>119</v>
      </c>
      <c r="D97" s="131">
        <v>44092</v>
      </c>
      <c r="F97" s="132" t="s">
        <v>1051</v>
      </c>
      <c r="H97" s="42">
        <v>29</v>
      </c>
      <c r="I97" s="42">
        <v>0</v>
      </c>
      <c r="J97" s="42">
        <v>29</v>
      </c>
      <c r="L97" s="42"/>
      <c r="M97" s="42"/>
      <c r="N97" s="42"/>
      <c r="R97" s="42"/>
      <c r="S97" s="42"/>
      <c r="U97" s="724">
        <v>7.0000000000000007E-2</v>
      </c>
      <c r="V97" s="42"/>
      <c r="W97" s="42"/>
      <c r="X97" s="42"/>
      <c r="Y97" s="42"/>
      <c r="AB97" s="42"/>
      <c r="AC97" s="132"/>
    </row>
    <row r="98" spans="1:55" ht="28.5" x14ac:dyDescent="0.45">
      <c r="A98" s="51" t="s">
        <v>461</v>
      </c>
      <c r="B98" s="42" t="s">
        <v>119</v>
      </c>
      <c r="D98" s="131">
        <v>45601</v>
      </c>
      <c r="F98" s="132" t="s">
        <v>462</v>
      </c>
      <c r="H98" s="42">
        <v>144</v>
      </c>
      <c r="I98" s="42">
        <v>0</v>
      </c>
      <c r="J98" s="42">
        <v>144</v>
      </c>
      <c r="L98" s="42" t="s">
        <v>75</v>
      </c>
      <c r="M98" s="42" t="s">
        <v>192</v>
      </c>
      <c r="N98" s="42" t="s">
        <v>167</v>
      </c>
      <c r="O98" s="42">
        <v>516350</v>
      </c>
      <c r="P98" s="42">
        <v>180322</v>
      </c>
      <c r="R98" s="42" t="s">
        <v>645</v>
      </c>
      <c r="S98" s="42" t="s">
        <v>652</v>
      </c>
      <c r="U98" s="724">
        <v>0.18</v>
      </c>
      <c r="V98" s="42">
        <v>144</v>
      </c>
      <c r="W98" s="42">
        <v>12</v>
      </c>
      <c r="X98" s="42">
        <v>34</v>
      </c>
      <c r="Y98" s="42">
        <v>46</v>
      </c>
      <c r="AA98" s="51" t="s">
        <v>1621</v>
      </c>
      <c r="AB98" s="42" t="s">
        <v>138</v>
      </c>
      <c r="AC98" s="132" t="s">
        <v>1708</v>
      </c>
      <c r="AD98" s="51" t="s">
        <v>1622</v>
      </c>
    </row>
    <row r="99" spans="1:55" ht="42.75" x14ac:dyDescent="0.45">
      <c r="A99" s="51" t="s">
        <v>465</v>
      </c>
      <c r="B99" s="42" t="s">
        <v>119</v>
      </c>
      <c r="D99" s="131">
        <v>45525</v>
      </c>
      <c r="E99" s="128"/>
      <c r="F99" s="132" t="s">
        <v>466</v>
      </c>
      <c r="G99" s="132"/>
      <c r="H99" s="42">
        <v>116</v>
      </c>
      <c r="I99" s="42">
        <v>1</v>
      </c>
      <c r="J99" s="42">
        <v>115</v>
      </c>
      <c r="L99" s="42"/>
      <c r="M99" s="42" t="s">
        <v>330</v>
      </c>
      <c r="N99" s="42" t="s">
        <v>286</v>
      </c>
      <c r="O99" s="42">
        <v>511819</v>
      </c>
      <c r="P99" s="42">
        <v>180558</v>
      </c>
      <c r="Q99" s="132"/>
      <c r="R99" s="128" t="s">
        <v>928</v>
      </c>
      <c r="S99" s="128" t="s">
        <v>929</v>
      </c>
      <c r="T99" s="42"/>
      <c r="U99" s="42">
        <v>0.17</v>
      </c>
      <c r="V99" s="42"/>
      <c r="W99" s="42">
        <v>0</v>
      </c>
      <c r="X99" s="42">
        <v>35</v>
      </c>
      <c r="Y99" s="42">
        <v>35</v>
      </c>
      <c r="Z99" s="725"/>
      <c r="AA99" s="132" t="s">
        <v>1623</v>
      </c>
      <c r="AB99" s="726" t="s">
        <v>138</v>
      </c>
      <c r="AC99" s="132" t="s">
        <v>1739</v>
      </c>
      <c r="AD99" s="132"/>
    </row>
    <row r="100" spans="1:55" ht="85.5" x14ac:dyDescent="0.45">
      <c r="A100" s="51" t="s">
        <v>463</v>
      </c>
      <c r="B100" s="42" t="s">
        <v>119</v>
      </c>
      <c r="C100" s="42"/>
      <c r="D100" s="131">
        <v>45700</v>
      </c>
      <c r="E100" s="42"/>
      <c r="F100" s="132" t="s">
        <v>464</v>
      </c>
      <c r="G100" s="132" t="s">
        <v>1644</v>
      </c>
      <c r="H100" s="42">
        <v>96</v>
      </c>
      <c r="I100" s="42">
        <v>0</v>
      </c>
      <c r="J100" s="42">
        <v>96</v>
      </c>
      <c r="M100" s="42" t="s">
        <v>559</v>
      </c>
      <c r="N100" s="42" t="s">
        <v>122</v>
      </c>
      <c r="O100"/>
      <c r="P100"/>
      <c r="R100" s="42"/>
      <c r="S100" s="42"/>
      <c r="T100" s="42"/>
      <c r="U100" s="42">
        <v>0.2</v>
      </c>
      <c r="V100" s="42"/>
      <c r="X100" s="42"/>
      <c r="Y100" s="42"/>
      <c r="Z100" s="51"/>
      <c r="AA100" s="42"/>
      <c r="AB100" s="42" t="s">
        <v>138</v>
      </c>
      <c r="AC100" s="51" t="s">
        <v>1645</v>
      </c>
    </row>
    <row r="101" spans="1:55" ht="57" x14ac:dyDescent="0.45">
      <c r="A101" s="51" t="s">
        <v>459</v>
      </c>
      <c r="B101" s="42" t="s">
        <v>119</v>
      </c>
      <c r="C101" s="42"/>
      <c r="D101" s="131">
        <v>45671</v>
      </c>
      <c r="E101" s="42"/>
      <c r="F101" s="132" t="s">
        <v>460</v>
      </c>
      <c r="G101" s="132" t="s">
        <v>1642</v>
      </c>
      <c r="H101" s="42">
        <v>51</v>
      </c>
      <c r="I101" s="42">
        <v>0</v>
      </c>
      <c r="J101" s="42">
        <v>51</v>
      </c>
      <c r="K101" s="42"/>
      <c r="L101" s="42"/>
      <c r="M101" s="42" t="s">
        <v>121</v>
      </c>
      <c r="N101" s="42" t="s">
        <v>122</v>
      </c>
      <c r="O101" s="42">
        <v>519776</v>
      </c>
      <c r="P101" s="42">
        <v>179227</v>
      </c>
      <c r="R101" s="42"/>
      <c r="S101" s="42"/>
      <c r="T101" s="42"/>
      <c r="U101" s="727">
        <v>0.09</v>
      </c>
      <c r="V101" s="42"/>
      <c r="X101" s="42"/>
      <c r="Y101" s="42"/>
      <c r="Z101" s="51"/>
      <c r="AA101" s="728"/>
      <c r="AB101" s="128" t="s">
        <v>138</v>
      </c>
      <c r="AC101" s="51" t="s">
        <v>1643</v>
      </c>
    </row>
    <row r="102" spans="1:55" x14ac:dyDescent="0.45">
      <c r="A102" s="51" t="s">
        <v>1057</v>
      </c>
      <c r="B102" s="42" t="s">
        <v>119</v>
      </c>
      <c r="C102" s="42"/>
      <c r="D102" s="131">
        <v>45406</v>
      </c>
      <c r="E102" s="42"/>
      <c r="F102" s="132" t="s">
        <v>1058</v>
      </c>
      <c r="H102" s="42">
        <v>13</v>
      </c>
      <c r="I102" s="42">
        <v>0</v>
      </c>
      <c r="J102" s="42">
        <v>13</v>
      </c>
      <c r="M102" s="42" t="s">
        <v>173</v>
      </c>
      <c r="N102" s="42" t="s">
        <v>238</v>
      </c>
      <c r="O102" s="42">
        <v>516270</v>
      </c>
      <c r="P102" s="42">
        <v>180350</v>
      </c>
      <c r="R102" s="42"/>
      <c r="S102" s="42"/>
      <c r="T102" s="42"/>
      <c r="U102" s="42">
        <v>2.7E-2</v>
      </c>
      <c r="V102" s="42"/>
      <c r="X102" s="42"/>
      <c r="Y102" s="252">
        <v>3</v>
      </c>
      <c r="Z102" s="51" t="s">
        <v>1650</v>
      </c>
      <c r="AA102" s="252"/>
      <c r="AB102" s="42" t="s">
        <v>138</v>
      </c>
      <c r="AC102" s="51" t="s">
        <v>1653</v>
      </c>
    </row>
    <row r="103" spans="1:55" x14ac:dyDescent="0.45">
      <c r="D103" s="42"/>
      <c r="H103" s="42"/>
      <c r="I103" s="42"/>
      <c r="J103" s="42"/>
      <c r="L103" s="42"/>
      <c r="M103" s="42"/>
      <c r="N103" s="42"/>
      <c r="R103" s="42"/>
      <c r="S103" s="42"/>
      <c r="U103" s="42"/>
      <c r="V103" s="42"/>
      <c r="W103" s="42"/>
      <c r="X103" s="42"/>
      <c r="Y103" s="42"/>
      <c r="AB103" s="42"/>
    </row>
    <row r="104" spans="1:55" x14ac:dyDescent="0.45">
      <c r="D104" s="42"/>
      <c r="H104" s="42"/>
      <c r="I104" s="42"/>
      <c r="J104" s="42"/>
      <c r="L104" s="42"/>
      <c r="M104" s="42"/>
      <c r="N104" s="42"/>
      <c r="R104" s="42"/>
      <c r="S104" s="42"/>
      <c r="U104" s="42"/>
      <c r="V104" s="42"/>
      <c r="W104" s="42"/>
      <c r="X104" s="42"/>
      <c r="Y104" s="42"/>
      <c r="AB104" s="42"/>
    </row>
    <row r="105" spans="1:55" x14ac:dyDescent="0.45">
      <c r="A105" s="803" t="s">
        <v>1592</v>
      </c>
      <c r="D105" s="42"/>
      <c r="H105" s="42"/>
      <c r="I105" s="42"/>
      <c r="J105" s="42"/>
      <c r="L105" s="42"/>
      <c r="M105" s="42"/>
      <c r="N105" s="42"/>
      <c r="R105" s="42"/>
      <c r="S105" s="42"/>
      <c r="U105" s="42"/>
      <c r="V105" s="42"/>
      <c r="W105" s="42"/>
      <c r="X105" s="42"/>
      <c r="Y105" s="42"/>
      <c r="AB105" s="42"/>
    </row>
    <row r="106" spans="1:55" x14ac:dyDescent="0.45">
      <c r="D106" s="42"/>
      <c r="H106" s="42"/>
      <c r="I106" s="42"/>
      <c r="J106" s="42"/>
      <c r="L106" s="42"/>
      <c r="M106" s="42"/>
      <c r="N106" s="42"/>
      <c r="R106" s="42"/>
      <c r="S106" s="42"/>
      <c r="U106" s="42"/>
      <c r="V106" s="42"/>
      <c r="W106" s="42"/>
      <c r="X106" s="42"/>
      <c r="Y106" s="42"/>
      <c r="AB106" s="42"/>
    </row>
    <row r="107" spans="1:55" x14ac:dyDescent="0.45">
      <c r="D107" s="42"/>
      <c r="H107" s="42"/>
      <c r="I107" s="42"/>
      <c r="J107" s="42"/>
      <c r="L107" s="42"/>
      <c r="M107" s="42"/>
      <c r="N107" s="42"/>
      <c r="R107" s="42"/>
      <c r="S107" s="42"/>
      <c r="U107" s="42"/>
      <c r="V107" s="42"/>
      <c r="W107" s="42"/>
      <c r="X107" s="42"/>
      <c r="Y107" s="42"/>
      <c r="AB107" s="42"/>
    </row>
    <row r="108" spans="1:55" x14ac:dyDescent="0.45">
      <c r="D108" s="42"/>
      <c r="H108" s="42"/>
      <c r="I108" s="42"/>
      <c r="J108" s="42"/>
      <c r="L108" s="42"/>
      <c r="M108" s="42"/>
      <c r="N108" s="42"/>
      <c r="R108" s="42"/>
      <c r="S108" s="42"/>
      <c r="U108" s="42"/>
      <c r="V108" s="42"/>
      <c r="W108" s="42"/>
      <c r="X108" s="42"/>
      <c r="Y108" s="42"/>
      <c r="AB108" s="42"/>
    </row>
    <row r="109" spans="1:55" x14ac:dyDescent="0.45">
      <c r="D109" s="42"/>
      <c r="H109" s="42"/>
      <c r="I109" s="42"/>
      <c r="J109" s="42"/>
      <c r="L109" s="42"/>
      <c r="M109" s="42"/>
      <c r="N109" s="42"/>
      <c r="R109" s="42"/>
      <c r="S109" s="42"/>
      <c r="U109" s="42"/>
      <c r="V109" s="42"/>
      <c r="W109" s="42"/>
      <c r="X109" s="42"/>
      <c r="Y109" s="42"/>
      <c r="AB109" s="42"/>
    </row>
    <row r="110" spans="1:55" x14ac:dyDescent="0.45">
      <c r="A110" s="275" t="s">
        <v>1965</v>
      </c>
      <c r="D110" s="42"/>
      <c r="H110" s="42"/>
      <c r="I110" s="42"/>
      <c r="J110" s="42"/>
      <c r="L110" s="42"/>
      <c r="M110" s="42"/>
      <c r="N110" s="42"/>
      <c r="R110" s="42"/>
      <c r="S110" s="42"/>
      <c r="U110" s="42"/>
      <c r="V110" s="42"/>
      <c r="W110" s="42"/>
      <c r="X110" s="42"/>
      <c r="Y110" s="42"/>
      <c r="AB110" s="42"/>
    </row>
    <row r="111" spans="1:55" s="42" customFormat="1" ht="71.25" x14ac:dyDescent="0.45">
      <c r="A111" s="51" t="s">
        <v>1660</v>
      </c>
      <c r="B111" s="51" t="s">
        <v>119</v>
      </c>
      <c r="D111" s="131">
        <v>45817</v>
      </c>
      <c r="F111" s="132" t="s">
        <v>1661</v>
      </c>
      <c r="H111" s="42">
        <v>41</v>
      </c>
      <c r="I111" s="42">
        <v>0</v>
      </c>
      <c r="J111" s="42">
        <v>41</v>
      </c>
      <c r="L111" s="42" t="s">
        <v>75</v>
      </c>
      <c r="M111" s="42" t="s">
        <v>206</v>
      </c>
      <c r="N111" s="42" t="s">
        <v>167</v>
      </c>
      <c r="O111" s="42">
        <v>517235</v>
      </c>
      <c r="P111" s="42">
        <v>179256</v>
      </c>
      <c r="U111" s="42">
        <v>0.52</v>
      </c>
      <c r="W111" s="42">
        <v>9</v>
      </c>
      <c r="X111" s="42">
        <v>5</v>
      </c>
      <c r="Y111" s="42">
        <v>14</v>
      </c>
      <c r="AA111" s="132" t="s">
        <v>1664</v>
      </c>
      <c r="AB111" s="42" t="s">
        <v>138</v>
      </c>
      <c r="AC111" s="51" t="s">
        <v>1663</v>
      </c>
      <c r="AD111" s="132" t="s">
        <v>1662</v>
      </c>
      <c r="AE111" s="613"/>
      <c r="AF111" s="613"/>
      <c r="AH111" s="232"/>
      <c r="AI111" s="232"/>
      <c r="AJ111" s="232"/>
      <c r="AK111" s="232"/>
      <c r="AL111" s="232"/>
      <c r="AM111" s="593"/>
      <c r="BC111" s="614"/>
    </row>
    <row r="112" spans="1:55" ht="28.5" x14ac:dyDescent="0.45">
      <c r="A112" s="51" t="s">
        <v>1669</v>
      </c>
      <c r="B112" s="51" t="s">
        <v>119</v>
      </c>
      <c r="D112" s="131">
        <v>45806</v>
      </c>
      <c r="F112" s="132" t="s">
        <v>1670</v>
      </c>
      <c r="H112" s="42">
        <v>148</v>
      </c>
      <c r="I112" s="42">
        <v>0</v>
      </c>
      <c r="J112" s="42">
        <v>148</v>
      </c>
      <c r="L112" s="42"/>
      <c r="M112" s="42" t="s">
        <v>166</v>
      </c>
      <c r="N112" s="42" t="s">
        <v>167</v>
      </c>
      <c r="O112" s="42">
        <v>517759</v>
      </c>
      <c r="P112" s="42">
        <v>180636</v>
      </c>
      <c r="R112" s="42" t="s">
        <v>586</v>
      </c>
      <c r="S112" s="42"/>
      <c r="U112" s="42">
        <v>3.58</v>
      </c>
      <c r="V112" s="42"/>
      <c r="W112" s="42"/>
      <c r="X112" s="42"/>
      <c r="Y112" s="42"/>
      <c r="AB112" s="42"/>
      <c r="AC112" s="132" t="s">
        <v>1672</v>
      </c>
    </row>
    <row r="116" spans="1:54" x14ac:dyDescent="0.45">
      <c r="A116" s="276"/>
      <c r="B116" s="276"/>
      <c r="D116" s="245"/>
      <c r="F116" s="276"/>
      <c r="H116" s="244"/>
      <c r="I116" s="244"/>
      <c r="U116" s="244"/>
    </row>
    <row r="117" spans="1:54" x14ac:dyDescent="0.45">
      <c r="A117" s="276"/>
      <c r="B117" s="276"/>
      <c r="D117" s="245"/>
      <c r="F117" s="276"/>
      <c r="H117" s="244"/>
      <c r="U117" s="244"/>
    </row>
    <row r="118" spans="1:54" x14ac:dyDescent="0.45">
      <c r="A118" s="275"/>
    </row>
    <row r="119" spans="1:54" x14ac:dyDescent="0.45">
      <c r="A119" s="251"/>
      <c r="B119" s="251"/>
    </row>
    <row r="128" spans="1:54" x14ac:dyDescent="0.45">
      <c r="BA128" s="398" t="s">
        <v>1296</v>
      </c>
      <c r="BB128" s="402"/>
    </row>
    <row r="129" spans="53:54" x14ac:dyDescent="0.45">
      <c r="BA129" s="402" t="s">
        <v>122</v>
      </c>
      <c r="BB129" s="401">
        <f>SUMIF(N5:N69,"Acton",BB5:BB69)</f>
        <v>2078</v>
      </c>
    </row>
    <row r="130" spans="53:54" x14ac:dyDescent="0.45">
      <c r="BA130" s="402" t="s">
        <v>167</v>
      </c>
      <c r="BB130" s="401">
        <f>SUMIF(N5:N69,"Ealing",BB5:BB69)</f>
        <v>1236</v>
      </c>
    </row>
    <row r="131" spans="53:54" x14ac:dyDescent="0.45">
      <c r="BA131" s="402" t="s">
        <v>216</v>
      </c>
      <c r="BB131" s="401">
        <f>SUMIF(N5:N69,"Greenford",BB5:BB69)</f>
        <v>1729</v>
      </c>
    </row>
    <row r="132" spans="53:54" x14ac:dyDescent="0.45">
      <c r="BA132" s="402" t="s">
        <v>238</v>
      </c>
      <c r="BB132" s="401">
        <f>SUMIF(N5:N69,"Hanwell",BB5:BB69)</f>
        <v>668</v>
      </c>
    </row>
    <row r="133" spans="53:54" x14ac:dyDescent="0.45">
      <c r="BA133" s="402" t="s">
        <v>271</v>
      </c>
      <c r="BB133" s="401">
        <f>SUMIF(N5:N69,"Northolt",BB5:BB69)</f>
        <v>92</v>
      </c>
    </row>
    <row r="134" spans="53:54" x14ac:dyDescent="0.45">
      <c r="BA134" s="402" t="s">
        <v>360</v>
      </c>
      <c r="BB134" s="401">
        <f>SUMIF(N5:N69,"Perivale",BB5:BB69)</f>
        <v>278</v>
      </c>
    </row>
    <row r="135" spans="53:54" x14ac:dyDescent="0.45">
      <c r="BA135" s="402" t="s">
        <v>286</v>
      </c>
      <c r="BB135" s="401">
        <f>SUMIF(N5:N69,"Southall",BB5:BB69)</f>
        <v>5573</v>
      </c>
    </row>
    <row r="154" spans="1:1" x14ac:dyDescent="0.45">
      <c r="A154" s="275" t="s">
        <v>64</v>
      </c>
    </row>
    <row r="155" spans="1:1" x14ac:dyDescent="0.45">
      <c r="A155" s="51" t="s">
        <v>1593</v>
      </c>
    </row>
  </sheetData>
  <sheetProtection algorithmName="SHA-512" hashValue="yz19gAeHfQltFI3phouGN5HrNTkOHwSAdPUqyv18qZOai1i9AYIkcCc8bPtvPJK+hZrH9xqMo332d3uAIybe/A==" saltValue="RG8DgbVwIkUp8Du6UDM8OA==" spinCount="100000" sheet="1" objects="1" scenarios="1"/>
  <autoFilter ref="N1:N80" xr:uid="{22BEC2D2-A415-43C7-87E5-8D209DD12579}"/>
  <mergeCells count="1">
    <mergeCell ref="H3:J3"/>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347F-6FE0-4FDA-9898-A3F40C9550CC}">
  <sheetPr>
    <tabColor rgb="FF99FF33"/>
  </sheetPr>
  <dimension ref="A1:BA51"/>
  <sheetViews>
    <sheetView topLeftCell="AB1" zoomScale="70" zoomScaleNormal="70" workbookViewId="0">
      <pane ySplit="4" topLeftCell="A5" activePane="bottomLeft" state="frozen"/>
      <selection activeCell="F1" sqref="F1"/>
      <selection pane="bottomLeft"/>
    </sheetView>
  </sheetViews>
  <sheetFormatPr defaultRowHeight="14.25" x14ac:dyDescent="0.45"/>
  <cols>
    <col min="1" max="1" width="33" style="51" bestFit="1" customWidth="1"/>
    <col min="2" max="2" width="28.1328125" style="42" customWidth="1"/>
    <col min="3" max="3" width="10.3984375" bestFit="1" customWidth="1"/>
    <col min="4" max="4" width="22.73046875" style="42" bestFit="1" customWidth="1"/>
    <col min="5" max="5" width="14.3984375" bestFit="1" customWidth="1"/>
    <col min="6" max="6" width="27.59765625" style="51" bestFit="1" customWidth="1"/>
    <col min="7" max="7" width="30.59765625" style="51" bestFit="1" customWidth="1"/>
    <col min="8" max="8" width="24.1328125" style="42" bestFit="1" customWidth="1"/>
    <col min="9" max="9" width="21.265625" style="42" bestFit="1" customWidth="1"/>
    <col min="10" max="10" width="25.1328125" style="42" bestFit="1" customWidth="1"/>
    <col min="11" max="11" width="16.1328125" style="42" customWidth="1"/>
    <col min="12" max="12" width="18.3984375" style="42" bestFit="1" customWidth="1"/>
    <col min="13" max="13" width="30.86328125" style="42" bestFit="1" customWidth="1"/>
    <col min="14" max="14" width="27.73046875" style="42" bestFit="1" customWidth="1"/>
    <col min="15" max="15" width="24.86328125" style="42" bestFit="1" customWidth="1"/>
    <col min="16" max="16" width="18.86328125" style="42" customWidth="1"/>
    <col min="17" max="17" width="27.73046875" style="42" bestFit="1" customWidth="1"/>
    <col min="18" max="18" width="11.1328125" bestFit="1" customWidth="1"/>
    <col min="19" max="19" width="12.59765625" bestFit="1" customWidth="1"/>
    <col min="20" max="20" width="9.3984375" bestFit="1" customWidth="1"/>
    <col min="21" max="21" width="38.265625" bestFit="1" customWidth="1"/>
    <col min="22" max="22" width="39.1328125" style="42" bestFit="1" customWidth="1"/>
    <col min="23" max="23" width="65.1328125" bestFit="1" customWidth="1"/>
    <col min="24" max="24" width="13.265625" style="42" bestFit="1" customWidth="1"/>
    <col min="25" max="25" width="46.86328125" bestFit="1" customWidth="1"/>
    <col min="26" max="26" width="24" style="42" bestFit="1" customWidth="1"/>
    <col min="27" max="27" width="63.73046875" style="51" customWidth="1"/>
    <col min="28" max="28" width="57.265625" style="51" customWidth="1"/>
    <col min="29" max="29" width="3" style="65" customWidth="1"/>
    <col min="30" max="30" width="2.59765625" style="65" customWidth="1"/>
    <col min="31" max="31" width="3.1328125" style="65" customWidth="1"/>
    <col min="32" max="32" width="24.3984375" bestFit="1" customWidth="1"/>
    <col min="33" max="35" width="14" style="69" bestFit="1" customWidth="1"/>
    <col min="36" max="37" width="14.3984375" style="69" bestFit="1" customWidth="1"/>
    <col min="38" max="38" width="14.3984375" style="220" bestFit="1" customWidth="1"/>
    <col min="39" max="43" width="14.3984375" style="42" bestFit="1" customWidth="1"/>
    <col min="44" max="45" width="14" style="42" bestFit="1" customWidth="1"/>
    <col min="46" max="52" width="14.3984375" style="42" bestFit="1" customWidth="1"/>
    <col min="53" max="53" width="19" bestFit="1" customWidth="1"/>
  </cols>
  <sheetData>
    <row r="1" spans="1:53" x14ac:dyDescent="0.45">
      <c r="A1" s="273"/>
      <c r="B1" s="284"/>
      <c r="C1" s="41"/>
    </row>
    <row r="2" spans="1:53" ht="14.65" thickBot="1" x14ac:dyDescent="0.5"/>
    <row r="3" spans="1:53" ht="14.65" thickBot="1" x14ac:dyDescent="0.5">
      <c r="H3" s="824" t="s">
        <v>1828</v>
      </c>
      <c r="I3" s="824"/>
      <c r="J3" s="824"/>
      <c r="L3" s="825" t="s">
        <v>1829</v>
      </c>
      <c r="M3" s="825"/>
      <c r="N3" s="825"/>
      <c r="AF3" s="44"/>
      <c r="AG3" s="97" t="s">
        <v>3</v>
      </c>
      <c r="AH3" s="97" t="s">
        <v>4</v>
      </c>
      <c r="AI3" s="98" t="s">
        <v>5</v>
      </c>
      <c r="AJ3" s="98" t="s">
        <v>6</v>
      </c>
      <c r="AK3" s="98" t="s">
        <v>7</v>
      </c>
      <c r="AL3" s="111" t="s">
        <v>8</v>
      </c>
      <c r="AM3" s="103" t="s">
        <v>9</v>
      </c>
      <c r="AN3" s="103" t="s">
        <v>10</v>
      </c>
      <c r="AO3" s="103" t="s">
        <v>11</v>
      </c>
      <c r="AP3" s="103" t="s">
        <v>12</v>
      </c>
      <c r="AQ3" s="103" t="s">
        <v>13</v>
      </c>
      <c r="AR3" s="104" t="s">
        <v>14</v>
      </c>
      <c r="AS3" s="104" t="s">
        <v>15</v>
      </c>
      <c r="AT3" s="104" t="s">
        <v>16</v>
      </c>
      <c r="AU3" s="104" t="s">
        <v>17</v>
      </c>
      <c r="AV3" s="104" t="s">
        <v>18</v>
      </c>
      <c r="AW3" s="110" t="s">
        <v>19</v>
      </c>
      <c r="AX3" s="110" t="s">
        <v>20</v>
      </c>
      <c r="AY3" s="110" t="s">
        <v>21</v>
      </c>
      <c r="AZ3" s="110" t="s">
        <v>398</v>
      </c>
    </row>
    <row r="4" spans="1:53" ht="14.65" thickBot="1" x14ac:dyDescent="0.5">
      <c r="A4" s="375" t="s">
        <v>40</v>
      </c>
      <c r="B4" s="26" t="s">
        <v>41</v>
      </c>
      <c r="C4" s="26" t="s">
        <v>42</v>
      </c>
      <c r="D4" s="26" t="s">
        <v>43</v>
      </c>
      <c r="E4" s="26" t="s">
        <v>44</v>
      </c>
      <c r="F4" s="29" t="s">
        <v>46</v>
      </c>
      <c r="G4" s="29" t="s">
        <v>47</v>
      </c>
      <c r="H4" s="29" t="s">
        <v>78</v>
      </c>
      <c r="I4" s="29" t="s">
        <v>79</v>
      </c>
      <c r="J4" s="29" t="s">
        <v>80</v>
      </c>
      <c r="K4" s="29" t="s">
        <v>81</v>
      </c>
      <c r="L4" s="29" t="s">
        <v>374</v>
      </c>
      <c r="M4" s="29" t="s">
        <v>375</v>
      </c>
      <c r="N4" s="29" t="s">
        <v>82</v>
      </c>
      <c r="O4" s="29" t="s">
        <v>52</v>
      </c>
      <c r="P4" s="26" t="s">
        <v>53</v>
      </c>
      <c r="Q4" s="26" t="s">
        <v>54</v>
      </c>
      <c r="R4" s="26" t="s">
        <v>55</v>
      </c>
      <c r="S4" s="26" t="s">
        <v>56</v>
      </c>
      <c r="T4" s="26" t="s">
        <v>57</v>
      </c>
      <c r="U4" s="26" t="s">
        <v>58</v>
      </c>
      <c r="V4" s="26" t="s">
        <v>59</v>
      </c>
      <c r="W4" s="26" t="s">
        <v>109</v>
      </c>
      <c r="X4" s="26" t="s">
        <v>60</v>
      </c>
      <c r="Y4" s="26" t="s">
        <v>376</v>
      </c>
      <c r="Z4" s="26" t="s">
        <v>114</v>
      </c>
      <c r="AA4" s="29" t="s">
        <v>64</v>
      </c>
      <c r="AB4" s="29" t="s">
        <v>115</v>
      </c>
      <c r="AC4" s="310"/>
      <c r="AD4" s="310"/>
      <c r="AE4" s="310"/>
      <c r="AF4" s="311" t="s">
        <v>22</v>
      </c>
      <c r="AG4" s="99">
        <v>-5</v>
      </c>
      <c r="AH4" s="100">
        <v>-4</v>
      </c>
      <c r="AI4" s="360">
        <v>-3</v>
      </c>
      <c r="AJ4" s="361">
        <v>-2</v>
      </c>
      <c r="AK4" s="361">
        <v>-1</v>
      </c>
      <c r="AL4" s="376">
        <v>0</v>
      </c>
      <c r="AM4" s="363">
        <v>1</v>
      </c>
      <c r="AN4" s="363">
        <v>2</v>
      </c>
      <c r="AO4" s="363">
        <v>3</v>
      </c>
      <c r="AP4" s="363">
        <v>4</v>
      </c>
      <c r="AQ4" s="363">
        <v>5</v>
      </c>
      <c r="AR4" s="364">
        <v>6</v>
      </c>
      <c r="AS4" s="364">
        <v>7</v>
      </c>
      <c r="AT4" s="364">
        <v>8</v>
      </c>
      <c r="AU4" s="364">
        <v>9</v>
      </c>
      <c r="AV4" s="364">
        <v>10</v>
      </c>
      <c r="AW4" s="365">
        <v>11</v>
      </c>
      <c r="AX4" s="365">
        <v>12</v>
      </c>
      <c r="AY4" s="365">
        <v>13</v>
      </c>
      <c r="AZ4" s="365">
        <v>14</v>
      </c>
      <c r="BA4" s="312" t="s">
        <v>116</v>
      </c>
    </row>
    <row r="5" spans="1:53" ht="128.25" x14ac:dyDescent="0.45">
      <c r="A5" s="661" t="s">
        <v>404</v>
      </c>
      <c r="B5" s="675" t="s">
        <v>378</v>
      </c>
      <c r="C5" s="675"/>
      <c r="D5" s="675">
        <v>45420</v>
      </c>
      <c r="E5" s="675"/>
      <c r="F5" s="664" t="s">
        <v>405</v>
      </c>
      <c r="G5" s="678" t="s">
        <v>1752</v>
      </c>
      <c r="H5" s="666">
        <v>429</v>
      </c>
      <c r="I5" s="666">
        <v>0</v>
      </c>
      <c r="J5" s="666">
        <v>429</v>
      </c>
      <c r="K5" s="315" t="s">
        <v>380</v>
      </c>
      <c r="L5" s="666">
        <v>0</v>
      </c>
      <c r="M5" s="666">
        <v>172</v>
      </c>
      <c r="N5" s="666">
        <v>172</v>
      </c>
      <c r="O5" s="666" t="s">
        <v>75</v>
      </c>
      <c r="P5" s="667" t="s">
        <v>406</v>
      </c>
      <c r="Q5" s="667" t="s">
        <v>122</v>
      </c>
      <c r="R5" s="666">
        <v>519884</v>
      </c>
      <c r="S5" s="666">
        <v>179182</v>
      </c>
      <c r="T5" s="328"/>
      <c r="U5" s="666" t="s">
        <v>123</v>
      </c>
      <c r="V5" s="666" t="s">
        <v>123</v>
      </c>
      <c r="W5" s="666" t="s">
        <v>1229</v>
      </c>
      <c r="X5" s="666">
        <v>0.32900000000000001</v>
      </c>
      <c r="Y5" s="666">
        <v>172</v>
      </c>
      <c r="Z5" s="729" t="s">
        <v>138</v>
      </c>
      <c r="AA5" s="664" t="s">
        <v>1753</v>
      </c>
      <c r="AB5" s="664" t="s">
        <v>1767</v>
      </c>
      <c r="AC5" s="371"/>
      <c r="AD5" s="371"/>
      <c r="AE5" s="371"/>
      <c r="AF5" s="372"/>
      <c r="AG5" s="373"/>
      <c r="AH5" s="373"/>
      <c r="AI5" s="373"/>
      <c r="AJ5" s="373"/>
      <c r="AK5" s="373"/>
      <c r="AL5" s="602"/>
      <c r="AM5" s="315">
        <v>0</v>
      </c>
      <c r="AN5" s="315">
        <v>0</v>
      </c>
      <c r="AO5" s="315">
        <v>0</v>
      </c>
      <c r="AP5" s="315">
        <v>172</v>
      </c>
      <c r="AQ5" s="315">
        <v>0</v>
      </c>
      <c r="AR5" s="315">
        <v>0</v>
      </c>
      <c r="AS5" s="315">
        <v>0</v>
      </c>
      <c r="AT5" s="315">
        <v>0</v>
      </c>
      <c r="AU5" s="315">
        <v>0</v>
      </c>
      <c r="AV5" s="315">
        <v>0</v>
      </c>
      <c r="AW5" s="315">
        <v>0</v>
      </c>
      <c r="AX5" s="315">
        <v>0</v>
      </c>
      <c r="AY5" s="315">
        <v>0</v>
      </c>
      <c r="AZ5" s="315">
        <v>0</v>
      </c>
      <c r="BA5" s="322">
        <f>SUM(AM5:AZ5)</f>
        <v>172</v>
      </c>
    </row>
    <row r="6" spans="1:53" ht="71.25" x14ac:dyDescent="0.45">
      <c r="A6" s="661" t="s">
        <v>377</v>
      </c>
      <c r="B6" s="730" t="s">
        <v>378</v>
      </c>
      <c r="C6" s="730"/>
      <c r="D6" s="730">
        <v>43795</v>
      </c>
      <c r="E6" s="731">
        <v>43990</v>
      </c>
      <c r="F6" s="664" t="s">
        <v>379</v>
      </c>
      <c r="G6" s="732"/>
      <c r="H6" s="666">
        <v>561</v>
      </c>
      <c r="I6" s="666">
        <v>0</v>
      </c>
      <c r="J6" s="666">
        <v>561</v>
      </c>
      <c r="K6" s="666" t="s">
        <v>380</v>
      </c>
      <c r="L6" s="666">
        <v>0</v>
      </c>
      <c r="M6" s="666">
        <v>224</v>
      </c>
      <c r="N6" s="666">
        <v>224</v>
      </c>
      <c r="O6" s="733" t="s">
        <v>381</v>
      </c>
      <c r="P6" s="733" t="s">
        <v>186</v>
      </c>
      <c r="Q6" s="733" t="s">
        <v>167</v>
      </c>
      <c r="R6" s="734">
        <v>518453</v>
      </c>
      <c r="S6" s="734">
        <v>182710</v>
      </c>
      <c r="T6" s="734"/>
      <c r="U6" s="734" t="s">
        <v>123</v>
      </c>
      <c r="V6" s="734" t="s">
        <v>123</v>
      </c>
      <c r="W6" s="733" t="s">
        <v>37</v>
      </c>
      <c r="X6" s="733" t="s">
        <v>382</v>
      </c>
      <c r="Y6" s="733" t="s">
        <v>383</v>
      </c>
      <c r="Z6" s="733" t="s">
        <v>384</v>
      </c>
      <c r="AA6" s="735" t="s">
        <v>1903</v>
      </c>
      <c r="AB6" s="735" t="s">
        <v>1904</v>
      </c>
      <c r="AC6" s="319"/>
      <c r="AD6" s="319"/>
      <c r="AE6" s="319"/>
      <c r="AF6" s="320"/>
      <c r="AG6" s="357"/>
      <c r="AH6" s="357"/>
      <c r="AI6" s="357"/>
      <c r="AJ6" s="357"/>
      <c r="AK6" s="357"/>
      <c r="AL6" s="601"/>
      <c r="AM6" s="666">
        <v>0</v>
      </c>
      <c r="AN6" s="666">
        <v>224</v>
      </c>
      <c r="AO6" s="666">
        <v>0</v>
      </c>
      <c r="AP6" s="666">
        <v>0</v>
      </c>
      <c r="AQ6" s="666">
        <v>0</v>
      </c>
      <c r="AR6" s="666">
        <v>0</v>
      </c>
      <c r="AS6" s="666">
        <v>0</v>
      </c>
      <c r="AT6" s="666">
        <v>0</v>
      </c>
      <c r="AU6" s="666">
        <v>0</v>
      </c>
      <c r="AV6" s="666">
        <v>0</v>
      </c>
      <c r="AW6" s="666">
        <v>0</v>
      </c>
      <c r="AX6" s="666">
        <v>0</v>
      </c>
      <c r="AY6" s="666">
        <v>0</v>
      </c>
      <c r="AZ6" s="666">
        <v>0</v>
      </c>
      <c r="BA6" s="322">
        <f t="shared" ref="BA6:BA15" si="0">SUM(AM6:AZ6)</f>
        <v>224</v>
      </c>
    </row>
    <row r="7" spans="1:53" ht="42.75" x14ac:dyDescent="0.45">
      <c r="A7" s="313" t="s">
        <v>385</v>
      </c>
      <c r="B7" s="675" t="s">
        <v>378</v>
      </c>
      <c r="C7" s="675"/>
      <c r="D7" s="675">
        <v>45056</v>
      </c>
      <c r="E7" s="675">
        <v>45161</v>
      </c>
      <c r="F7" s="314" t="s">
        <v>379</v>
      </c>
      <c r="G7" s="676"/>
      <c r="H7" s="315">
        <v>144</v>
      </c>
      <c r="I7" s="315">
        <v>0</v>
      </c>
      <c r="J7" s="315">
        <v>144</v>
      </c>
      <c r="K7" s="315" t="s">
        <v>380</v>
      </c>
      <c r="L7" s="315">
        <v>0</v>
      </c>
      <c r="M7" s="315">
        <v>58</v>
      </c>
      <c r="N7" s="315">
        <v>58</v>
      </c>
      <c r="O7" s="677" t="s">
        <v>386</v>
      </c>
      <c r="P7" s="677" t="s">
        <v>186</v>
      </c>
      <c r="Q7" s="677" t="s">
        <v>167</v>
      </c>
      <c r="R7" s="328">
        <v>518453</v>
      </c>
      <c r="S7" s="328">
        <v>182710</v>
      </c>
      <c r="T7" s="328"/>
      <c r="U7" s="328" t="s">
        <v>123</v>
      </c>
      <c r="V7" s="328" t="s">
        <v>123</v>
      </c>
      <c r="W7" s="677" t="s">
        <v>37</v>
      </c>
      <c r="X7" s="677" t="s">
        <v>382</v>
      </c>
      <c r="Y7" s="677" t="s">
        <v>387</v>
      </c>
      <c r="Z7" s="677" t="s">
        <v>384</v>
      </c>
      <c r="AA7" s="314" t="s">
        <v>1356</v>
      </c>
      <c r="AB7" s="314" t="s">
        <v>1761</v>
      </c>
      <c r="AC7" s="319"/>
      <c r="AD7" s="319"/>
      <c r="AE7" s="319"/>
      <c r="AF7" s="320"/>
      <c r="AG7" s="321"/>
      <c r="AH7" s="321"/>
      <c r="AI7" s="321"/>
      <c r="AJ7" s="321"/>
      <c r="AK7" s="321"/>
      <c r="AL7" s="390"/>
      <c r="AM7" s="315">
        <v>0</v>
      </c>
      <c r="AN7" s="315">
        <v>58</v>
      </c>
      <c r="AO7" s="315">
        <v>0</v>
      </c>
      <c r="AP7" s="315">
        <v>0</v>
      </c>
      <c r="AQ7" s="315">
        <v>0</v>
      </c>
      <c r="AR7" s="315">
        <v>0</v>
      </c>
      <c r="AS7" s="315">
        <v>0</v>
      </c>
      <c r="AT7" s="315">
        <v>0</v>
      </c>
      <c r="AU7" s="315">
        <v>0</v>
      </c>
      <c r="AV7" s="315">
        <v>0</v>
      </c>
      <c r="AW7" s="315">
        <v>0</v>
      </c>
      <c r="AX7" s="315">
        <v>0</v>
      </c>
      <c r="AY7" s="315">
        <v>0</v>
      </c>
      <c r="AZ7" s="315">
        <v>0</v>
      </c>
      <c r="BA7" s="322">
        <f t="shared" si="0"/>
        <v>58</v>
      </c>
    </row>
    <row r="8" spans="1:53" ht="71.25" x14ac:dyDescent="0.45">
      <c r="A8" s="313" t="s">
        <v>1755</v>
      </c>
      <c r="B8" s="675" t="s">
        <v>135</v>
      </c>
      <c r="C8" s="675"/>
      <c r="D8" s="675">
        <v>45505</v>
      </c>
      <c r="E8" s="675"/>
      <c r="F8" s="314" t="s">
        <v>1756</v>
      </c>
      <c r="G8" s="678" t="s">
        <v>1757</v>
      </c>
      <c r="H8" s="315">
        <v>10</v>
      </c>
      <c r="I8" s="315">
        <v>0</v>
      </c>
      <c r="J8" s="315">
        <v>10</v>
      </c>
      <c r="K8" s="315" t="s">
        <v>380</v>
      </c>
      <c r="L8" s="315">
        <v>0</v>
      </c>
      <c r="M8" s="315">
        <v>4</v>
      </c>
      <c r="N8" s="315">
        <v>4</v>
      </c>
      <c r="O8" s="677" t="s">
        <v>386</v>
      </c>
      <c r="P8" s="677" t="s">
        <v>186</v>
      </c>
      <c r="Q8" s="677" t="s">
        <v>167</v>
      </c>
      <c r="R8" s="328">
        <v>518453</v>
      </c>
      <c r="S8" s="328">
        <v>182710</v>
      </c>
      <c r="T8" s="328"/>
      <c r="U8" s="328" t="s">
        <v>123</v>
      </c>
      <c r="V8" s="328" t="s">
        <v>123</v>
      </c>
      <c r="W8" s="677" t="s">
        <v>37</v>
      </c>
      <c r="X8" s="677" t="s">
        <v>1758</v>
      </c>
      <c r="Y8" s="677" t="s">
        <v>1759</v>
      </c>
      <c r="Z8" s="677" t="s">
        <v>384</v>
      </c>
      <c r="AA8" s="314" t="s">
        <v>1760</v>
      </c>
      <c r="AB8" s="314" t="s">
        <v>1762</v>
      </c>
      <c r="AC8" s="319"/>
      <c r="AD8" s="319"/>
      <c r="AE8" s="319"/>
      <c r="AF8" s="320"/>
      <c r="AG8" s="321"/>
      <c r="AH8" s="321"/>
      <c r="AI8" s="321"/>
      <c r="AJ8" s="321"/>
      <c r="AK8" s="321"/>
      <c r="AL8" s="390"/>
      <c r="AM8" s="315">
        <v>0</v>
      </c>
      <c r="AN8" s="315">
        <v>4</v>
      </c>
      <c r="AO8" s="315">
        <v>0</v>
      </c>
      <c r="AP8" s="315">
        <v>0</v>
      </c>
      <c r="AQ8" s="315">
        <v>0</v>
      </c>
      <c r="AR8" s="315">
        <v>0</v>
      </c>
      <c r="AS8" s="315">
        <v>0</v>
      </c>
      <c r="AT8" s="315">
        <v>0</v>
      </c>
      <c r="AU8" s="315">
        <v>0</v>
      </c>
      <c r="AV8" s="315">
        <v>0</v>
      </c>
      <c r="AW8" s="315">
        <v>0</v>
      </c>
      <c r="AX8" s="315">
        <v>0</v>
      </c>
      <c r="AY8" s="315">
        <v>0</v>
      </c>
      <c r="AZ8" s="315">
        <v>0</v>
      </c>
      <c r="BA8" s="322">
        <f t="shared" si="0"/>
        <v>4</v>
      </c>
    </row>
    <row r="9" spans="1:53" ht="96" customHeight="1" x14ac:dyDescent="0.45">
      <c r="A9" s="313" t="s">
        <v>389</v>
      </c>
      <c r="B9" s="675" t="s">
        <v>378</v>
      </c>
      <c r="C9" s="675"/>
      <c r="D9" s="675">
        <v>45373</v>
      </c>
      <c r="E9" s="675"/>
      <c r="F9" s="314" t="s">
        <v>1289</v>
      </c>
      <c r="G9" s="676" t="s">
        <v>390</v>
      </c>
      <c r="H9" s="315">
        <v>318</v>
      </c>
      <c r="I9" s="315">
        <v>0</v>
      </c>
      <c r="J9" s="315">
        <v>318</v>
      </c>
      <c r="K9" s="315" t="s">
        <v>391</v>
      </c>
      <c r="L9" s="315">
        <v>4</v>
      </c>
      <c r="M9" s="315">
        <v>177</v>
      </c>
      <c r="N9" s="315">
        <v>173</v>
      </c>
      <c r="O9" s="677"/>
      <c r="P9" s="677" t="s">
        <v>166</v>
      </c>
      <c r="Q9" s="677" t="s">
        <v>167</v>
      </c>
      <c r="R9" s="328">
        <v>517692</v>
      </c>
      <c r="S9" s="328">
        <v>180671</v>
      </c>
      <c r="T9" s="328"/>
      <c r="U9" s="328" t="s">
        <v>392</v>
      </c>
      <c r="V9" s="328" t="s">
        <v>1318</v>
      </c>
      <c r="W9" s="677" t="s">
        <v>1228</v>
      </c>
      <c r="X9" s="677" t="s">
        <v>393</v>
      </c>
      <c r="Y9" s="677" t="s">
        <v>394</v>
      </c>
      <c r="Z9" s="709" t="s">
        <v>138</v>
      </c>
      <c r="AA9" s="314" t="s">
        <v>1905</v>
      </c>
      <c r="AB9" s="314" t="s">
        <v>1906</v>
      </c>
      <c r="AC9" s="319"/>
      <c r="AD9" s="319"/>
      <c r="AE9" s="319"/>
      <c r="AF9" s="320"/>
      <c r="AG9" s="321"/>
      <c r="AH9" s="321"/>
      <c r="AI9" s="321"/>
      <c r="AJ9" s="321"/>
      <c r="AK9" s="321"/>
      <c r="AL9" s="390"/>
      <c r="AM9" s="315">
        <v>0</v>
      </c>
      <c r="AN9" s="315">
        <v>0</v>
      </c>
      <c r="AO9" s="315">
        <v>0</v>
      </c>
      <c r="AP9" s="315">
        <v>86</v>
      </c>
      <c r="AQ9" s="315">
        <v>87</v>
      </c>
      <c r="AR9" s="315">
        <v>0</v>
      </c>
      <c r="AS9" s="315">
        <v>0</v>
      </c>
      <c r="AT9" s="315">
        <v>0</v>
      </c>
      <c r="AU9" s="315">
        <v>0</v>
      </c>
      <c r="AV9" s="315">
        <v>0</v>
      </c>
      <c r="AW9" s="315">
        <v>0</v>
      </c>
      <c r="AX9" s="315">
        <v>0</v>
      </c>
      <c r="AY9" s="315">
        <v>0</v>
      </c>
      <c r="AZ9" s="315">
        <v>0</v>
      </c>
      <c r="BA9" s="322">
        <f t="shared" si="0"/>
        <v>173</v>
      </c>
    </row>
    <row r="10" spans="1:53" ht="108.75" customHeight="1" x14ac:dyDescent="0.45">
      <c r="A10" s="340" t="s">
        <v>395</v>
      </c>
      <c r="B10" s="736" t="s">
        <v>378</v>
      </c>
      <c r="C10" s="736"/>
      <c r="D10" s="736">
        <v>45260</v>
      </c>
      <c r="E10" s="736"/>
      <c r="F10" s="670" t="s">
        <v>1290</v>
      </c>
      <c r="G10" s="737" t="s">
        <v>396</v>
      </c>
      <c r="H10" s="342">
        <v>94</v>
      </c>
      <c r="I10" s="342">
        <v>0</v>
      </c>
      <c r="J10" s="342">
        <v>94</v>
      </c>
      <c r="K10" s="342" t="s">
        <v>391</v>
      </c>
      <c r="L10" s="342">
        <v>0</v>
      </c>
      <c r="M10" s="342">
        <v>52</v>
      </c>
      <c r="N10" s="342">
        <v>52</v>
      </c>
      <c r="O10" s="738" t="s">
        <v>75</v>
      </c>
      <c r="P10" s="738" t="s">
        <v>192</v>
      </c>
      <c r="Q10" s="738" t="s">
        <v>167</v>
      </c>
      <c r="R10" s="739">
        <v>516143</v>
      </c>
      <c r="S10" s="739">
        <v>180262</v>
      </c>
      <c r="T10" s="739"/>
      <c r="U10" s="739" t="s">
        <v>123</v>
      </c>
      <c r="V10" s="739" t="s">
        <v>1185</v>
      </c>
      <c r="W10" s="738" t="s">
        <v>125</v>
      </c>
      <c r="X10" s="738" t="s">
        <v>1186</v>
      </c>
      <c r="Y10" s="738" t="s">
        <v>125</v>
      </c>
      <c r="Z10" s="740" t="s">
        <v>1190</v>
      </c>
      <c r="AA10" s="741" t="s">
        <v>1763</v>
      </c>
      <c r="AB10" s="741" t="s">
        <v>37</v>
      </c>
      <c r="AC10" s="371"/>
      <c r="AD10" s="371"/>
      <c r="AE10" s="371"/>
      <c r="AF10" s="372"/>
      <c r="AG10" s="373"/>
      <c r="AH10" s="373"/>
      <c r="AI10" s="373"/>
      <c r="AJ10" s="373"/>
      <c r="AK10" s="373"/>
      <c r="AL10" s="602"/>
      <c r="AM10" s="723">
        <v>0</v>
      </c>
      <c r="AN10" s="723">
        <v>0</v>
      </c>
      <c r="AO10" s="723">
        <v>0</v>
      </c>
      <c r="AP10" s="723">
        <v>0</v>
      </c>
      <c r="AQ10" s="723">
        <v>0</v>
      </c>
      <c r="AR10" s="723">
        <v>0</v>
      </c>
      <c r="AS10" s="723">
        <v>0</v>
      </c>
      <c r="AT10" s="723">
        <v>0</v>
      </c>
      <c r="AU10" s="723">
        <v>0</v>
      </c>
      <c r="AV10" s="723">
        <v>0</v>
      </c>
      <c r="AW10" s="723">
        <v>0</v>
      </c>
      <c r="AX10" s="723">
        <v>0</v>
      </c>
      <c r="AY10" s="723">
        <v>0</v>
      </c>
      <c r="AZ10" s="723">
        <v>0</v>
      </c>
      <c r="BA10" s="322">
        <f t="shared" si="0"/>
        <v>0</v>
      </c>
    </row>
    <row r="11" spans="1:53" ht="108.75" customHeight="1" x14ac:dyDescent="0.45">
      <c r="A11" s="313" t="s">
        <v>492</v>
      </c>
      <c r="B11" s="675" t="s">
        <v>119</v>
      </c>
      <c r="C11" s="675"/>
      <c r="D11" s="675">
        <v>45617</v>
      </c>
      <c r="E11" s="675"/>
      <c r="F11" s="314" t="s">
        <v>493</v>
      </c>
      <c r="G11" s="676" t="s">
        <v>494</v>
      </c>
      <c r="H11" s="315">
        <v>448</v>
      </c>
      <c r="I11" s="315">
        <v>0</v>
      </c>
      <c r="J11" s="315">
        <v>448</v>
      </c>
      <c r="K11" s="315" t="s">
        <v>380</v>
      </c>
      <c r="L11" s="315">
        <v>0</v>
      </c>
      <c r="M11" s="315">
        <v>179</v>
      </c>
      <c r="N11" s="315">
        <v>179</v>
      </c>
      <c r="O11" s="677"/>
      <c r="P11" s="677" t="s">
        <v>192</v>
      </c>
      <c r="Q11" s="677" t="s">
        <v>167</v>
      </c>
      <c r="R11" s="328">
        <v>516736</v>
      </c>
      <c r="S11" s="328">
        <v>180703</v>
      </c>
      <c r="T11" s="328"/>
      <c r="U11" s="328" t="s">
        <v>495</v>
      </c>
      <c r="V11" s="328" t="s">
        <v>1325</v>
      </c>
      <c r="W11" s="677" t="s">
        <v>496</v>
      </c>
      <c r="X11" s="677" t="s">
        <v>497</v>
      </c>
      <c r="Y11" s="677" t="s">
        <v>496</v>
      </c>
      <c r="Z11" s="709" t="s">
        <v>138</v>
      </c>
      <c r="AA11" s="314" t="s">
        <v>1907</v>
      </c>
      <c r="AB11" s="314" t="s">
        <v>1764</v>
      </c>
      <c r="AC11" s="371"/>
      <c r="AD11" s="371"/>
      <c r="AE11" s="371"/>
      <c r="AF11" s="372"/>
      <c r="AG11" s="373"/>
      <c r="AH11" s="373"/>
      <c r="AI11" s="373"/>
      <c r="AJ11" s="373"/>
      <c r="AK11" s="373"/>
      <c r="AL11" s="602"/>
      <c r="AM11" s="315">
        <v>0</v>
      </c>
      <c r="AN11" s="315">
        <v>0</v>
      </c>
      <c r="AO11" s="315">
        <v>0</v>
      </c>
      <c r="AP11" s="315">
        <v>0</v>
      </c>
      <c r="AQ11" s="315">
        <v>60</v>
      </c>
      <c r="AR11" s="315">
        <v>60</v>
      </c>
      <c r="AS11" s="315">
        <v>59</v>
      </c>
      <c r="AT11" s="315">
        <v>0</v>
      </c>
      <c r="AU11" s="315">
        <v>0</v>
      </c>
      <c r="AV11" s="315">
        <v>0</v>
      </c>
      <c r="AW11" s="315">
        <v>0</v>
      </c>
      <c r="AX11" s="315">
        <v>0</v>
      </c>
      <c r="AY11" s="315">
        <v>0</v>
      </c>
      <c r="AZ11" s="315">
        <v>0</v>
      </c>
      <c r="BA11" s="322">
        <f t="shared" si="0"/>
        <v>179</v>
      </c>
    </row>
    <row r="12" spans="1:53" ht="108.75" customHeight="1" x14ac:dyDescent="0.45">
      <c r="A12" s="313" t="s">
        <v>1637</v>
      </c>
      <c r="B12" s="315" t="s">
        <v>378</v>
      </c>
      <c r="C12" s="320"/>
      <c r="D12" s="675">
        <v>45610</v>
      </c>
      <c r="E12" s="320"/>
      <c r="F12" s="314" t="s">
        <v>1638</v>
      </c>
      <c r="G12" s="314" t="s">
        <v>1639</v>
      </c>
      <c r="H12" s="315">
        <v>8</v>
      </c>
      <c r="I12" s="315">
        <v>0</v>
      </c>
      <c r="J12" s="315">
        <v>8</v>
      </c>
      <c r="K12" s="315" t="s">
        <v>391</v>
      </c>
      <c r="L12" s="315">
        <v>1</v>
      </c>
      <c r="M12" s="315">
        <v>4</v>
      </c>
      <c r="N12" s="315">
        <v>3</v>
      </c>
      <c r="O12" s="315"/>
      <c r="P12" s="315" t="s">
        <v>215</v>
      </c>
      <c r="Q12" s="315" t="s">
        <v>216</v>
      </c>
      <c r="R12" s="315">
        <v>516665</v>
      </c>
      <c r="S12" s="315">
        <v>184933</v>
      </c>
      <c r="T12" s="320"/>
      <c r="U12" s="315" t="s">
        <v>123</v>
      </c>
      <c r="V12" s="315" t="s">
        <v>123</v>
      </c>
      <c r="W12" s="315" t="s">
        <v>37</v>
      </c>
      <c r="X12" s="315">
        <v>4.5999999999999999E-2</v>
      </c>
      <c r="Y12" s="315">
        <v>3</v>
      </c>
      <c r="Z12" s="315" t="s">
        <v>138</v>
      </c>
      <c r="AA12" s="314" t="s">
        <v>1640</v>
      </c>
      <c r="AB12" s="313" t="s">
        <v>1705</v>
      </c>
      <c r="AC12" s="371"/>
      <c r="AD12" s="371"/>
      <c r="AE12" s="371"/>
      <c r="AF12" s="372"/>
      <c r="AG12" s="373"/>
      <c r="AH12" s="373"/>
      <c r="AI12" s="373"/>
      <c r="AJ12" s="373"/>
      <c r="AK12" s="373"/>
      <c r="AL12" s="602"/>
      <c r="AM12" s="315">
        <v>0</v>
      </c>
      <c r="AN12" s="315">
        <v>3</v>
      </c>
      <c r="AO12" s="315">
        <v>0</v>
      </c>
      <c r="AP12" s="315">
        <v>0</v>
      </c>
      <c r="AQ12" s="315">
        <v>0</v>
      </c>
      <c r="AR12" s="315">
        <v>0</v>
      </c>
      <c r="AS12" s="315">
        <v>0</v>
      </c>
      <c r="AT12" s="315">
        <v>0</v>
      </c>
      <c r="AU12" s="315">
        <v>0</v>
      </c>
      <c r="AV12" s="315">
        <v>0</v>
      </c>
      <c r="AW12" s="315">
        <v>0</v>
      </c>
      <c r="AX12" s="315">
        <v>0</v>
      </c>
      <c r="AY12" s="315">
        <v>0</v>
      </c>
      <c r="AZ12" s="315">
        <v>0</v>
      </c>
      <c r="BA12" s="322">
        <f t="shared" si="0"/>
        <v>3</v>
      </c>
    </row>
    <row r="13" spans="1:53" ht="108.75" customHeight="1" x14ac:dyDescent="0.45">
      <c r="A13" s="742" t="s">
        <v>1155</v>
      </c>
      <c r="B13" s="675" t="s">
        <v>378</v>
      </c>
      <c r="C13" s="675"/>
      <c r="D13" s="675">
        <v>45729</v>
      </c>
      <c r="E13" s="675"/>
      <c r="F13" s="314" t="s">
        <v>1156</v>
      </c>
      <c r="G13" s="676" t="s">
        <v>494</v>
      </c>
      <c r="H13" s="315">
        <v>424</v>
      </c>
      <c r="I13" s="315">
        <v>0</v>
      </c>
      <c r="J13" s="315">
        <v>424</v>
      </c>
      <c r="K13" s="315" t="s">
        <v>380</v>
      </c>
      <c r="L13" s="315">
        <v>0</v>
      </c>
      <c r="M13" s="315">
        <v>170</v>
      </c>
      <c r="N13" s="315">
        <v>170</v>
      </c>
      <c r="O13" s="677" t="s">
        <v>75</v>
      </c>
      <c r="P13" s="677" t="s">
        <v>247</v>
      </c>
      <c r="Q13" s="677" t="s">
        <v>286</v>
      </c>
      <c r="R13" s="328">
        <v>512574</v>
      </c>
      <c r="S13" s="328">
        <v>179666</v>
      </c>
      <c r="T13" s="328"/>
      <c r="U13" s="328" t="s">
        <v>123</v>
      </c>
      <c r="V13" s="328" t="s">
        <v>890</v>
      </c>
      <c r="W13" s="677" t="s">
        <v>125</v>
      </c>
      <c r="X13" s="677" t="s">
        <v>1626</v>
      </c>
      <c r="Y13" s="677" t="s">
        <v>1734</v>
      </c>
      <c r="Z13" s="709" t="s">
        <v>138</v>
      </c>
      <c r="AA13" s="314" t="s">
        <v>1733</v>
      </c>
      <c r="AB13" s="314" t="s">
        <v>1735</v>
      </c>
      <c r="AC13" s="371"/>
      <c r="AD13" s="371"/>
      <c r="AE13" s="371"/>
      <c r="AF13" s="372"/>
      <c r="AG13" s="373"/>
      <c r="AH13" s="373"/>
      <c r="AI13" s="373"/>
      <c r="AJ13" s="373"/>
      <c r="AK13" s="373"/>
      <c r="AL13" s="602"/>
      <c r="AM13" s="315">
        <v>0</v>
      </c>
      <c r="AN13" s="315">
        <v>0</v>
      </c>
      <c r="AO13" s="315">
        <v>170</v>
      </c>
      <c r="AP13" s="315">
        <v>0</v>
      </c>
      <c r="AQ13" s="315">
        <v>0</v>
      </c>
      <c r="AR13" s="315">
        <v>0</v>
      </c>
      <c r="AS13" s="315">
        <v>0</v>
      </c>
      <c r="AT13" s="315">
        <v>0</v>
      </c>
      <c r="AU13" s="315">
        <v>0</v>
      </c>
      <c r="AV13" s="315">
        <v>0</v>
      </c>
      <c r="AW13" s="315">
        <v>0</v>
      </c>
      <c r="AX13" s="315">
        <v>0</v>
      </c>
      <c r="AY13" s="315">
        <v>0</v>
      </c>
      <c r="AZ13" s="315">
        <v>0</v>
      </c>
      <c r="BA13" s="322">
        <f t="shared" si="0"/>
        <v>170</v>
      </c>
    </row>
    <row r="14" spans="1:53" ht="108.75" customHeight="1" x14ac:dyDescent="0.45">
      <c r="A14" s="313" t="s">
        <v>1633</v>
      </c>
      <c r="B14" s="315" t="s">
        <v>378</v>
      </c>
      <c r="C14" s="320"/>
      <c r="D14" s="675">
        <v>45684</v>
      </c>
      <c r="E14" s="320"/>
      <c r="F14" s="314" t="s">
        <v>1634</v>
      </c>
      <c r="G14" s="314" t="s">
        <v>1635</v>
      </c>
      <c r="H14" s="315">
        <v>14</v>
      </c>
      <c r="I14" s="315">
        <v>0</v>
      </c>
      <c r="J14" s="315">
        <v>14</v>
      </c>
      <c r="K14" s="315" t="s">
        <v>391</v>
      </c>
      <c r="L14" s="315">
        <v>0</v>
      </c>
      <c r="M14" s="315">
        <v>8</v>
      </c>
      <c r="N14" s="315">
        <v>8</v>
      </c>
      <c r="O14" s="315" t="s">
        <v>75</v>
      </c>
      <c r="P14" s="315" t="s">
        <v>285</v>
      </c>
      <c r="Q14" s="315" t="s">
        <v>286</v>
      </c>
      <c r="R14" s="315">
        <v>512761</v>
      </c>
      <c r="S14" s="315">
        <v>180367</v>
      </c>
      <c r="T14" s="320"/>
      <c r="U14" s="315" t="s">
        <v>123</v>
      </c>
      <c r="V14" s="315" t="s">
        <v>123</v>
      </c>
      <c r="W14" s="315" t="s">
        <v>37</v>
      </c>
      <c r="X14" s="315">
        <v>4.8000000000000001E-2</v>
      </c>
      <c r="Y14" s="315">
        <v>8</v>
      </c>
      <c r="Z14" s="315" t="s">
        <v>138</v>
      </c>
      <c r="AA14" s="314" t="s">
        <v>1636</v>
      </c>
      <c r="AB14" s="313" t="s">
        <v>1705</v>
      </c>
      <c r="AC14" s="371"/>
      <c r="AD14" s="371"/>
      <c r="AE14" s="371"/>
      <c r="AF14" s="372"/>
      <c r="AG14" s="373"/>
      <c r="AH14" s="373"/>
      <c r="AI14" s="373"/>
      <c r="AJ14" s="373"/>
      <c r="AK14" s="373"/>
      <c r="AL14" s="602"/>
      <c r="AM14" s="315">
        <v>0</v>
      </c>
      <c r="AN14" s="315">
        <v>8</v>
      </c>
      <c r="AO14" s="315">
        <v>0</v>
      </c>
      <c r="AP14" s="315">
        <v>0</v>
      </c>
      <c r="AQ14" s="315">
        <v>0</v>
      </c>
      <c r="AR14" s="315">
        <v>0</v>
      </c>
      <c r="AS14" s="315">
        <v>0</v>
      </c>
      <c r="AT14" s="315">
        <v>0</v>
      </c>
      <c r="AU14" s="315">
        <v>0</v>
      </c>
      <c r="AV14" s="315">
        <v>0</v>
      </c>
      <c r="AW14" s="315">
        <v>0</v>
      </c>
      <c r="AX14" s="315">
        <v>0</v>
      </c>
      <c r="AY14" s="315">
        <v>0</v>
      </c>
      <c r="AZ14" s="315">
        <v>0</v>
      </c>
      <c r="BA14" s="322">
        <f t="shared" si="0"/>
        <v>8</v>
      </c>
    </row>
    <row r="15" spans="1:53" ht="108.75" customHeight="1" x14ac:dyDescent="0.45">
      <c r="A15" s="313" t="s">
        <v>1654</v>
      </c>
      <c r="B15" s="315" t="s">
        <v>1624</v>
      </c>
      <c r="C15" s="315" t="s">
        <v>265</v>
      </c>
      <c r="D15" s="675">
        <v>45546</v>
      </c>
      <c r="E15" s="320"/>
      <c r="F15" s="314" t="s">
        <v>1655</v>
      </c>
      <c r="G15" s="314" t="s">
        <v>1656</v>
      </c>
      <c r="H15" s="315">
        <v>8</v>
      </c>
      <c r="I15" s="315">
        <v>0</v>
      </c>
      <c r="J15" s="315">
        <v>8</v>
      </c>
      <c r="K15" s="315" t="s">
        <v>391</v>
      </c>
      <c r="L15" s="315">
        <v>1</v>
      </c>
      <c r="M15" s="315">
        <v>4</v>
      </c>
      <c r="N15" s="315">
        <v>3</v>
      </c>
      <c r="O15" s="315"/>
      <c r="P15" s="315" t="s">
        <v>355</v>
      </c>
      <c r="Q15" s="315" t="s">
        <v>286</v>
      </c>
      <c r="R15" s="315">
        <v>513475</v>
      </c>
      <c r="S15" s="315">
        <v>180721</v>
      </c>
      <c r="T15" s="320"/>
      <c r="U15" s="315" t="s">
        <v>123</v>
      </c>
      <c r="V15" s="315" t="s">
        <v>123</v>
      </c>
      <c r="W15" s="315" t="s">
        <v>37</v>
      </c>
      <c r="X15" s="315">
        <v>0.03</v>
      </c>
      <c r="Y15" s="315">
        <v>3</v>
      </c>
      <c r="Z15" s="315" t="s">
        <v>138</v>
      </c>
      <c r="AA15" s="313"/>
      <c r="AB15" s="313" t="s">
        <v>1705</v>
      </c>
      <c r="AC15" s="371"/>
      <c r="AD15" s="371"/>
      <c r="AE15" s="371"/>
      <c r="AF15" s="372"/>
      <c r="AG15" s="373"/>
      <c r="AH15" s="373"/>
      <c r="AI15" s="373"/>
      <c r="AJ15" s="373"/>
      <c r="AK15" s="373"/>
      <c r="AL15" s="602"/>
      <c r="AM15" s="315">
        <v>0</v>
      </c>
      <c r="AN15" s="315">
        <v>3</v>
      </c>
      <c r="AO15" s="315">
        <v>0</v>
      </c>
      <c r="AP15" s="315">
        <v>0</v>
      </c>
      <c r="AQ15" s="315">
        <v>0</v>
      </c>
      <c r="AR15" s="315">
        <v>0</v>
      </c>
      <c r="AS15" s="315">
        <v>0</v>
      </c>
      <c r="AT15" s="315">
        <v>0</v>
      </c>
      <c r="AU15" s="315">
        <v>0</v>
      </c>
      <c r="AV15" s="315">
        <v>0</v>
      </c>
      <c r="AW15" s="315">
        <v>0</v>
      </c>
      <c r="AX15" s="315">
        <v>0</v>
      </c>
      <c r="AY15" s="315">
        <v>0</v>
      </c>
      <c r="AZ15" s="315">
        <v>0</v>
      </c>
      <c r="BA15" s="322">
        <f t="shared" si="0"/>
        <v>3</v>
      </c>
    </row>
    <row r="16" spans="1:53" x14ac:dyDescent="0.45">
      <c r="A16" s="313"/>
      <c r="B16" s="675"/>
      <c r="C16" s="675"/>
      <c r="D16" s="675"/>
      <c r="E16" s="675"/>
      <c r="F16" s="314"/>
      <c r="G16" s="743"/>
      <c r="H16" s="315"/>
      <c r="I16" s="315"/>
      <c r="J16" s="315"/>
      <c r="K16" s="315"/>
      <c r="L16" s="315"/>
      <c r="M16" s="315"/>
      <c r="N16" s="315"/>
      <c r="O16" s="677"/>
      <c r="P16" s="677"/>
      <c r="Q16" s="677"/>
      <c r="R16" s="328"/>
      <c r="S16" s="328"/>
      <c r="T16" s="328"/>
      <c r="U16" s="328"/>
      <c r="V16" s="328"/>
      <c r="W16" s="677"/>
      <c r="X16" s="677"/>
      <c r="Y16" s="677"/>
      <c r="Z16" s="677"/>
      <c r="AA16" s="313"/>
      <c r="AB16" s="313"/>
      <c r="AC16" s="319"/>
      <c r="AD16" s="319"/>
      <c r="AE16" s="319"/>
      <c r="AF16" s="322" t="s">
        <v>68</v>
      </c>
      <c r="AG16" s="350"/>
      <c r="AH16" s="350"/>
      <c r="AI16" s="350"/>
      <c r="AJ16" s="350"/>
      <c r="AK16" s="350"/>
      <c r="AL16" s="394"/>
      <c r="AM16" s="351">
        <f>SUM(AM5:AM15)</f>
        <v>0</v>
      </c>
      <c r="AN16" s="351">
        <f t="shared" ref="AN16:AZ16" si="1">SUM(AN5:AN15)</f>
        <v>300</v>
      </c>
      <c r="AO16" s="351">
        <f t="shared" si="1"/>
        <v>170</v>
      </c>
      <c r="AP16" s="351">
        <f t="shared" si="1"/>
        <v>258</v>
      </c>
      <c r="AQ16" s="351">
        <f t="shared" si="1"/>
        <v>147</v>
      </c>
      <c r="AR16" s="351">
        <f t="shared" si="1"/>
        <v>60</v>
      </c>
      <c r="AS16" s="351">
        <f t="shared" si="1"/>
        <v>59</v>
      </c>
      <c r="AT16" s="351">
        <f t="shared" si="1"/>
        <v>0</v>
      </c>
      <c r="AU16" s="351">
        <f t="shared" si="1"/>
        <v>0</v>
      </c>
      <c r="AV16" s="351">
        <f t="shared" si="1"/>
        <v>0</v>
      </c>
      <c r="AW16" s="351">
        <f t="shared" si="1"/>
        <v>0</v>
      </c>
      <c r="AX16" s="351">
        <f t="shared" si="1"/>
        <v>0</v>
      </c>
      <c r="AY16" s="351">
        <f t="shared" si="1"/>
        <v>0</v>
      </c>
      <c r="AZ16" s="351">
        <f t="shared" si="1"/>
        <v>0</v>
      </c>
      <c r="BA16" s="374">
        <f>SUM(BA5:BA15)</f>
        <v>994</v>
      </c>
    </row>
    <row r="17" spans="2:31" x14ac:dyDescent="0.45">
      <c r="B17" s="139"/>
      <c r="C17" s="139"/>
      <c r="D17" s="139"/>
      <c r="E17" s="131"/>
      <c r="G17" s="140"/>
      <c r="O17" s="129"/>
      <c r="P17" s="129"/>
      <c r="Q17" s="129"/>
      <c r="R17" s="130"/>
      <c r="S17" s="130"/>
      <c r="T17" s="130"/>
      <c r="U17" s="130"/>
      <c r="V17" s="130"/>
      <c r="W17" s="129"/>
      <c r="X17" s="129"/>
      <c r="Y17" s="129"/>
      <c r="Z17" s="129"/>
      <c r="AA17" s="304"/>
      <c r="AB17" s="304"/>
      <c r="AC17" s="366"/>
      <c r="AD17" s="367"/>
      <c r="AE17" s="367"/>
    </row>
    <row r="18" spans="2:31" x14ac:dyDescent="0.45">
      <c r="B18" s="139"/>
      <c r="C18" s="139"/>
      <c r="D18" s="139"/>
      <c r="E18" s="131"/>
      <c r="G18" s="140"/>
      <c r="O18" s="129"/>
      <c r="P18" s="129"/>
      <c r="Q18" s="129"/>
      <c r="R18" s="130"/>
      <c r="S18" s="130"/>
      <c r="T18" s="130"/>
      <c r="U18" s="130"/>
      <c r="V18" s="130"/>
      <c r="W18" s="129"/>
      <c r="X18" s="129"/>
      <c r="Y18" s="129"/>
      <c r="Z18" s="129"/>
      <c r="AA18" s="304"/>
      <c r="AB18" s="304"/>
      <c r="AC18" s="303"/>
      <c r="AD18" s="67"/>
      <c r="AE18" s="67"/>
    </row>
    <row r="23" spans="2:31" x14ac:dyDescent="0.45">
      <c r="O23" s="129"/>
    </row>
    <row r="24" spans="2:31" x14ac:dyDescent="0.45">
      <c r="O24" s="129"/>
    </row>
    <row r="25" spans="2:31" x14ac:dyDescent="0.45">
      <c r="O25" s="129"/>
    </row>
    <row r="26" spans="2:31" x14ac:dyDescent="0.45">
      <c r="O26" s="129"/>
      <c r="Z26" s="129"/>
    </row>
    <row r="27" spans="2:31" x14ac:dyDescent="0.45">
      <c r="Z27" s="129"/>
    </row>
    <row r="28" spans="2:31" x14ac:dyDescent="0.45">
      <c r="Z28" s="129"/>
    </row>
    <row r="38" spans="1:53" s="112" customFormat="1" x14ac:dyDescent="0.45">
      <c r="A38" s="274" t="s">
        <v>359</v>
      </c>
      <c r="B38" s="272"/>
      <c r="D38" s="272"/>
      <c r="F38" s="277"/>
      <c r="G38" s="277"/>
      <c r="H38" s="272"/>
      <c r="I38" s="272"/>
      <c r="J38" s="272"/>
      <c r="K38" s="272"/>
      <c r="L38" s="272"/>
      <c r="M38" s="272"/>
      <c r="N38" s="272"/>
      <c r="O38" s="272"/>
      <c r="P38" s="272"/>
      <c r="Q38" s="272"/>
      <c r="V38" s="272"/>
      <c r="X38" s="272"/>
      <c r="Z38" s="272"/>
      <c r="AA38" s="277"/>
      <c r="AB38" s="277"/>
      <c r="AK38" s="69"/>
      <c r="AL38" s="220"/>
      <c r="AM38" s="272"/>
      <c r="AN38" s="272"/>
      <c r="AO38" s="272"/>
      <c r="AP38" s="272"/>
      <c r="AQ38" s="272"/>
      <c r="AR38" s="272"/>
      <c r="AS38" s="272"/>
      <c r="AT38" s="272"/>
      <c r="AU38" s="272"/>
      <c r="AV38" s="272"/>
      <c r="AW38" s="272"/>
      <c r="AX38" s="272"/>
      <c r="AY38" s="272"/>
      <c r="AZ38" s="272"/>
    </row>
    <row r="39" spans="1:53" x14ac:dyDescent="0.45">
      <c r="A39" s="276"/>
      <c r="B39" s="285"/>
      <c r="C39" s="244"/>
      <c r="D39" s="283"/>
      <c r="E39" s="244"/>
      <c r="F39" s="279"/>
      <c r="G39" s="279"/>
      <c r="H39" s="285"/>
      <c r="I39" s="285"/>
      <c r="J39" s="285"/>
      <c r="X39" s="285"/>
    </row>
    <row r="40" spans="1:53" x14ac:dyDescent="0.45">
      <c r="A40" s="611" t="s">
        <v>1594</v>
      </c>
    </row>
    <row r="43" spans="1:53" x14ac:dyDescent="0.45">
      <c r="A43" s="275" t="s">
        <v>1595</v>
      </c>
    </row>
    <row r="44" spans="1:53" x14ac:dyDescent="0.45">
      <c r="AZ44" s="398" t="s">
        <v>1296</v>
      </c>
      <c r="BA44" s="402"/>
    </row>
    <row r="45" spans="1:53" x14ac:dyDescent="0.45">
      <c r="AZ45" s="400" t="s">
        <v>122</v>
      </c>
      <c r="BA45" s="401">
        <f>SUMIF(Q5:Q15,"Acton",BA5:BA15)</f>
        <v>172</v>
      </c>
    </row>
    <row r="46" spans="1:53" x14ac:dyDescent="0.45">
      <c r="AZ46" s="400" t="s">
        <v>167</v>
      </c>
      <c r="BA46" s="401">
        <f>SUMIF(Q5:Q15,"Ealing",BA5:BA15)</f>
        <v>638</v>
      </c>
    </row>
    <row r="47" spans="1:53" x14ac:dyDescent="0.45">
      <c r="AZ47" s="400" t="s">
        <v>216</v>
      </c>
      <c r="BA47" s="401">
        <f>SUMIF(Q5:Q15,"Greenford",BA5:BA15)</f>
        <v>3</v>
      </c>
    </row>
    <row r="48" spans="1:53" x14ac:dyDescent="0.45">
      <c r="AZ48" s="400" t="s">
        <v>238</v>
      </c>
      <c r="BA48" s="401">
        <f>SUMIF(Q5:Q15,"Hanwell",BA5:BA15)</f>
        <v>0</v>
      </c>
    </row>
    <row r="49" spans="52:53" x14ac:dyDescent="0.45">
      <c r="AZ49" s="400" t="s">
        <v>271</v>
      </c>
      <c r="BA49" s="401">
        <f>SUMIF(Q5:Q15,"Northolt",BA5:BA15)</f>
        <v>0</v>
      </c>
    </row>
    <row r="50" spans="52:53" x14ac:dyDescent="0.45">
      <c r="AZ50" s="400" t="s">
        <v>281</v>
      </c>
      <c r="BA50" s="401">
        <f>SUMIF(Q5:Q15,"Perivale",BA5:BA15)</f>
        <v>0</v>
      </c>
    </row>
    <row r="51" spans="52:53" x14ac:dyDescent="0.45">
      <c r="AZ51" s="400" t="s">
        <v>286</v>
      </c>
      <c r="BA51" s="402">
        <f>SUMIF(Q5:Q15,"Southall",BA5:BA15)</f>
        <v>181</v>
      </c>
    </row>
  </sheetData>
  <sheetProtection algorithmName="SHA-512" hashValue="pklAjOB4RA9uybwdvEjRlgeyTbehT4RvJI78D9sXci6y9vRNc22O7yOZbZYsjbAaNUJ9PORrSscG1SXmL9fh4Q==" saltValue="VhmceiOIhuTdsoEtE1Mh6g==" spinCount="100000" sheet="1" objects="1" scenarios="1"/>
  <mergeCells count="2">
    <mergeCell ref="H3:J3"/>
    <mergeCell ref="L3:N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B6C9-C428-40F2-9BCB-D84F72C37683}">
  <sheetPr>
    <tabColor rgb="FFFFC000"/>
  </sheetPr>
  <dimension ref="A1:BY94"/>
  <sheetViews>
    <sheetView topLeftCell="AD1" zoomScale="70" zoomScaleNormal="70" workbookViewId="0">
      <pane ySplit="4" topLeftCell="A5" activePane="bottomLeft" state="frozen"/>
      <selection activeCell="X1" sqref="X1"/>
      <selection pane="bottomLeft" activeCell="B1" sqref="B1"/>
    </sheetView>
  </sheetViews>
  <sheetFormatPr defaultRowHeight="14.25" x14ac:dyDescent="0.45"/>
  <cols>
    <col min="1" max="1" width="40.3984375" style="51" hidden="1" customWidth="1"/>
    <col min="2" max="2" width="34.86328125" style="51" customWidth="1"/>
    <col min="3" max="3" width="30.86328125" style="232" customWidth="1"/>
    <col min="4" max="4" width="13.59765625" style="232" customWidth="1"/>
    <col min="5" max="5" width="21.3984375" style="232" customWidth="1"/>
    <col min="6" max="6" width="14.86328125" style="232" customWidth="1"/>
    <col min="7" max="7" width="37.265625" style="51" customWidth="1"/>
    <col min="8" max="8" width="33.265625" style="51" customWidth="1"/>
    <col min="9" max="9" width="16.265625" customWidth="1"/>
    <col min="10" max="10" width="14.1328125" customWidth="1"/>
    <col min="11" max="11" width="17.86328125" customWidth="1"/>
    <col min="12" max="12" width="31" customWidth="1"/>
    <col min="13" max="13" width="25.265625" customWidth="1"/>
    <col min="14" max="14" width="17.86328125" customWidth="1"/>
    <col min="15" max="15" width="26.3984375" customWidth="1"/>
    <col min="16" max="16" width="13.3984375" customWidth="1"/>
    <col min="17" max="17" width="13.1328125" customWidth="1"/>
    <col min="18" max="18" width="16.86328125" customWidth="1"/>
    <col min="19" max="19" width="37.59765625" style="42" customWidth="1"/>
    <col min="20" max="20" width="38.3984375" style="42" customWidth="1"/>
    <col min="21" max="21" width="47.73046875" style="42" customWidth="1"/>
    <col min="22" max="22" width="32.1328125" style="42" customWidth="1"/>
    <col min="23" max="23" width="46.3984375" style="42" customWidth="1"/>
    <col min="24" max="24" width="34" hidden="1" customWidth="1"/>
    <col min="25" max="25" width="36.86328125" style="42" hidden="1" customWidth="1"/>
    <col min="26" max="26" width="34" style="42" hidden="1" customWidth="1"/>
    <col min="27" max="27" width="43.265625" style="51" hidden="1" customWidth="1"/>
    <col min="28" max="28" width="46.59765625" style="42" customWidth="1"/>
    <col min="29" max="29" width="51.73046875" style="51" customWidth="1"/>
    <col min="30" max="30" width="44.1328125" style="51" customWidth="1"/>
    <col min="31" max="32" width="2.86328125" style="65" customWidth="1"/>
    <col min="33" max="33" width="24.3984375" bestFit="1" customWidth="1"/>
    <col min="34" max="36" width="14" style="73" bestFit="1" customWidth="1"/>
    <col min="37" max="38" width="14.3984375" style="69" bestFit="1" customWidth="1"/>
    <col min="39" max="39" width="14.3984375" style="593" bestFit="1" customWidth="1"/>
    <col min="40" max="44" width="14.3984375" style="42" bestFit="1" customWidth="1"/>
    <col min="45" max="46" width="14" style="42" bestFit="1" customWidth="1"/>
    <col min="47" max="53" width="14.3984375" style="42" bestFit="1" customWidth="1"/>
    <col min="54" max="54" width="19" bestFit="1" customWidth="1"/>
    <col min="55" max="55" width="9.1328125" style="224"/>
    <col min="56" max="56" width="24.3984375" hidden="1" customWidth="1"/>
    <col min="57" max="59" width="14" hidden="1" customWidth="1"/>
    <col min="60" max="67" width="14.3984375" hidden="1" customWidth="1"/>
    <col min="68" max="69" width="14" hidden="1" customWidth="1"/>
    <col min="70" max="76" width="14.3984375" hidden="1" customWidth="1"/>
    <col min="77" max="77" width="33.265625" hidden="1" customWidth="1"/>
  </cols>
  <sheetData>
    <row r="1" spans="1:77" x14ac:dyDescent="0.45">
      <c r="B1" s="273"/>
      <c r="C1" s="280"/>
      <c r="D1" s="280"/>
    </row>
    <row r="2" spans="1:77" ht="14.65" thickBot="1" x14ac:dyDescent="0.5">
      <c r="AG2" s="72"/>
      <c r="BD2" s="221" t="s">
        <v>1408</v>
      </c>
    </row>
    <row r="3" spans="1:77" ht="14.65" thickBot="1" x14ac:dyDescent="0.5">
      <c r="I3" s="824" t="s">
        <v>397</v>
      </c>
      <c r="J3" s="824"/>
      <c r="K3" s="824"/>
      <c r="AG3" s="44"/>
      <c r="AH3" s="97" t="s">
        <v>3</v>
      </c>
      <c r="AI3" s="97" t="s">
        <v>4</v>
      </c>
      <c r="AJ3" s="98" t="s">
        <v>5</v>
      </c>
      <c r="AK3" s="98" t="s">
        <v>6</v>
      </c>
      <c r="AL3" s="98" t="s">
        <v>7</v>
      </c>
      <c r="AM3" s="102" t="s">
        <v>8</v>
      </c>
      <c r="AN3" s="103" t="s">
        <v>9</v>
      </c>
      <c r="AO3" s="103" t="s">
        <v>10</v>
      </c>
      <c r="AP3" s="103" t="s">
        <v>11</v>
      </c>
      <c r="AQ3" s="103" t="s">
        <v>12</v>
      </c>
      <c r="AR3" s="103" t="s">
        <v>13</v>
      </c>
      <c r="AS3" s="104" t="s">
        <v>14</v>
      </c>
      <c r="AT3" s="104" t="s">
        <v>15</v>
      </c>
      <c r="AU3" s="104" t="s">
        <v>16</v>
      </c>
      <c r="AV3" s="104" t="s">
        <v>17</v>
      </c>
      <c r="AW3" s="104" t="s">
        <v>18</v>
      </c>
      <c r="AX3" s="110" t="s">
        <v>19</v>
      </c>
      <c r="AY3" s="110" t="s">
        <v>20</v>
      </c>
      <c r="AZ3" s="110" t="s">
        <v>21</v>
      </c>
      <c r="BA3" s="110" t="s">
        <v>398</v>
      </c>
      <c r="BD3" s="44"/>
      <c r="BE3" s="97" t="s">
        <v>3</v>
      </c>
      <c r="BF3" s="97" t="s">
        <v>4</v>
      </c>
      <c r="BG3" s="98" t="s">
        <v>5</v>
      </c>
      <c r="BH3" s="98" t="s">
        <v>6</v>
      </c>
      <c r="BI3" s="102" t="s">
        <v>7</v>
      </c>
      <c r="BJ3" s="103" t="s">
        <v>8</v>
      </c>
      <c r="BK3" s="103" t="s">
        <v>9</v>
      </c>
      <c r="BL3" s="103" t="s">
        <v>10</v>
      </c>
      <c r="BM3" s="103" t="s">
        <v>11</v>
      </c>
      <c r="BN3" s="103" t="s">
        <v>12</v>
      </c>
      <c r="BO3" s="104" t="s">
        <v>13</v>
      </c>
      <c r="BP3" s="104" t="s">
        <v>14</v>
      </c>
      <c r="BQ3" s="104" t="s">
        <v>15</v>
      </c>
      <c r="BR3" s="104" t="s">
        <v>16</v>
      </c>
      <c r="BS3" s="104" t="s">
        <v>17</v>
      </c>
      <c r="BT3" s="110" t="s">
        <v>18</v>
      </c>
      <c r="BU3" s="110" t="s">
        <v>19</v>
      </c>
      <c r="BV3" s="110" t="s">
        <v>20</v>
      </c>
      <c r="BW3" s="110" t="s">
        <v>21</v>
      </c>
      <c r="BX3" s="110" t="s">
        <v>398</v>
      </c>
    </row>
    <row r="4" spans="1:77" ht="14.65" thickBot="1" x14ac:dyDescent="0.5">
      <c r="A4" s="26" t="s">
        <v>399</v>
      </c>
      <c r="B4" s="87" t="s">
        <v>1831</v>
      </c>
      <c r="C4" s="80" t="s">
        <v>41</v>
      </c>
      <c r="D4" s="80" t="s">
        <v>42</v>
      </c>
      <c r="E4" s="80" t="s">
        <v>43</v>
      </c>
      <c r="F4" s="80" t="s">
        <v>44</v>
      </c>
      <c r="G4" s="29" t="s">
        <v>46</v>
      </c>
      <c r="H4" s="29" t="s">
        <v>47</v>
      </c>
      <c r="I4" s="29" t="s">
        <v>48</v>
      </c>
      <c r="J4" s="29" t="s">
        <v>49</v>
      </c>
      <c r="K4" s="29" t="s">
        <v>50</v>
      </c>
      <c r="L4" s="29" t="s">
        <v>51</v>
      </c>
      <c r="M4" s="29" t="s">
        <v>52</v>
      </c>
      <c r="N4" s="26" t="s">
        <v>53</v>
      </c>
      <c r="O4" s="26" t="s">
        <v>54</v>
      </c>
      <c r="P4" s="26" t="s">
        <v>55</v>
      </c>
      <c r="Q4" s="26" t="s">
        <v>56</v>
      </c>
      <c r="R4" s="26" t="s">
        <v>57</v>
      </c>
      <c r="S4" s="26" t="s">
        <v>58</v>
      </c>
      <c r="T4" s="26" t="s">
        <v>59</v>
      </c>
      <c r="U4" s="26" t="s">
        <v>400</v>
      </c>
      <c r="V4" s="26" t="s">
        <v>60</v>
      </c>
      <c r="W4" s="29" t="s">
        <v>376</v>
      </c>
      <c r="X4" s="222" t="s">
        <v>111</v>
      </c>
      <c r="Y4" s="222" t="s">
        <v>112</v>
      </c>
      <c r="Z4" s="222" t="s">
        <v>113</v>
      </c>
      <c r="AA4" s="222" t="s">
        <v>1406</v>
      </c>
      <c r="AB4" s="26" t="s">
        <v>401</v>
      </c>
      <c r="AC4" s="29" t="s">
        <v>64</v>
      </c>
      <c r="AD4" s="29" t="s">
        <v>115</v>
      </c>
      <c r="AE4" s="310"/>
      <c r="AF4" s="310"/>
      <c r="AG4" s="311" t="s">
        <v>22</v>
      </c>
      <c r="AH4" s="99">
        <v>-5</v>
      </c>
      <c r="AI4" s="100">
        <v>-4</v>
      </c>
      <c r="AJ4" s="360">
        <v>-3</v>
      </c>
      <c r="AK4" s="361">
        <v>-2</v>
      </c>
      <c r="AL4" s="361">
        <v>-1</v>
      </c>
      <c r="AM4" s="362">
        <v>0</v>
      </c>
      <c r="AN4" s="363">
        <v>1</v>
      </c>
      <c r="AO4" s="363">
        <v>2</v>
      </c>
      <c r="AP4" s="363">
        <v>3</v>
      </c>
      <c r="AQ4" s="363">
        <v>4</v>
      </c>
      <c r="AR4" s="363">
        <v>5</v>
      </c>
      <c r="AS4" s="364">
        <v>6</v>
      </c>
      <c r="AT4" s="364">
        <v>7</v>
      </c>
      <c r="AU4" s="364">
        <v>8</v>
      </c>
      <c r="AV4" s="364">
        <v>9</v>
      </c>
      <c r="AW4" s="364">
        <v>10</v>
      </c>
      <c r="AX4" s="365">
        <v>11</v>
      </c>
      <c r="AY4" s="365">
        <v>12</v>
      </c>
      <c r="AZ4" s="365">
        <v>13</v>
      </c>
      <c r="BA4" s="365">
        <v>14</v>
      </c>
      <c r="BB4" s="312" t="s">
        <v>116</v>
      </c>
      <c r="BD4" s="311" t="s">
        <v>22</v>
      </c>
      <c r="BE4" s="559">
        <v>-4</v>
      </c>
      <c r="BF4" s="560">
        <v>-3</v>
      </c>
      <c r="BG4" s="561">
        <v>-2</v>
      </c>
      <c r="BH4" s="97">
        <v>-1</v>
      </c>
      <c r="BI4" s="562">
        <v>0</v>
      </c>
      <c r="BJ4" s="563">
        <v>1</v>
      </c>
      <c r="BK4" s="563">
        <v>2</v>
      </c>
      <c r="BL4" s="563">
        <v>3</v>
      </c>
      <c r="BM4" s="563">
        <v>4</v>
      </c>
      <c r="BN4" s="563">
        <v>5</v>
      </c>
      <c r="BO4" s="564">
        <v>6</v>
      </c>
      <c r="BP4" s="564">
        <v>7</v>
      </c>
      <c r="BQ4" s="564">
        <v>8</v>
      </c>
      <c r="BR4" s="564">
        <v>9</v>
      </c>
      <c r="BS4" s="564">
        <v>10</v>
      </c>
      <c r="BT4" s="270">
        <v>11</v>
      </c>
      <c r="BU4" s="270">
        <v>12</v>
      </c>
      <c r="BV4" s="270">
        <v>13</v>
      </c>
      <c r="BW4" s="270">
        <v>14</v>
      </c>
      <c r="BX4" s="270">
        <v>15</v>
      </c>
      <c r="BY4" s="565" t="s">
        <v>117</v>
      </c>
    </row>
    <row r="5" spans="1:77" ht="270.75" x14ac:dyDescent="0.45">
      <c r="A5" s="661"/>
      <c r="B5" s="661" t="s">
        <v>1591</v>
      </c>
      <c r="C5" s="744" t="s">
        <v>119</v>
      </c>
      <c r="D5" s="745" t="s">
        <v>402</v>
      </c>
      <c r="E5" s="744">
        <v>46052</v>
      </c>
      <c r="F5" s="745" t="s">
        <v>402</v>
      </c>
      <c r="G5" s="664" t="s">
        <v>1747</v>
      </c>
      <c r="H5" s="132" t="s">
        <v>1748</v>
      </c>
      <c r="I5" s="315">
        <v>693</v>
      </c>
      <c r="J5" s="315">
        <v>76</v>
      </c>
      <c r="K5" s="42">
        <v>617</v>
      </c>
      <c r="L5" s="746"/>
      <c r="M5" s="667" t="s">
        <v>75</v>
      </c>
      <c r="N5" s="42" t="s">
        <v>76</v>
      </c>
      <c r="O5" s="747" t="s">
        <v>122</v>
      </c>
      <c r="P5" s="748">
        <v>520592</v>
      </c>
      <c r="Q5" s="42">
        <v>181139</v>
      </c>
      <c r="R5" s="668"/>
      <c r="S5" s="668" t="s">
        <v>123</v>
      </c>
      <c r="T5" s="749" t="s">
        <v>1749</v>
      </c>
      <c r="U5" s="667" t="s">
        <v>37</v>
      </c>
      <c r="V5" s="42">
        <v>2.82</v>
      </c>
      <c r="W5" s="315">
        <v>617</v>
      </c>
      <c r="X5" s="617">
        <v>68</v>
      </c>
      <c r="Y5" s="617">
        <v>80</v>
      </c>
      <c r="Z5" s="617">
        <v>148</v>
      </c>
      <c r="AA5" s="625" t="s">
        <v>1620</v>
      </c>
      <c r="AB5" s="42" t="s">
        <v>1617</v>
      </c>
      <c r="AC5" s="767" t="s">
        <v>1909</v>
      </c>
      <c r="AD5" s="132" t="s">
        <v>1910</v>
      </c>
      <c r="AE5" s="319"/>
      <c r="AF5" s="319"/>
      <c r="AG5" s="320"/>
      <c r="AH5" s="357"/>
      <c r="AI5" s="357"/>
      <c r="AJ5" s="357"/>
      <c r="AK5" s="357"/>
      <c r="AL5" s="357"/>
      <c r="AM5" s="594"/>
      <c r="AN5" s="666">
        <v>0</v>
      </c>
      <c r="AO5" s="666">
        <v>0</v>
      </c>
      <c r="AP5" s="666">
        <v>0</v>
      </c>
      <c r="AQ5" s="666">
        <v>0</v>
      </c>
      <c r="AR5" s="666">
        <v>284</v>
      </c>
      <c r="AS5" s="666">
        <v>105</v>
      </c>
      <c r="AT5" s="666">
        <v>228</v>
      </c>
      <c r="AU5" s="666">
        <v>0</v>
      </c>
      <c r="AV5" s="666">
        <v>0</v>
      </c>
      <c r="AW5" s="666">
        <v>0</v>
      </c>
      <c r="AX5" s="666">
        <v>0</v>
      </c>
      <c r="AY5" s="666">
        <v>0</v>
      </c>
      <c r="AZ5" s="666">
        <v>0</v>
      </c>
      <c r="BA5" s="666">
        <v>0</v>
      </c>
      <c r="BB5" s="322">
        <f t="shared" ref="BB5:BB16" si="0">SUM(AN5:BA5)</f>
        <v>617</v>
      </c>
      <c r="BD5" s="566"/>
      <c r="BE5" s="566"/>
      <c r="BF5" s="566"/>
      <c r="BG5" s="566"/>
      <c r="BH5" s="566"/>
      <c r="BI5" s="566"/>
      <c r="BJ5" s="568"/>
      <c r="BK5" s="568"/>
      <c r="BL5" s="568"/>
      <c r="BM5" s="568"/>
      <c r="BN5" s="568"/>
      <c r="BO5" s="568"/>
      <c r="BP5" s="568"/>
      <c r="BQ5" s="568"/>
      <c r="BR5" s="568"/>
      <c r="BS5" s="568"/>
      <c r="BT5" s="568"/>
      <c r="BU5" s="568"/>
      <c r="BV5" s="568"/>
      <c r="BW5" s="568"/>
      <c r="BX5" s="568"/>
      <c r="BY5" s="566"/>
    </row>
    <row r="6" spans="1:77" s="72" customFormat="1" ht="142.5" x14ac:dyDescent="0.45">
      <c r="A6" s="313"/>
      <c r="B6" s="313" t="s">
        <v>1584</v>
      </c>
      <c r="C6" s="750" t="s">
        <v>119</v>
      </c>
      <c r="D6" s="379" t="s">
        <v>402</v>
      </c>
      <c r="E6" s="751">
        <v>45834</v>
      </c>
      <c r="F6" s="379" t="s">
        <v>402</v>
      </c>
      <c r="G6" s="314" t="s">
        <v>1585</v>
      </c>
      <c r="H6" s="314" t="s">
        <v>1703</v>
      </c>
      <c r="I6" s="666">
        <v>31</v>
      </c>
      <c r="J6" s="666">
        <v>0</v>
      </c>
      <c r="K6" s="315">
        <v>31</v>
      </c>
      <c r="L6" s="313"/>
      <c r="M6" s="677" t="s">
        <v>75</v>
      </c>
      <c r="N6" s="677" t="s">
        <v>406</v>
      </c>
      <c r="O6" s="667" t="s">
        <v>122</v>
      </c>
      <c r="P6" s="668">
        <v>519673</v>
      </c>
      <c r="Q6" s="328">
        <v>179270</v>
      </c>
      <c r="R6" s="328"/>
      <c r="S6" s="328" t="s">
        <v>123</v>
      </c>
      <c r="T6" s="328" t="s">
        <v>160</v>
      </c>
      <c r="U6" s="677" t="s">
        <v>37</v>
      </c>
      <c r="V6" s="677" t="s">
        <v>161</v>
      </c>
      <c r="W6" s="666">
        <v>31</v>
      </c>
      <c r="X6" s="616">
        <v>0</v>
      </c>
      <c r="Y6" s="616">
        <v>0</v>
      </c>
      <c r="Z6" s="616">
        <v>0</v>
      </c>
      <c r="AA6" s="354" t="s">
        <v>1615</v>
      </c>
      <c r="AB6" s="709" t="s">
        <v>1617</v>
      </c>
      <c r="AC6" s="314" t="s">
        <v>1766</v>
      </c>
      <c r="AD6" s="314" t="s">
        <v>1765</v>
      </c>
      <c r="AE6" s="377"/>
      <c r="AF6" s="377"/>
      <c r="AG6" s="346"/>
      <c r="AH6" s="378"/>
      <c r="AI6" s="378"/>
      <c r="AJ6" s="378"/>
      <c r="AK6" s="378"/>
      <c r="AL6" s="378"/>
      <c r="AM6" s="596"/>
      <c r="AN6" s="315">
        <v>0</v>
      </c>
      <c r="AO6" s="315">
        <v>0</v>
      </c>
      <c r="AP6" s="315">
        <v>0</v>
      </c>
      <c r="AQ6" s="315">
        <v>0</v>
      </c>
      <c r="AR6" s="315">
        <v>31</v>
      </c>
      <c r="AS6" s="315">
        <v>0</v>
      </c>
      <c r="AT6" s="315">
        <v>0</v>
      </c>
      <c r="AU6" s="315">
        <v>0</v>
      </c>
      <c r="AV6" s="315">
        <v>0</v>
      </c>
      <c r="AW6" s="315">
        <v>0</v>
      </c>
      <c r="AX6" s="315">
        <v>0</v>
      </c>
      <c r="AY6" s="315">
        <v>0</v>
      </c>
      <c r="AZ6" s="315">
        <v>0</v>
      </c>
      <c r="BA6" s="315">
        <v>0</v>
      </c>
      <c r="BB6" s="322">
        <f t="shared" si="0"/>
        <v>31</v>
      </c>
      <c r="BC6" s="246"/>
      <c r="BD6" s="569"/>
      <c r="BE6" s="569"/>
      <c r="BF6" s="569"/>
      <c r="BG6" s="569"/>
      <c r="BH6" s="569"/>
      <c r="BI6" s="569"/>
      <c r="BJ6" s="569"/>
      <c r="BK6" s="569"/>
      <c r="BL6" s="569"/>
      <c r="BM6" s="570"/>
      <c r="BN6" s="570"/>
      <c r="BO6" s="569"/>
      <c r="BP6" s="569"/>
      <c r="BQ6" s="569"/>
      <c r="BR6" s="569"/>
      <c r="BS6" s="569"/>
      <c r="BT6" s="569"/>
      <c r="BU6" s="569"/>
      <c r="BV6" s="569"/>
      <c r="BW6" s="569"/>
      <c r="BX6" s="569"/>
      <c r="BY6" s="566"/>
    </row>
    <row r="7" spans="1:77" ht="213.75" x14ac:dyDescent="0.45">
      <c r="A7" s="313">
        <v>5</v>
      </c>
      <c r="B7" s="313" t="s">
        <v>411</v>
      </c>
      <c r="C7" s="752" t="s">
        <v>402</v>
      </c>
      <c r="D7" s="753" t="s">
        <v>1624</v>
      </c>
      <c r="E7" s="754">
        <v>45804</v>
      </c>
      <c r="F7" s="752" t="s">
        <v>402</v>
      </c>
      <c r="G7" s="313" t="s">
        <v>412</v>
      </c>
      <c r="H7" s="678" t="s">
        <v>1908</v>
      </c>
      <c r="I7" s="315">
        <v>428</v>
      </c>
      <c r="J7" s="315">
        <v>0</v>
      </c>
      <c r="K7" s="315">
        <v>428</v>
      </c>
      <c r="L7" s="315"/>
      <c r="M7" s="677" t="s">
        <v>75</v>
      </c>
      <c r="N7" s="709" t="s">
        <v>173</v>
      </c>
      <c r="O7" s="677" t="s">
        <v>167</v>
      </c>
      <c r="P7" s="328">
        <v>516539</v>
      </c>
      <c r="Q7" s="328">
        <v>180689</v>
      </c>
      <c r="R7" s="328"/>
      <c r="S7" s="328" t="s">
        <v>123</v>
      </c>
      <c r="T7" s="696" t="s">
        <v>1319</v>
      </c>
      <c r="U7" s="677" t="s">
        <v>125</v>
      </c>
      <c r="V7" s="677" t="s">
        <v>413</v>
      </c>
      <c r="W7" s="315">
        <v>428</v>
      </c>
      <c r="X7" s="336">
        <v>23</v>
      </c>
      <c r="Y7" s="336">
        <v>60</v>
      </c>
      <c r="Z7" s="336">
        <v>83</v>
      </c>
      <c r="AA7" s="642" t="s">
        <v>1772</v>
      </c>
      <c r="AB7" s="709" t="s">
        <v>1771</v>
      </c>
      <c r="AC7" s="314" t="s">
        <v>1845</v>
      </c>
      <c r="AD7" s="314" t="s">
        <v>1773</v>
      </c>
      <c r="AE7" s="319"/>
      <c r="AF7" s="319"/>
      <c r="AG7" s="320"/>
      <c r="AH7" s="321"/>
      <c r="AI7" s="321"/>
      <c r="AJ7" s="321"/>
      <c r="AK7" s="321"/>
      <c r="AL7" s="321"/>
      <c r="AM7" s="595"/>
      <c r="AN7" s="315">
        <v>0</v>
      </c>
      <c r="AO7" s="315">
        <v>0</v>
      </c>
      <c r="AP7" s="315">
        <v>0</v>
      </c>
      <c r="AQ7" s="315">
        <v>0</v>
      </c>
      <c r="AR7" s="315">
        <v>143</v>
      </c>
      <c r="AS7" s="315">
        <v>143</v>
      </c>
      <c r="AT7" s="315">
        <v>142</v>
      </c>
      <c r="AU7" s="315">
        <v>0</v>
      </c>
      <c r="AV7" s="315">
        <v>0</v>
      </c>
      <c r="AW7" s="315">
        <v>0</v>
      </c>
      <c r="AX7" s="315">
        <v>0</v>
      </c>
      <c r="AY7" s="315">
        <v>0</v>
      </c>
      <c r="AZ7" s="315">
        <v>0</v>
      </c>
      <c r="BA7" s="315">
        <v>0</v>
      </c>
      <c r="BB7" s="322">
        <f t="shared" si="0"/>
        <v>428</v>
      </c>
      <c r="BD7" s="566"/>
      <c r="BE7" s="566"/>
      <c r="BF7" s="566"/>
      <c r="BG7" s="566"/>
      <c r="BH7" s="566"/>
      <c r="BI7" s="566"/>
      <c r="BJ7" s="568"/>
      <c r="BK7" s="568"/>
      <c r="BL7" s="568"/>
      <c r="BM7" s="568"/>
      <c r="BN7" s="568"/>
      <c r="BO7" s="568"/>
      <c r="BP7" s="568"/>
      <c r="BQ7" s="568"/>
      <c r="BR7" s="568"/>
      <c r="BS7" s="568"/>
      <c r="BT7" s="568"/>
      <c r="BU7" s="568"/>
      <c r="BV7" s="568"/>
      <c r="BW7" s="568"/>
      <c r="BX7" s="568"/>
      <c r="BY7" s="566">
        <f t="shared" ref="BY7:BY16" si="1">SUM(BJ7:BX7)</f>
        <v>0</v>
      </c>
    </row>
    <row r="8" spans="1:77" ht="57" x14ac:dyDescent="0.45">
      <c r="A8" s="313">
        <v>7</v>
      </c>
      <c r="B8" s="313" t="s">
        <v>418</v>
      </c>
      <c r="C8" s="754" t="s">
        <v>119</v>
      </c>
      <c r="D8" s="752" t="s">
        <v>402</v>
      </c>
      <c r="E8" s="754">
        <v>45757</v>
      </c>
      <c r="F8" s="752" t="s">
        <v>402</v>
      </c>
      <c r="G8" s="690" t="s">
        <v>419</v>
      </c>
      <c r="H8" s="755"/>
      <c r="I8" s="627">
        <v>326</v>
      </c>
      <c r="J8" s="627">
        <v>10</v>
      </c>
      <c r="K8" s="627">
        <v>316</v>
      </c>
      <c r="L8" s="627"/>
      <c r="M8" s="692"/>
      <c r="N8" s="692" t="s">
        <v>186</v>
      </c>
      <c r="O8" s="692" t="s">
        <v>167</v>
      </c>
      <c r="P8" s="651">
        <v>517992</v>
      </c>
      <c r="Q8" s="651">
        <v>182788</v>
      </c>
      <c r="R8" s="651"/>
      <c r="S8" s="651" t="s">
        <v>123</v>
      </c>
      <c r="T8" s="651" t="s">
        <v>123</v>
      </c>
      <c r="U8" s="692" t="s">
        <v>37</v>
      </c>
      <c r="V8" s="692" t="s">
        <v>420</v>
      </c>
      <c r="W8" s="627">
        <v>316</v>
      </c>
      <c r="X8" s="629">
        <v>36</v>
      </c>
      <c r="Y8" s="629">
        <v>76</v>
      </c>
      <c r="Z8" s="629">
        <v>112</v>
      </c>
      <c r="AA8" s="643" t="s">
        <v>421</v>
      </c>
      <c r="AB8" s="768" t="s">
        <v>1911</v>
      </c>
      <c r="AC8" s="690" t="s">
        <v>423</v>
      </c>
      <c r="AD8" s="690" t="s">
        <v>1912</v>
      </c>
      <c r="AE8" s="319"/>
      <c r="AF8" s="319"/>
      <c r="AG8" s="320"/>
      <c r="AH8" s="321"/>
      <c r="AI8" s="321"/>
      <c r="AJ8" s="321"/>
      <c r="AK8" s="321"/>
      <c r="AL8" s="321"/>
      <c r="AM8" s="595"/>
      <c r="AN8" s="315">
        <v>0</v>
      </c>
      <c r="AO8" s="315">
        <v>0</v>
      </c>
      <c r="AP8" s="315">
        <v>0</v>
      </c>
      <c r="AQ8" s="315">
        <v>0</v>
      </c>
      <c r="AR8" s="315">
        <v>106</v>
      </c>
      <c r="AS8" s="315">
        <v>105</v>
      </c>
      <c r="AT8" s="315">
        <v>105</v>
      </c>
      <c r="AU8" s="315">
        <v>0</v>
      </c>
      <c r="AV8" s="315">
        <v>0</v>
      </c>
      <c r="AW8" s="315">
        <v>0</v>
      </c>
      <c r="AX8" s="315">
        <v>0</v>
      </c>
      <c r="AY8" s="315">
        <v>0</v>
      </c>
      <c r="AZ8" s="315">
        <v>0</v>
      </c>
      <c r="BA8" s="315">
        <v>0</v>
      </c>
      <c r="BB8" s="322">
        <f t="shared" si="0"/>
        <v>316</v>
      </c>
      <c r="BD8" s="566"/>
      <c r="BE8" s="566"/>
      <c r="BF8" s="566"/>
      <c r="BG8" s="566"/>
      <c r="BH8" s="566"/>
      <c r="BI8" s="566"/>
      <c r="BJ8" s="566">
        <v>0</v>
      </c>
      <c r="BK8" s="566">
        <v>0</v>
      </c>
      <c r="BL8" s="566">
        <v>0</v>
      </c>
      <c r="BM8" s="566">
        <v>0</v>
      </c>
      <c r="BN8" s="570">
        <v>0</v>
      </c>
      <c r="BO8" s="570">
        <v>28</v>
      </c>
      <c r="BP8" s="570">
        <v>28</v>
      </c>
      <c r="BQ8" s="570">
        <v>28</v>
      </c>
      <c r="BR8" s="570">
        <v>28</v>
      </c>
      <c r="BS8" s="566">
        <v>0</v>
      </c>
      <c r="BT8" s="566">
        <v>0</v>
      </c>
      <c r="BU8" s="566">
        <v>0</v>
      </c>
      <c r="BV8" s="566">
        <v>0</v>
      </c>
      <c r="BW8" s="566">
        <v>0</v>
      </c>
      <c r="BX8" s="566">
        <v>0</v>
      </c>
      <c r="BY8" s="566">
        <f t="shared" si="1"/>
        <v>112</v>
      </c>
    </row>
    <row r="9" spans="1:77" ht="128.25" x14ac:dyDescent="0.45">
      <c r="A9" s="687" t="s">
        <v>37</v>
      </c>
      <c r="B9" s="687" t="s">
        <v>1660</v>
      </c>
      <c r="C9" s="756" t="s">
        <v>119</v>
      </c>
      <c r="D9" s="757" t="s">
        <v>402</v>
      </c>
      <c r="E9" s="758">
        <v>45817</v>
      </c>
      <c r="F9" s="757" t="s">
        <v>402</v>
      </c>
      <c r="G9" s="690" t="s">
        <v>1661</v>
      </c>
      <c r="H9" s="690" t="s">
        <v>1665</v>
      </c>
      <c r="I9" s="627">
        <v>41</v>
      </c>
      <c r="J9" s="627">
        <v>0</v>
      </c>
      <c r="K9" s="627">
        <v>41</v>
      </c>
      <c r="L9" s="700"/>
      <c r="M9" s="627" t="s">
        <v>75</v>
      </c>
      <c r="N9" s="627" t="s">
        <v>206</v>
      </c>
      <c r="O9" s="627" t="s">
        <v>167</v>
      </c>
      <c r="P9" s="627">
        <v>517235</v>
      </c>
      <c r="Q9" s="627">
        <v>179256</v>
      </c>
      <c r="R9" s="700"/>
      <c r="S9" s="627" t="s">
        <v>123</v>
      </c>
      <c r="T9" s="627" t="s">
        <v>123</v>
      </c>
      <c r="U9" s="627" t="s">
        <v>37</v>
      </c>
      <c r="V9" s="627">
        <v>0.52</v>
      </c>
      <c r="W9" s="627">
        <v>41</v>
      </c>
      <c r="X9" s="627">
        <v>9</v>
      </c>
      <c r="Y9" s="627">
        <v>5</v>
      </c>
      <c r="Z9" s="628">
        <v>14</v>
      </c>
      <c r="AA9" s="647" t="s">
        <v>1785</v>
      </c>
      <c r="AB9" s="769" t="s">
        <v>1783</v>
      </c>
      <c r="AC9" s="690" t="s">
        <v>1784</v>
      </c>
      <c r="AD9" s="770" t="s">
        <v>1786</v>
      </c>
      <c r="AE9" s="319"/>
      <c r="AF9" s="319"/>
      <c r="AG9" s="320"/>
      <c r="AH9" s="321"/>
      <c r="AI9" s="321"/>
      <c r="AJ9" s="321"/>
      <c r="AK9" s="321"/>
      <c r="AL9" s="321"/>
      <c r="AM9" s="595"/>
      <c r="AN9" s="315">
        <v>0</v>
      </c>
      <c r="AO9" s="315">
        <v>0</v>
      </c>
      <c r="AP9" s="315">
        <v>0</v>
      </c>
      <c r="AQ9" s="315">
        <v>0</v>
      </c>
      <c r="AR9" s="315">
        <v>21</v>
      </c>
      <c r="AS9" s="315">
        <v>20</v>
      </c>
      <c r="AT9" s="315">
        <v>0</v>
      </c>
      <c r="AU9" s="315">
        <v>0</v>
      </c>
      <c r="AV9" s="315">
        <v>0</v>
      </c>
      <c r="AW9" s="315">
        <v>0</v>
      </c>
      <c r="AX9" s="315">
        <v>0</v>
      </c>
      <c r="AY9" s="315">
        <v>0</v>
      </c>
      <c r="AZ9" s="315">
        <v>0</v>
      </c>
      <c r="BA9" s="315">
        <v>0</v>
      </c>
      <c r="BB9" s="322">
        <f t="shared" si="0"/>
        <v>41</v>
      </c>
      <c r="BD9" s="566"/>
      <c r="BE9" s="566"/>
      <c r="BF9" s="566"/>
      <c r="BG9" s="566"/>
      <c r="BH9" s="566"/>
      <c r="BI9" s="566"/>
      <c r="BJ9" s="566"/>
      <c r="BK9" s="566"/>
      <c r="BL9" s="566"/>
      <c r="BM9" s="566"/>
      <c r="BN9" s="570"/>
      <c r="BO9" s="570"/>
      <c r="BP9" s="570"/>
      <c r="BQ9" s="570"/>
      <c r="BR9" s="570"/>
      <c r="BS9" s="566"/>
      <c r="BT9" s="566"/>
      <c r="BU9" s="566"/>
      <c r="BV9" s="566"/>
      <c r="BW9" s="566"/>
      <c r="BX9" s="566"/>
      <c r="BY9" s="566"/>
    </row>
    <row r="10" spans="1:77" ht="42.75" x14ac:dyDescent="0.45">
      <c r="A10" s="340" t="s">
        <v>37</v>
      </c>
      <c r="B10" s="340" t="s">
        <v>1669</v>
      </c>
      <c r="C10" s="759" t="s">
        <v>1787</v>
      </c>
      <c r="D10" s="379" t="s">
        <v>402</v>
      </c>
      <c r="E10" s="751">
        <v>45806</v>
      </c>
      <c r="F10" s="379" t="s">
        <v>402</v>
      </c>
      <c r="G10" s="670" t="s">
        <v>1670</v>
      </c>
      <c r="H10" s="670" t="s">
        <v>1671</v>
      </c>
      <c r="I10" s="342">
        <v>148</v>
      </c>
      <c r="J10" s="342">
        <v>0</v>
      </c>
      <c r="K10" s="342">
        <v>148</v>
      </c>
      <c r="L10" s="341"/>
      <c r="M10" s="341"/>
      <c r="N10" s="342" t="s">
        <v>166</v>
      </c>
      <c r="O10" s="342" t="s">
        <v>167</v>
      </c>
      <c r="P10" s="342">
        <v>517759</v>
      </c>
      <c r="Q10" s="342">
        <v>180636</v>
      </c>
      <c r="R10" s="341"/>
      <c r="S10" s="342" t="s">
        <v>586</v>
      </c>
      <c r="T10" s="342" t="s">
        <v>582</v>
      </c>
      <c r="U10" s="342">
        <v>148</v>
      </c>
      <c r="V10" s="342">
        <v>3.58</v>
      </c>
      <c r="W10" s="342">
        <v>0</v>
      </c>
      <c r="X10" s="341"/>
      <c r="Y10" s="342"/>
      <c r="Z10" s="342"/>
      <c r="AA10" s="340"/>
      <c r="AB10" s="698" t="s">
        <v>1788</v>
      </c>
      <c r="AC10" s="670" t="s">
        <v>1842</v>
      </c>
      <c r="AD10" s="340" t="s">
        <v>37</v>
      </c>
      <c r="AE10" s="644"/>
      <c r="AF10" s="319"/>
      <c r="AG10" s="320"/>
      <c r="AH10" s="321"/>
      <c r="AI10" s="321"/>
      <c r="AJ10" s="321"/>
      <c r="AK10" s="321"/>
      <c r="AL10" s="321"/>
      <c r="AM10" s="595"/>
      <c r="AN10" s="723">
        <v>0</v>
      </c>
      <c r="AO10" s="723">
        <v>0</v>
      </c>
      <c r="AP10" s="723">
        <v>0</v>
      </c>
      <c r="AQ10" s="723">
        <v>0</v>
      </c>
      <c r="AR10" s="723">
        <v>0</v>
      </c>
      <c r="AS10" s="723">
        <v>0</v>
      </c>
      <c r="AT10" s="723">
        <v>0</v>
      </c>
      <c r="AU10" s="723">
        <v>0</v>
      </c>
      <c r="AV10" s="723">
        <v>0</v>
      </c>
      <c r="AW10" s="723">
        <v>0</v>
      </c>
      <c r="AX10" s="723">
        <v>0</v>
      </c>
      <c r="AY10" s="723">
        <v>0</v>
      </c>
      <c r="AZ10" s="723">
        <v>0</v>
      </c>
      <c r="BA10" s="723">
        <v>0</v>
      </c>
      <c r="BB10" s="322">
        <f t="shared" si="0"/>
        <v>0</v>
      </c>
      <c r="BD10" s="566"/>
      <c r="BE10" s="566"/>
      <c r="BF10" s="566"/>
      <c r="BG10" s="566"/>
      <c r="BH10" s="566"/>
      <c r="BI10" s="566"/>
      <c r="BJ10" s="566"/>
      <c r="BK10" s="566"/>
      <c r="BL10" s="566"/>
      <c r="BM10" s="566"/>
      <c r="BN10" s="570"/>
      <c r="BO10" s="570"/>
      <c r="BP10" s="570"/>
      <c r="BQ10" s="570"/>
      <c r="BR10" s="570"/>
      <c r="BS10" s="566"/>
      <c r="BT10" s="566"/>
      <c r="BU10" s="566"/>
      <c r="BV10" s="566"/>
      <c r="BW10" s="566"/>
      <c r="BX10" s="566"/>
      <c r="BY10" s="566"/>
    </row>
    <row r="11" spans="1:77" ht="85.5" x14ac:dyDescent="0.45">
      <c r="A11" s="760">
        <v>8</v>
      </c>
      <c r="B11" s="760" t="s">
        <v>424</v>
      </c>
      <c r="C11" s="744" t="s">
        <v>1776</v>
      </c>
      <c r="D11" s="745" t="s">
        <v>402</v>
      </c>
      <c r="E11" s="744">
        <v>45793</v>
      </c>
      <c r="F11" s="745" t="s">
        <v>402</v>
      </c>
      <c r="G11" s="760" t="s">
        <v>425</v>
      </c>
      <c r="H11" s="760"/>
      <c r="I11" s="761">
        <v>36</v>
      </c>
      <c r="J11" s="761">
        <v>0</v>
      </c>
      <c r="K11" s="761">
        <v>36</v>
      </c>
      <c r="L11" s="762"/>
      <c r="M11" s="763" t="s">
        <v>75</v>
      </c>
      <c r="N11" s="764" t="s">
        <v>228</v>
      </c>
      <c r="O11" s="763" t="s">
        <v>216</v>
      </c>
      <c r="P11" s="762"/>
      <c r="Q11" s="762"/>
      <c r="R11" s="762"/>
      <c r="S11" s="761" t="s">
        <v>123</v>
      </c>
      <c r="T11" s="761" t="s">
        <v>1365</v>
      </c>
      <c r="U11" s="763" t="s">
        <v>1844</v>
      </c>
      <c r="V11" s="761">
        <v>0.13</v>
      </c>
      <c r="W11" s="761">
        <v>0</v>
      </c>
      <c r="X11" s="382"/>
      <c r="Y11" s="382"/>
      <c r="Z11" s="382"/>
      <c r="AA11" s="381"/>
      <c r="AB11" s="764" t="s">
        <v>1913</v>
      </c>
      <c r="AC11" s="771" t="s">
        <v>1914</v>
      </c>
      <c r="AD11" s="760" t="s">
        <v>37</v>
      </c>
      <c r="AE11" s="330"/>
      <c r="AF11" s="330"/>
      <c r="AG11" s="320"/>
      <c r="AH11" s="378"/>
      <c r="AI11" s="378"/>
      <c r="AJ11" s="378"/>
      <c r="AK11" s="321"/>
      <c r="AL11" s="321"/>
      <c r="AM11" s="595"/>
      <c r="AN11" s="723">
        <v>0</v>
      </c>
      <c r="AO11" s="723">
        <v>0</v>
      </c>
      <c r="AP11" s="723">
        <v>0</v>
      </c>
      <c r="AQ11" s="723">
        <v>0</v>
      </c>
      <c r="AR11" s="723">
        <v>0</v>
      </c>
      <c r="AS11" s="723">
        <v>0</v>
      </c>
      <c r="AT11" s="723">
        <v>0</v>
      </c>
      <c r="AU11" s="723">
        <v>0</v>
      </c>
      <c r="AV11" s="723">
        <v>0</v>
      </c>
      <c r="AW11" s="723">
        <v>0</v>
      </c>
      <c r="AX11" s="723">
        <v>0</v>
      </c>
      <c r="AY11" s="723">
        <v>0</v>
      </c>
      <c r="AZ11" s="723">
        <v>0</v>
      </c>
      <c r="BA11" s="723">
        <v>0</v>
      </c>
      <c r="BB11" s="322">
        <f t="shared" si="0"/>
        <v>0</v>
      </c>
      <c r="BD11" s="566"/>
      <c r="BE11" s="566"/>
      <c r="BF11" s="566"/>
      <c r="BG11" s="566"/>
      <c r="BH11" s="566"/>
      <c r="BI11" s="566"/>
      <c r="BJ11" s="568"/>
      <c r="BK11" s="568"/>
      <c r="BL11" s="568"/>
      <c r="BM11" s="568"/>
      <c r="BN11" s="568"/>
      <c r="BO11" s="568"/>
      <c r="BP11" s="568"/>
      <c r="BQ11" s="568"/>
      <c r="BR11" s="568"/>
      <c r="BS11" s="568"/>
      <c r="BT11" s="568"/>
      <c r="BU11" s="568"/>
      <c r="BV11" s="568"/>
      <c r="BW11" s="568"/>
      <c r="BX11" s="568"/>
      <c r="BY11" s="566">
        <f t="shared" si="1"/>
        <v>0</v>
      </c>
    </row>
    <row r="12" spans="1:77" ht="256.5" x14ac:dyDescent="0.45">
      <c r="A12" s="340">
        <v>10</v>
      </c>
      <c r="B12" s="340" t="s">
        <v>431</v>
      </c>
      <c r="C12" s="752" t="s">
        <v>402</v>
      </c>
      <c r="D12" s="752" t="s">
        <v>402</v>
      </c>
      <c r="E12" s="752" t="s">
        <v>402</v>
      </c>
      <c r="F12" s="752" t="s">
        <v>402</v>
      </c>
      <c r="G12" s="670" t="s">
        <v>432</v>
      </c>
      <c r="H12" s="670" t="s">
        <v>1769</v>
      </c>
      <c r="I12" s="342">
        <v>288</v>
      </c>
      <c r="J12" s="342">
        <v>0</v>
      </c>
      <c r="K12" s="342">
        <v>288</v>
      </c>
      <c r="L12" s="341"/>
      <c r="M12" s="672" t="s">
        <v>75</v>
      </c>
      <c r="N12" s="342" t="s">
        <v>215</v>
      </c>
      <c r="O12" s="342" t="s">
        <v>216</v>
      </c>
      <c r="P12" s="342">
        <v>515314</v>
      </c>
      <c r="Q12" s="342">
        <v>185361</v>
      </c>
      <c r="R12" s="341"/>
      <c r="S12" s="342" t="s">
        <v>123</v>
      </c>
      <c r="T12" s="342" t="s">
        <v>123</v>
      </c>
      <c r="U12" s="672" t="s">
        <v>37</v>
      </c>
      <c r="V12" s="342">
        <v>2.37</v>
      </c>
      <c r="W12" s="342">
        <v>0</v>
      </c>
      <c r="X12" s="347">
        <v>27</v>
      </c>
      <c r="Y12" s="347">
        <v>68</v>
      </c>
      <c r="Z12" s="347">
        <v>95</v>
      </c>
      <c r="AA12" s="334" t="s">
        <v>433</v>
      </c>
      <c r="AB12" s="719" t="s">
        <v>1770</v>
      </c>
      <c r="AC12" s="670" t="s">
        <v>1915</v>
      </c>
      <c r="AD12" s="670" t="s">
        <v>37</v>
      </c>
      <c r="AE12" s="330"/>
      <c r="AF12" s="330"/>
      <c r="AG12" s="320"/>
      <c r="AH12" s="378"/>
      <c r="AI12" s="378"/>
      <c r="AJ12" s="378"/>
      <c r="AK12" s="321"/>
      <c r="AL12" s="321"/>
      <c r="AM12" s="595"/>
      <c r="AN12" s="723">
        <v>0</v>
      </c>
      <c r="AO12" s="723">
        <v>0</v>
      </c>
      <c r="AP12" s="723">
        <v>0</v>
      </c>
      <c r="AQ12" s="723">
        <v>0</v>
      </c>
      <c r="AR12" s="723">
        <v>0</v>
      </c>
      <c r="AS12" s="723">
        <v>0</v>
      </c>
      <c r="AT12" s="723">
        <v>0</v>
      </c>
      <c r="AU12" s="723">
        <v>0</v>
      </c>
      <c r="AV12" s="723">
        <v>0</v>
      </c>
      <c r="AW12" s="723">
        <v>0</v>
      </c>
      <c r="AX12" s="723">
        <v>0</v>
      </c>
      <c r="AY12" s="723">
        <v>0</v>
      </c>
      <c r="AZ12" s="723">
        <v>0</v>
      </c>
      <c r="BA12" s="723">
        <v>0</v>
      </c>
      <c r="BB12" s="322">
        <f t="shared" si="0"/>
        <v>0</v>
      </c>
      <c r="BD12" s="566"/>
      <c r="BE12" s="566"/>
      <c r="BF12" s="566"/>
      <c r="BG12" s="566"/>
      <c r="BH12" s="566"/>
      <c r="BI12" s="566"/>
      <c r="BJ12" s="566">
        <v>0</v>
      </c>
      <c r="BK12" s="566">
        <v>0</v>
      </c>
      <c r="BL12" s="566">
        <v>0</v>
      </c>
      <c r="BM12" s="566">
        <v>0</v>
      </c>
      <c r="BN12" s="570">
        <v>0</v>
      </c>
      <c r="BO12" s="570">
        <v>23</v>
      </c>
      <c r="BP12" s="570">
        <v>24</v>
      </c>
      <c r="BQ12" s="570">
        <v>24</v>
      </c>
      <c r="BR12" s="570">
        <v>24</v>
      </c>
      <c r="BS12" s="566">
        <v>0</v>
      </c>
      <c r="BT12" s="566">
        <v>0</v>
      </c>
      <c r="BU12" s="566">
        <v>0</v>
      </c>
      <c r="BV12" s="566">
        <v>0</v>
      </c>
      <c r="BW12" s="566">
        <v>0</v>
      </c>
      <c r="BX12" s="566">
        <v>0</v>
      </c>
      <c r="BY12" s="566">
        <f t="shared" si="1"/>
        <v>95</v>
      </c>
    </row>
    <row r="13" spans="1:77" ht="76.5" customHeight="1" x14ac:dyDescent="0.45">
      <c r="A13" s="340">
        <v>11</v>
      </c>
      <c r="B13" s="340" t="s">
        <v>436</v>
      </c>
      <c r="C13" s="752" t="s">
        <v>402</v>
      </c>
      <c r="D13" s="752" t="s">
        <v>402</v>
      </c>
      <c r="E13" s="752" t="s">
        <v>402</v>
      </c>
      <c r="F13" s="752" t="s">
        <v>402</v>
      </c>
      <c r="G13" s="670" t="s">
        <v>437</v>
      </c>
      <c r="H13" s="340"/>
      <c r="I13" s="342">
        <v>43</v>
      </c>
      <c r="J13" s="342">
        <v>0</v>
      </c>
      <c r="K13" s="342">
        <v>43</v>
      </c>
      <c r="L13" s="341"/>
      <c r="M13" s="341"/>
      <c r="N13" s="719" t="s">
        <v>173</v>
      </c>
      <c r="O13" s="672" t="s">
        <v>238</v>
      </c>
      <c r="P13" s="341"/>
      <c r="Q13" s="341"/>
      <c r="R13" s="341"/>
      <c r="S13" s="342" t="s">
        <v>266</v>
      </c>
      <c r="T13" s="342" t="s">
        <v>1321</v>
      </c>
      <c r="U13" s="672" t="s">
        <v>438</v>
      </c>
      <c r="V13" s="342">
        <v>0.14000000000000001</v>
      </c>
      <c r="W13" s="342">
        <v>0</v>
      </c>
      <c r="X13" s="309"/>
      <c r="Y13" s="309"/>
      <c r="Z13" s="309"/>
      <c r="AA13" s="571" t="s">
        <v>1587</v>
      </c>
      <c r="AB13" s="719" t="s">
        <v>1770</v>
      </c>
      <c r="AC13" s="670" t="s">
        <v>1916</v>
      </c>
      <c r="AD13" s="340" t="s">
        <v>37</v>
      </c>
      <c r="AE13" s="330"/>
      <c r="AF13" s="330"/>
      <c r="AG13" s="320"/>
      <c r="AH13" s="378"/>
      <c r="AI13" s="378"/>
      <c r="AJ13" s="378"/>
      <c r="AK13" s="321"/>
      <c r="AL13" s="321"/>
      <c r="AM13" s="595"/>
      <c r="AN13" s="723">
        <v>0</v>
      </c>
      <c r="AO13" s="723">
        <v>0</v>
      </c>
      <c r="AP13" s="723">
        <v>0</v>
      </c>
      <c r="AQ13" s="723">
        <v>0</v>
      </c>
      <c r="AR13" s="723">
        <v>0</v>
      </c>
      <c r="AS13" s="723">
        <v>0</v>
      </c>
      <c r="AT13" s="723">
        <v>0</v>
      </c>
      <c r="AU13" s="723">
        <v>0</v>
      </c>
      <c r="AV13" s="723">
        <v>0</v>
      </c>
      <c r="AW13" s="723">
        <v>0</v>
      </c>
      <c r="AX13" s="723">
        <v>0</v>
      </c>
      <c r="AY13" s="723">
        <v>0</v>
      </c>
      <c r="AZ13" s="723">
        <v>0</v>
      </c>
      <c r="BA13" s="723">
        <v>0</v>
      </c>
      <c r="BB13" s="322">
        <f t="shared" si="0"/>
        <v>0</v>
      </c>
      <c r="BD13" s="566"/>
      <c r="BE13" s="566"/>
      <c r="BF13" s="566"/>
      <c r="BG13" s="566"/>
      <c r="BH13" s="566"/>
      <c r="BI13" s="566"/>
      <c r="BJ13" s="568"/>
      <c r="BK13" s="568"/>
      <c r="BL13" s="568"/>
      <c r="BM13" s="568"/>
      <c r="BN13" s="568"/>
      <c r="BO13" s="568"/>
      <c r="BP13" s="568"/>
      <c r="BQ13" s="568"/>
      <c r="BR13" s="568"/>
      <c r="BS13" s="568"/>
      <c r="BT13" s="568"/>
      <c r="BU13" s="568"/>
      <c r="BV13" s="568"/>
      <c r="BW13" s="568"/>
      <c r="BX13" s="568"/>
      <c r="BY13" s="566">
        <f t="shared" si="1"/>
        <v>0</v>
      </c>
    </row>
    <row r="14" spans="1:77" ht="99.75" x14ac:dyDescent="0.45">
      <c r="A14" s="313">
        <v>12</v>
      </c>
      <c r="B14" s="313" t="s">
        <v>439</v>
      </c>
      <c r="C14" s="752" t="s">
        <v>402</v>
      </c>
      <c r="D14" s="752" t="s">
        <v>402</v>
      </c>
      <c r="E14" s="752" t="s">
        <v>402</v>
      </c>
      <c r="F14" s="752" t="s">
        <v>402</v>
      </c>
      <c r="G14" s="314" t="s">
        <v>440</v>
      </c>
      <c r="H14" s="313"/>
      <c r="I14" s="315">
        <v>106</v>
      </c>
      <c r="J14" s="315">
        <v>0</v>
      </c>
      <c r="K14" s="315">
        <v>106</v>
      </c>
      <c r="L14" s="320"/>
      <c r="M14" s="677" t="s">
        <v>75</v>
      </c>
      <c r="N14" s="709" t="s">
        <v>278</v>
      </c>
      <c r="O14" s="677" t="s">
        <v>271</v>
      </c>
      <c r="P14" s="315">
        <v>513432</v>
      </c>
      <c r="Q14" s="315">
        <v>184775</v>
      </c>
      <c r="R14" s="320"/>
      <c r="S14" s="315" t="s">
        <v>123</v>
      </c>
      <c r="T14" s="315" t="s">
        <v>1323</v>
      </c>
      <c r="U14" s="315">
        <v>0</v>
      </c>
      <c r="V14" s="315">
        <v>1.7</v>
      </c>
      <c r="W14" s="315">
        <v>106</v>
      </c>
      <c r="X14" s="316">
        <v>23</v>
      </c>
      <c r="Y14" s="316">
        <v>83</v>
      </c>
      <c r="Z14" s="316">
        <v>106</v>
      </c>
      <c r="AA14" s="318" t="s">
        <v>442</v>
      </c>
      <c r="AB14" s="709" t="s">
        <v>414</v>
      </c>
      <c r="AC14" s="313"/>
      <c r="AD14" s="314" t="s">
        <v>1364</v>
      </c>
      <c r="AE14" s="330"/>
      <c r="AF14" s="330"/>
      <c r="AG14" s="320"/>
      <c r="AH14" s="378"/>
      <c r="AI14" s="378"/>
      <c r="AJ14" s="378"/>
      <c r="AK14" s="321"/>
      <c r="AL14" s="321"/>
      <c r="AM14" s="595"/>
      <c r="AN14" s="315">
        <v>0</v>
      </c>
      <c r="AO14" s="315">
        <v>0</v>
      </c>
      <c r="AP14" s="315">
        <v>0</v>
      </c>
      <c r="AQ14" s="315">
        <v>0</v>
      </c>
      <c r="AR14" s="315">
        <v>53</v>
      </c>
      <c r="AS14" s="315">
        <v>53</v>
      </c>
      <c r="AT14" s="315">
        <v>0</v>
      </c>
      <c r="AU14" s="315">
        <v>0</v>
      </c>
      <c r="AV14" s="315">
        <v>0</v>
      </c>
      <c r="AW14" s="315">
        <v>0</v>
      </c>
      <c r="AX14" s="315">
        <v>0</v>
      </c>
      <c r="AY14" s="315">
        <v>0</v>
      </c>
      <c r="AZ14" s="315">
        <v>0</v>
      </c>
      <c r="BA14" s="315">
        <v>0</v>
      </c>
      <c r="BB14" s="322">
        <f t="shared" si="0"/>
        <v>106</v>
      </c>
      <c r="BD14" s="566"/>
      <c r="BE14" s="566"/>
      <c r="BF14" s="566"/>
      <c r="BG14" s="566"/>
      <c r="BH14" s="566"/>
      <c r="BI14" s="566"/>
      <c r="BJ14" s="566">
        <v>0</v>
      </c>
      <c r="BK14" s="566">
        <v>0</v>
      </c>
      <c r="BL14" s="570">
        <v>0</v>
      </c>
      <c r="BM14" s="570">
        <v>53</v>
      </c>
      <c r="BN14" s="570">
        <v>53</v>
      </c>
      <c r="BO14" s="566">
        <v>0</v>
      </c>
      <c r="BP14" s="566">
        <v>0</v>
      </c>
      <c r="BQ14" s="566">
        <v>0</v>
      </c>
      <c r="BR14" s="566">
        <v>0</v>
      </c>
      <c r="BS14" s="566">
        <v>0</v>
      </c>
      <c r="BT14" s="566">
        <v>0</v>
      </c>
      <c r="BU14" s="566">
        <v>0</v>
      </c>
      <c r="BV14" s="566">
        <v>0</v>
      </c>
      <c r="BW14" s="566">
        <v>0</v>
      </c>
      <c r="BX14" s="566">
        <v>0</v>
      </c>
      <c r="BY14" s="566">
        <f t="shared" si="1"/>
        <v>106</v>
      </c>
    </row>
    <row r="15" spans="1:77" ht="242.25" x14ac:dyDescent="0.45">
      <c r="A15" s="313">
        <v>14</v>
      </c>
      <c r="B15" s="313" t="s">
        <v>444</v>
      </c>
      <c r="C15" s="751" t="s">
        <v>119</v>
      </c>
      <c r="D15" s="765" t="s">
        <v>402</v>
      </c>
      <c r="E15" s="751">
        <v>45973</v>
      </c>
      <c r="F15" s="765" t="s">
        <v>402</v>
      </c>
      <c r="G15" s="313" t="s">
        <v>445</v>
      </c>
      <c r="H15" s="313" t="s">
        <v>446</v>
      </c>
      <c r="I15" s="315">
        <v>5566</v>
      </c>
      <c r="J15" s="315">
        <v>0</v>
      </c>
      <c r="K15" s="315">
        <v>5566</v>
      </c>
      <c r="L15" s="315"/>
      <c r="M15" s="315" t="s">
        <v>75</v>
      </c>
      <c r="N15" s="315" t="s">
        <v>330</v>
      </c>
      <c r="O15" s="315" t="s">
        <v>286</v>
      </c>
      <c r="P15" s="315">
        <v>512399</v>
      </c>
      <c r="Q15" s="315">
        <v>179815</v>
      </c>
      <c r="R15" s="315"/>
      <c r="S15" s="315" t="s">
        <v>331</v>
      </c>
      <c r="T15" s="315" t="s">
        <v>447</v>
      </c>
      <c r="U15" s="315">
        <v>0</v>
      </c>
      <c r="V15" s="315">
        <v>21.7</v>
      </c>
      <c r="W15" s="315" t="s">
        <v>448</v>
      </c>
      <c r="X15" s="339" t="s">
        <v>1588</v>
      </c>
      <c r="Y15" s="339" t="s">
        <v>1589</v>
      </c>
      <c r="Z15" s="339" t="s">
        <v>1588</v>
      </c>
      <c r="AA15" s="572" t="s">
        <v>1855</v>
      </c>
      <c r="AB15" s="703" t="s">
        <v>1778</v>
      </c>
      <c r="AC15" s="314" t="s">
        <v>1779</v>
      </c>
      <c r="AD15" s="314" t="s">
        <v>1917</v>
      </c>
      <c r="AE15" s="330"/>
      <c r="AF15" s="330"/>
      <c r="AG15" s="320"/>
      <c r="AH15" s="378"/>
      <c r="AI15" s="378"/>
      <c r="AJ15" s="378"/>
      <c r="AK15" s="321"/>
      <c r="AL15" s="603"/>
      <c r="AM15" s="596"/>
      <c r="AN15" s="315">
        <v>0</v>
      </c>
      <c r="AO15" s="315">
        <v>0</v>
      </c>
      <c r="AP15" s="315">
        <v>0</v>
      </c>
      <c r="AQ15" s="315">
        <v>0</v>
      </c>
      <c r="AR15" s="315">
        <v>214</v>
      </c>
      <c r="AS15" s="315">
        <v>214</v>
      </c>
      <c r="AT15" s="315">
        <v>214</v>
      </c>
      <c r="AU15" s="315">
        <v>214</v>
      </c>
      <c r="AV15" s="315">
        <v>214</v>
      </c>
      <c r="AW15" s="315">
        <v>214</v>
      </c>
      <c r="AX15" s="315">
        <v>214</v>
      </c>
      <c r="AY15" s="315">
        <v>214</v>
      </c>
      <c r="AZ15" s="315">
        <v>214</v>
      </c>
      <c r="BA15" s="315">
        <v>214</v>
      </c>
      <c r="BB15" s="322">
        <f t="shared" si="0"/>
        <v>2140</v>
      </c>
      <c r="BD15" s="566"/>
      <c r="BE15" s="566"/>
      <c r="BF15" s="566"/>
      <c r="BG15" s="566"/>
      <c r="BH15" s="566"/>
      <c r="BI15" s="566"/>
      <c r="BJ15" s="570">
        <v>0</v>
      </c>
      <c r="BK15" s="570">
        <v>0</v>
      </c>
      <c r="BL15" s="570">
        <v>0</v>
      </c>
      <c r="BM15" s="570">
        <v>0</v>
      </c>
      <c r="BN15" s="570">
        <v>0</v>
      </c>
      <c r="BO15" s="570">
        <v>74</v>
      </c>
      <c r="BP15" s="570">
        <v>75</v>
      </c>
      <c r="BQ15" s="570">
        <v>75</v>
      </c>
      <c r="BR15" s="570">
        <v>75</v>
      </c>
      <c r="BS15" s="570">
        <v>75</v>
      </c>
      <c r="BT15" s="570">
        <v>75</v>
      </c>
      <c r="BU15" s="570">
        <v>75</v>
      </c>
      <c r="BV15" s="570">
        <v>75</v>
      </c>
      <c r="BW15" s="570">
        <v>75</v>
      </c>
      <c r="BX15" s="570">
        <v>75</v>
      </c>
      <c r="BY15" s="566">
        <f t="shared" si="1"/>
        <v>749</v>
      </c>
    </row>
    <row r="16" spans="1:77" ht="57" x14ac:dyDescent="0.45">
      <c r="A16" s="340">
        <v>15</v>
      </c>
      <c r="B16" s="340" t="s">
        <v>451</v>
      </c>
      <c r="C16" s="752" t="s">
        <v>402</v>
      </c>
      <c r="D16" s="752" t="s">
        <v>402</v>
      </c>
      <c r="E16" s="752" t="s">
        <v>402</v>
      </c>
      <c r="F16" s="752" t="s">
        <v>402</v>
      </c>
      <c r="G16" s="670" t="s">
        <v>452</v>
      </c>
      <c r="H16" s="340"/>
      <c r="I16" s="342">
        <v>215</v>
      </c>
      <c r="J16" s="342">
        <v>0</v>
      </c>
      <c r="K16" s="342">
        <v>215</v>
      </c>
      <c r="L16" s="341"/>
      <c r="M16" s="341"/>
      <c r="N16" s="342" t="s">
        <v>320</v>
      </c>
      <c r="O16" s="672" t="s">
        <v>286</v>
      </c>
      <c r="P16" s="341"/>
      <c r="Q16" s="341"/>
      <c r="R16" s="341"/>
      <c r="S16" s="342" t="s">
        <v>123</v>
      </c>
      <c r="T16" s="342" t="s">
        <v>1324</v>
      </c>
      <c r="U16" s="672" t="s">
        <v>137</v>
      </c>
      <c r="V16" s="342">
        <v>0.35</v>
      </c>
      <c r="W16" s="342">
        <v>0</v>
      </c>
      <c r="X16" s="309"/>
      <c r="Y16" s="309"/>
      <c r="Z16" s="309"/>
      <c r="AA16" s="571" t="s">
        <v>1590</v>
      </c>
      <c r="AB16" s="719" t="s">
        <v>414</v>
      </c>
      <c r="AC16" s="670" t="s">
        <v>1918</v>
      </c>
      <c r="AD16" s="670" t="s">
        <v>37</v>
      </c>
      <c r="AE16" s="330"/>
      <c r="AF16" s="330"/>
      <c r="AG16" s="320"/>
      <c r="AH16" s="378"/>
      <c r="AI16" s="378"/>
      <c r="AJ16" s="378"/>
      <c r="AK16" s="321"/>
      <c r="AL16" s="321"/>
      <c r="AM16" s="595"/>
      <c r="AN16" s="723">
        <v>0</v>
      </c>
      <c r="AO16" s="723">
        <v>0</v>
      </c>
      <c r="AP16" s="723">
        <v>0</v>
      </c>
      <c r="AQ16" s="723">
        <v>0</v>
      </c>
      <c r="AR16" s="723">
        <v>0</v>
      </c>
      <c r="AS16" s="723">
        <v>0</v>
      </c>
      <c r="AT16" s="723">
        <v>0</v>
      </c>
      <c r="AU16" s="723">
        <v>0</v>
      </c>
      <c r="AV16" s="723">
        <v>0</v>
      </c>
      <c r="AW16" s="723">
        <v>0</v>
      </c>
      <c r="AX16" s="723">
        <v>0</v>
      </c>
      <c r="AY16" s="723">
        <v>0</v>
      </c>
      <c r="AZ16" s="723">
        <v>0</v>
      </c>
      <c r="BA16" s="723">
        <v>0</v>
      </c>
      <c r="BB16" s="322">
        <f t="shared" si="0"/>
        <v>0</v>
      </c>
      <c r="BD16" s="566"/>
      <c r="BE16" s="566"/>
      <c r="BF16" s="566"/>
      <c r="BG16" s="566"/>
      <c r="BH16" s="566"/>
      <c r="BI16" s="566"/>
      <c r="BJ16" s="568"/>
      <c r="BK16" s="568"/>
      <c r="BL16" s="568"/>
      <c r="BM16" s="568"/>
      <c r="BN16" s="568"/>
      <c r="BO16" s="568"/>
      <c r="BP16" s="568"/>
      <c r="BQ16" s="568"/>
      <c r="BR16" s="568"/>
      <c r="BS16" s="568"/>
      <c r="BT16" s="568"/>
      <c r="BU16" s="568"/>
      <c r="BV16" s="568"/>
      <c r="BW16" s="568"/>
      <c r="BX16" s="568"/>
      <c r="BY16" s="566">
        <f t="shared" si="1"/>
        <v>0</v>
      </c>
    </row>
    <row r="17" spans="1:77" x14ac:dyDescent="0.45">
      <c r="A17" s="313"/>
      <c r="B17" s="313"/>
      <c r="C17" s="379"/>
      <c r="D17" s="379"/>
      <c r="E17" s="379"/>
      <c r="F17" s="379"/>
      <c r="G17" s="313"/>
      <c r="H17" s="313"/>
      <c r="I17" s="766"/>
      <c r="J17" s="766"/>
      <c r="K17" s="766"/>
      <c r="L17" s="320"/>
      <c r="M17" s="320"/>
      <c r="N17" s="320"/>
      <c r="O17" s="320"/>
      <c r="P17" s="320"/>
      <c r="Q17" s="320"/>
      <c r="R17" s="320"/>
      <c r="S17" s="315"/>
      <c r="T17" s="315"/>
      <c r="U17" s="315"/>
      <c r="V17" s="315"/>
      <c r="W17" s="315"/>
      <c r="X17" s="320"/>
      <c r="Y17" s="315"/>
      <c r="Z17" s="315"/>
      <c r="AA17" s="313"/>
      <c r="AB17" s="315"/>
      <c r="AC17" s="313"/>
      <c r="AD17" s="313"/>
      <c r="AE17" s="330"/>
      <c r="AF17" s="330"/>
      <c r="AG17" s="322" t="s">
        <v>68</v>
      </c>
      <c r="AH17" s="380"/>
      <c r="AI17" s="380"/>
      <c r="AJ17" s="380"/>
      <c r="AK17" s="350"/>
      <c r="AL17" s="350"/>
      <c r="AM17" s="598"/>
      <c r="AN17" s="351">
        <f t="shared" ref="AN17:BA17" si="2">SUM(AN5:AN16)</f>
        <v>0</v>
      </c>
      <c r="AO17" s="351">
        <f t="shared" si="2"/>
        <v>0</v>
      </c>
      <c r="AP17" s="351">
        <f t="shared" si="2"/>
        <v>0</v>
      </c>
      <c r="AQ17" s="351">
        <f t="shared" si="2"/>
        <v>0</v>
      </c>
      <c r="AR17" s="351">
        <f t="shared" si="2"/>
        <v>852</v>
      </c>
      <c r="AS17" s="351">
        <f t="shared" si="2"/>
        <v>640</v>
      </c>
      <c r="AT17" s="351">
        <f t="shared" si="2"/>
        <v>689</v>
      </c>
      <c r="AU17" s="351">
        <f t="shared" si="2"/>
        <v>214</v>
      </c>
      <c r="AV17" s="351">
        <f t="shared" si="2"/>
        <v>214</v>
      </c>
      <c r="AW17" s="351">
        <f t="shared" si="2"/>
        <v>214</v>
      </c>
      <c r="AX17" s="351">
        <f t="shared" si="2"/>
        <v>214</v>
      </c>
      <c r="AY17" s="351">
        <f t="shared" si="2"/>
        <v>214</v>
      </c>
      <c r="AZ17" s="351">
        <f t="shared" si="2"/>
        <v>214</v>
      </c>
      <c r="BA17" s="351">
        <f t="shared" si="2"/>
        <v>214</v>
      </c>
      <c r="BB17" s="322">
        <f>SUM(AN17:BA17)</f>
        <v>3679</v>
      </c>
      <c r="BD17" s="566"/>
      <c r="BE17" s="566"/>
      <c r="BF17" s="566"/>
      <c r="BG17" s="566"/>
      <c r="BH17" s="566"/>
      <c r="BI17" s="567"/>
      <c r="BJ17" s="567">
        <f t="shared" ref="BJ17:BY17" si="3">SUM(BJ5:BJ16)</f>
        <v>0</v>
      </c>
      <c r="BK17" s="567">
        <f t="shared" si="3"/>
        <v>0</v>
      </c>
      <c r="BL17" s="567">
        <f t="shared" si="3"/>
        <v>0</v>
      </c>
      <c r="BM17" s="567">
        <f t="shared" si="3"/>
        <v>53</v>
      </c>
      <c r="BN17" s="567">
        <f t="shared" si="3"/>
        <v>53</v>
      </c>
      <c r="BO17" s="567">
        <f t="shared" si="3"/>
        <v>125</v>
      </c>
      <c r="BP17" s="567">
        <f t="shared" si="3"/>
        <v>127</v>
      </c>
      <c r="BQ17" s="567">
        <f t="shared" si="3"/>
        <v>127</v>
      </c>
      <c r="BR17" s="567">
        <f t="shared" si="3"/>
        <v>127</v>
      </c>
      <c r="BS17" s="567">
        <f t="shared" si="3"/>
        <v>75</v>
      </c>
      <c r="BT17" s="567">
        <f t="shared" si="3"/>
        <v>75</v>
      </c>
      <c r="BU17" s="567">
        <f t="shared" si="3"/>
        <v>75</v>
      </c>
      <c r="BV17" s="567">
        <f t="shared" si="3"/>
        <v>75</v>
      </c>
      <c r="BW17" s="567">
        <f t="shared" si="3"/>
        <v>75</v>
      </c>
      <c r="BX17" s="567">
        <f t="shared" si="3"/>
        <v>75</v>
      </c>
      <c r="BY17" s="567">
        <f t="shared" si="3"/>
        <v>1062</v>
      </c>
    </row>
    <row r="49" spans="1:53" s="112" customFormat="1" x14ac:dyDescent="0.45">
      <c r="A49" s="274" t="s">
        <v>454</v>
      </c>
      <c r="B49" s="277"/>
      <c r="C49" s="272"/>
      <c r="D49" s="272"/>
      <c r="E49" s="272"/>
      <c r="F49" s="272"/>
      <c r="G49" s="277"/>
      <c r="H49" s="277"/>
      <c r="S49" s="272"/>
      <c r="T49" s="272"/>
      <c r="U49" s="272"/>
      <c r="V49" s="272"/>
      <c r="W49" s="272"/>
      <c r="Y49" s="272"/>
      <c r="Z49" s="272"/>
      <c r="AA49" s="277"/>
      <c r="AB49" s="272"/>
      <c r="AC49" s="277"/>
      <c r="AD49" s="277"/>
      <c r="AH49" s="231"/>
      <c r="AI49" s="231"/>
      <c r="AJ49" s="231"/>
      <c r="AL49" s="69"/>
      <c r="AM49" s="593"/>
      <c r="AN49" s="272"/>
      <c r="AO49" s="272"/>
      <c r="AP49" s="272"/>
      <c r="AQ49" s="272"/>
      <c r="AR49" s="272"/>
      <c r="AS49" s="272"/>
      <c r="AT49" s="272"/>
      <c r="AU49" s="272"/>
      <c r="AV49" s="272"/>
      <c r="AW49" s="272"/>
      <c r="AX49" s="272"/>
      <c r="AY49" s="272"/>
      <c r="AZ49" s="272"/>
      <c r="BA49" s="272"/>
    </row>
    <row r="50" spans="1:53" x14ac:dyDescent="0.45">
      <c r="A50" s="275"/>
      <c r="B50" s="275" t="s">
        <v>1963</v>
      </c>
    </row>
    <row r="51" spans="1:53" ht="28.5" x14ac:dyDescent="0.45">
      <c r="A51" s="51" t="s">
        <v>37</v>
      </c>
      <c r="B51" s="51" t="s">
        <v>455</v>
      </c>
      <c r="G51" s="132" t="s">
        <v>456</v>
      </c>
      <c r="I51" s="42">
        <v>140</v>
      </c>
      <c r="J51" s="42"/>
      <c r="K51" s="42">
        <v>140</v>
      </c>
      <c r="V51" s="42">
        <v>0.14000000000000001</v>
      </c>
      <c r="AB51" s="128" t="s">
        <v>422</v>
      </c>
      <c r="AH51" s="69"/>
      <c r="AI51" s="69"/>
      <c r="AJ51" s="69"/>
    </row>
    <row r="52" spans="1:53" x14ac:dyDescent="0.45">
      <c r="A52" s="51" t="s">
        <v>37</v>
      </c>
      <c r="B52" s="51" t="s">
        <v>457</v>
      </c>
      <c r="G52" s="132" t="s">
        <v>458</v>
      </c>
      <c r="I52" s="42">
        <v>124</v>
      </c>
      <c r="J52" s="42"/>
      <c r="K52" s="42">
        <v>124</v>
      </c>
      <c r="V52" s="42">
        <v>0.2</v>
      </c>
      <c r="AB52" s="128" t="s">
        <v>422</v>
      </c>
      <c r="AH52" s="69"/>
      <c r="AI52" s="69"/>
      <c r="AJ52" s="69"/>
    </row>
    <row r="53" spans="1:53" ht="28.5" x14ac:dyDescent="0.45">
      <c r="A53" s="51" t="s">
        <v>37</v>
      </c>
      <c r="B53" s="51" t="s">
        <v>550</v>
      </c>
      <c r="C53" s="772"/>
      <c r="E53" s="773"/>
      <c r="G53" s="132" t="s">
        <v>1040</v>
      </c>
      <c r="I53" s="42">
        <v>35</v>
      </c>
      <c r="J53" s="42">
        <v>0</v>
      </c>
      <c r="K53" s="42">
        <v>35</v>
      </c>
      <c r="T53" s="42" t="s">
        <v>547</v>
      </c>
      <c r="V53" s="42">
        <v>0.24</v>
      </c>
      <c r="AB53" s="128" t="s">
        <v>1781</v>
      </c>
      <c r="AC53" s="132" t="s">
        <v>1134</v>
      </c>
      <c r="AH53" s="69"/>
      <c r="AI53" s="69"/>
      <c r="AJ53" s="69"/>
    </row>
    <row r="54" spans="1:53" ht="28.5" x14ac:dyDescent="0.45">
      <c r="A54" s="51" t="s">
        <v>37</v>
      </c>
      <c r="B54" s="51" t="s">
        <v>1055</v>
      </c>
      <c r="G54" s="132" t="s">
        <v>1056</v>
      </c>
      <c r="I54" s="42">
        <v>40</v>
      </c>
      <c r="J54" s="42"/>
      <c r="K54" s="42"/>
      <c r="AH54" s="69"/>
      <c r="AI54" s="69"/>
      <c r="AJ54" s="69"/>
    </row>
    <row r="55" spans="1:53" x14ac:dyDescent="0.45">
      <c r="A55" s="51" t="s">
        <v>37</v>
      </c>
      <c r="B55" s="51" t="s">
        <v>1616</v>
      </c>
      <c r="E55" s="774"/>
      <c r="G55" s="132" t="s">
        <v>1823</v>
      </c>
      <c r="I55" s="42">
        <v>49</v>
      </c>
      <c r="J55" s="42">
        <v>0</v>
      </c>
      <c r="K55" s="42">
        <v>49</v>
      </c>
      <c r="V55" s="42">
        <v>7.8E-2</v>
      </c>
      <c r="AB55" s="128" t="s">
        <v>1617</v>
      </c>
      <c r="AC55" s="51" t="s">
        <v>1618</v>
      </c>
      <c r="AH55" s="69"/>
      <c r="AI55" s="69"/>
      <c r="AJ55" s="69"/>
    </row>
    <row r="56" spans="1:53" ht="42.75" x14ac:dyDescent="0.45">
      <c r="B56" s="51" t="s">
        <v>1646</v>
      </c>
      <c r="C56" s="232" t="s">
        <v>119</v>
      </c>
      <c r="E56" s="774">
        <v>45804</v>
      </c>
      <c r="G56" s="51" t="s">
        <v>1647</v>
      </c>
      <c r="H56" s="132" t="s">
        <v>1648</v>
      </c>
      <c r="I56" s="42">
        <v>28</v>
      </c>
      <c r="J56" s="42">
        <v>1</v>
      </c>
      <c r="K56" s="42">
        <v>27</v>
      </c>
      <c r="L56" s="42"/>
      <c r="M56" s="42"/>
      <c r="N56" s="42" t="s">
        <v>1649</v>
      </c>
      <c r="O56" s="42" t="s">
        <v>216</v>
      </c>
      <c r="P56" s="42">
        <v>514770</v>
      </c>
      <c r="Q56" s="42">
        <v>183033</v>
      </c>
      <c r="R56" s="42"/>
      <c r="V56" s="42">
        <v>0.19</v>
      </c>
      <c r="AH56" s="69"/>
      <c r="AI56" s="69"/>
      <c r="AJ56" s="69"/>
    </row>
    <row r="57" spans="1:53" x14ac:dyDescent="0.45">
      <c r="B57" s="275"/>
      <c r="C57" s="772"/>
      <c r="E57" s="773"/>
      <c r="H57" s="132"/>
      <c r="I57" s="42"/>
      <c r="J57" s="42"/>
      <c r="K57" s="42"/>
      <c r="AH57" s="69"/>
      <c r="AI57" s="69"/>
      <c r="AJ57" s="69"/>
    </row>
    <row r="58" spans="1:53" x14ac:dyDescent="0.45">
      <c r="B58" s="275"/>
      <c r="C58" s="772"/>
      <c r="E58" s="773"/>
      <c r="I58" s="42"/>
      <c r="J58" s="42"/>
      <c r="K58" s="42"/>
      <c r="AH58" s="69"/>
      <c r="AI58" s="69"/>
      <c r="AJ58" s="69"/>
    </row>
    <row r="59" spans="1:53" x14ac:dyDescent="0.45">
      <c r="I59" s="42"/>
      <c r="J59" s="42"/>
      <c r="K59" s="42"/>
      <c r="AH59" s="69"/>
      <c r="AI59" s="69"/>
      <c r="AJ59" s="69"/>
    </row>
    <row r="60" spans="1:53" x14ac:dyDescent="0.45">
      <c r="A60" s="275"/>
      <c r="B60" s="803" t="s">
        <v>1604</v>
      </c>
      <c r="C60" s="804"/>
      <c r="D60" s="804"/>
      <c r="E60" s="804"/>
      <c r="F60" s="804"/>
      <c r="G60" s="805"/>
      <c r="H60" s="805"/>
      <c r="I60" s="806"/>
      <c r="J60" s="806"/>
      <c r="K60" s="806"/>
      <c r="L60" s="807"/>
      <c r="M60" s="807"/>
      <c r="N60" s="807"/>
      <c r="O60" s="807"/>
      <c r="P60" s="807"/>
      <c r="Q60" s="807"/>
      <c r="R60" s="807"/>
      <c r="S60" s="806"/>
      <c r="T60" s="806"/>
      <c r="U60" s="806"/>
      <c r="V60" s="806"/>
      <c r="W60" s="806"/>
      <c r="X60" s="807"/>
      <c r="Y60" s="806"/>
      <c r="Z60" s="806"/>
      <c r="AA60" s="805"/>
      <c r="AB60" s="806"/>
      <c r="AC60" s="805"/>
      <c r="AD60" s="805"/>
      <c r="AH60" s="69"/>
      <c r="AI60" s="69"/>
      <c r="AJ60" s="69"/>
    </row>
    <row r="61" spans="1:53" ht="114" x14ac:dyDescent="0.45">
      <c r="A61" s="51" t="s">
        <v>37</v>
      </c>
      <c r="B61" s="805" t="s">
        <v>1111</v>
      </c>
      <c r="C61" s="808" t="s">
        <v>119</v>
      </c>
      <c r="D61" s="808"/>
      <c r="E61" s="809">
        <v>45770</v>
      </c>
      <c r="F61" s="808"/>
      <c r="G61" s="810" t="s">
        <v>1112</v>
      </c>
      <c r="H61" s="810" t="s">
        <v>1113</v>
      </c>
      <c r="I61" s="806">
        <v>0</v>
      </c>
      <c r="J61" s="806">
        <v>0</v>
      </c>
      <c r="K61" s="806">
        <v>0</v>
      </c>
      <c r="L61" s="807"/>
      <c r="M61" s="807"/>
      <c r="N61" s="807"/>
      <c r="O61" s="807"/>
      <c r="P61" s="807"/>
      <c r="Q61" s="807"/>
      <c r="R61" s="807"/>
      <c r="S61" s="806"/>
      <c r="T61" s="806" t="s">
        <v>903</v>
      </c>
      <c r="U61" s="806">
        <v>42</v>
      </c>
      <c r="V61" s="806"/>
      <c r="W61" s="806">
        <v>0</v>
      </c>
      <c r="X61" s="807"/>
      <c r="Y61" s="806"/>
      <c r="Z61" s="806"/>
      <c r="AA61" s="805"/>
      <c r="AB61" s="811" t="s">
        <v>1617</v>
      </c>
      <c r="AC61" s="810" t="s">
        <v>1782</v>
      </c>
      <c r="AD61" s="805" t="s">
        <v>37</v>
      </c>
      <c r="AH61" s="69"/>
      <c r="AI61" s="69"/>
      <c r="AJ61" s="69"/>
    </row>
    <row r="62" spans="1:53" x14ac:dyDescent="0.45">
      <c r="C62" s="772"/>
      <c r="E62" s="773"/>
      <c r="G62" s="132"/>
      <c r="H62" s="132"/>
      <c r="I62" s="42"/>
      <c r="J62" s="42"/>
      <c r="K62" s="42"/>
      <c r="AB62" s="128"/>
      <c r="AC62" s="132"/>
      <c r="AH62" s="69"/>
      <c r="AI62" s="69"/>
      <c r="AJ62" s="69"/>
    </row>
    <row r="63" spans="1:53" x14ac:dyDescent="0.45">
      <c r="I63" s="42"/>
      <c r="J63" s="42"/>
      <c r="K63" s="42"/>
      <c r="AH63" s="69"/>
      <c r="AI63" s="69"/>
      <c r="AJ63" s="69"/>
    </row>
    <row r="64" spans="1:53" x14ac:dyDescent="0.45">
      <c r="A64" s="275"/>
      <c r="B64" s="275" t="s">
        <v>1964</v>
      </c>
      <c r="I64" s="42"/>
      <c r="J64" s="42"/>
      <c r="K64" s="42"/>
    </row>
    <row r="65" spans="1:54" ht="28.5" x14ac:dyDescent="0.45">
      <c r="B65" s="51" t="s">
        <v>1726</v>
      </c>
      <c r="G65" s="132" t="s">
        <v>1727</v>
      </c>
      <c r="I65" s="42">
        <v>287</v>
      </c>
      <c r="J65" s="42">
        <v>0</v>
      </c>
      <c r="K65" s="42">
        <v>287</v>
      </c>
    </row>
    <row r="66" spans="1:54" ht="28.5" x14ac:dyDescent="0.45">
      <c r="A66" s="275"/>
      <c r="B66" s="51" t="s">
        <v>1774</v>
      </c>
      <c r="G66" s="132" t="s">
        <v>1775</v>
      </c>
      <c r="I66" s="42">
        <v>37</v>
      </c>
      <c r="J66" s="42">
        <v>0</v>
      </c>
      <c r="K66" s="42">
        <v>37</v>
      </c>
    </row>
    <row r="67" spans="1:54" ht="213.75" x14ac:dyDescent="0.45">
      <c r="B67" s="51" t="s">
        <v>1627</v>
      </c>
      <c r="C67" s="774"/>
      <c r="D67" s="774"/>
      <c r="E67" s="774"/>
      <c r="F67" s="774"/>
      <c r="G67" s="132" t="s">
        <v>1628</v>
      </c>
      <c r="H67" s="132" t="s">
        <v>1629</v>
      </c>
      <c r="I67" s="42">
        <v>178</v>
      </c>
      <c r="J67" s="42">
        <v>40</v>
      </c>
      <c r="K67" s="42">
        <v>138</v>
      </c>
      <c r="N67" s="42" t="s">
        <v>166</v>
      </c>
      <c r="O67" s="726" t="s">
        <v>167</v>
      </c>
      <c r="P67" s="42">
        <v>517302</v>
      </c>
      <c r="Q67" s="42">
        <v>181626</v>
      </c>
      <c r="U67" s="726"/>
      <c r="V67" s="42">
        <v>0.95</v>
      </c>
      <c r="X67" s="42">
        <v>0</v>
      </c>
      <c r="Y67" s="42">
        <v>65</v>
      </c>
      <c r="Z67" s="42">
        <v>65</v>
      </c>
      <c r="AA67" s="132" t="s">
        <v>1631</v>
      </c>
      <c r="AB67" s="775" t="s">
        <v>414</v>
      </c>
      <c r="AC67" s="132" t="s">
        <v>1632</v>
      </c>
      <c r="AD67" s="132" t="s">
        <v>1630</v>
      </c>
    </row>
    <row r="76" spans="1:54" x14ac:dyDescent="0.45">
      <c r="BA76" s="398" t="s">
        <v>1296</v>
      </c>
      <c r="BB76" s="424" t="s">
        <v>1297</v>
      </c>
    </row>
    <row r="77" spans="1:54" x14ac:dyDescent="0.45">
      <c r="BA77" s="400" t="s">
        <v>122</v>
      </c>
      <c r="BB77" s="401">
        <f>SUMIF(O5:O16,"Acton",BB5:BB16)</f>
        <v>648</v>
      </c>
    </row>
    <row r="78" spans="1:54" x14ac:dyDescent="0.45">
      <c r="BA78" s="400" t="s">
        <v>167</v>
      </c>
      <c r="BB78" s="401">
        <f>SUMIF(O5:O16,"Ealing",BB5:BB16)</f>
        <v>785</v>
      </c>
    </row>
    <row r="79" spans="1:54" x14ac:dyDescent="0.45">
      <c r="BA79" s="400" t="s">
        <v>216</v>
      </c>
      <c r="BB79" s="401">
        <f>SUMIF(O5:O16,"Greenford",BB5:BB16)</f>
        <v>0</v>
      </c>
    </row>
    <row r="80" spans="1:54" x14ac:dyDescent="0.45">
      <c r="BA80" s="400" t="s">
        <v>238</v>
      </c>
      <c r="BB80" s="401">
        <f>SUMIF(O5:O16,"Hanwell",BB5:BB16)</f>
        <v>0</v>
      </c>
    </row>
    <row r="81" spans="1:54" x14ac:dyDescent="0.45">
      <c r="BA81" s="400" t="s">
        <v>271</v>
      </c>
      <c r="BB81" s="401">
        <f>SUMIF(O5:O16,"Northolt",BB5:BB16)</f>
        <v>106</v>
      </c>
    </row>
    <row r="82" spans="1:54" x14ac:dyDescent="0.45">
      <c r="BA82" s="400" t="s">
        <v>281</v>
      </c>
      <c r="BB82" s="401">
        <f>SUMIF(O5:O16,"Perivale",BB5:BB16)</f>
        <v>0</v>
      </c>
    </row>
    <row r="83" spans="1:54" x14ac:dyDescent="0.45">
      <c r="BA83" s="400" t="s">
        <v>286</v>
      </c>
      <c r="BB83" s="401">
        <f>SUMIF(O5:O16,"Southall",BB5:BB16)</f>
        <v>2140</v>
      </c>
    </row>
    <row r="91" spans="1:54" x14ac:dyDescent="0.45">
      <c r="A91" s="275" t="s">
        <v>471</v>
      </c>
    </row>
    <row r="92" spans="1:54" ht="14.65" hidden="1" thickBot="1" x14ac:dyDescent="0.5">
      <c r="A92" s="51" t="s">
        <v>472</v>
      </c>
      <c r="B92" s="51" t="s">
        <v>473</v>
      </c>
      <c r="C92" s="104" t="s">
        <v>13</v>
      </c>
      <c r="D92" s="104" t="s">
        <v>14</v>
      </c>
      <c r="E92" s="104" t="s">
        <v>15</v>
      </c>
      <c r="F92" s="104" t="s">
        <v>16</v>
      </c>
      <c r="G92" s="281" t="s">
        <v>17</v>
      </c>
      <c r="H92" s="281" t="s">
        <v>18</v>
      </c>
      <c r="I92" s="110" t="s">
        <v>19</v>
      </c>
      <c r="J92" s="110" t="s">
        <v>20</v>
      </c>
      <c r="K92" s="110" t="s">
        <v>21</v>
      </c>
      <c r="L92" s="247" t="s">
        <v>474</v>
      </c>
      <c r="M92" s="247" t="s">
        <v>475</v>
      </c>
      <c r="N92" s="247" t="s">
        <v>476</v>
      </c>
      <c r="O92" s="247" t="s">
        <v>477</v>
      </c>
      <c r="P92" s="247" t="s">
        <v>478</v>
      </c>
      <c r="Q92" s="247" t="s">
        <v>479</v>
      </c>
      <c r="R92" s="247" t="s">
        <v>480</v>
      </c>
      <c r="S92" s="247" t="s">
        <v>481</v>
      </c>
      <c r="T92" s="247" t="s">
        <v>482</v>
      </c>
      <c r="U92" s="247" t="s">
        <v>483</v>
      </c>
      <c r="V92" s="247" t="s">
        <v>484</v>
      </c>
      <c r="W92" s="247" t="s">
        <v>485</v>
      </c>
      <c r="X92" s="247" t="s">
        <v>486</v>
      </c>
      <c r="Y92" s="247" t="s">
        <v>487</v>
      </c>
      <c r="Z92" s="247" t="s">
        <v>488</v>
      </c>
      <c r="AA92" s="282" t="s">
        <v>489</v>
      </c>
      <c r="AB92" s="247" t="s">
        <v>490</v>
      </c>
      <c r="AC92" s="282" t="s">
        <v>68</v>
      </c>
    </row>
    <row r="93" spans="1:54" ht="14.65" hidden="1" thickBot="1" x14ac:dyDescent="0.5">
      <c r="A93" s="51">
        <v>5</v>
      </c>
      <c r="B93" s="51">
        <v>6</v>
      </c>
      <c r="C93" s="104">
        <v>7</v>
      </c>
      <c r="D93" s="104">
        <v>8</v>
      </c>
      <c r="E93" s="104">
        <v>9</v>
      </c>
      <c r="F93" s="104">
        <v>10</v>
      </c>
      <c r="G93" s="281">
        <v>11</v>
      </c>
      <c r="H93" s="281">
        <v>12</v>
      </c>
      <c r="I93" s="110">
        <v>13</v>
      </c>
      <c r="J93" s="110">
        <v>14</v>
      </c>
      <c r="K93" s="110">
        <v>15</v>
      </c>
      <c r="L93" s="247">
        <v>16</v>
      </c>
      <c r="M93" s="247">
        <v>17</v>
      </c>
      <c r="N93" s="247">
        <v>18</v>
      </c>
      <c r="O93" s="247">
        <v>19</v>
      </c>
      <c r="P93" s="247">
        <v>20</v>
      </c>
      <c r="Q93" s="247">
        <v>21</v>
      </c>
      <c r="R93" s="247">
        <v>22</v>
      </c>
      <c r="S93" s="247">
        <v>23</v>
      </c>
      <c r="T93" s="247">
        <v>24</v>
      </c>
      <c r="U93" s="247">
        <v>25</v>
      </c>
      <c r="V93" s="247">
        <v>26</v>
      </c>
      <c r="W93" s="247">
        <v>27</v>
      </c>
      <c r="X93" s="247">
        <v>28</v>
      </c>
      <c r="Y93" s="247">
        <v>29</v>
      </c>
      <c r="Z93" s="247">
        <v>30</v>
      </c>
      <c r="AA93" s="282">
        <v>31</v>
      </c>
      <c r="AB93" s="247">
        <v>32</v>
      </c>
    </row>
    <row r="94" spans="1:54" hidden="1" x14ac:dyDescent="0.45">
      <c r="A94" s="51">
        <v>0</v>
      </c>
      <c r="B94" s="51">
        <v>0</v>
      </c>
      <c r="C94" s="42">
        <v>214</v>
      </c>
      <c r="D94" s="42">
        <v>214</v>
      </c>
      <c r="E94" s="42">
        <v>214</v>
      </c>
      <c r="F94" s="42">
        <v>214</v>
      </c>
      <c r="G94" s="51">
        <v>214</v>
      </c>
      <c r="H94" s="51">
        <v>214</v>
      </c>
      <c r="I94">
        <v>214</v>
      </c>
      <c r="J94">
        <v>214</v>
      </c>
      <c r="K94">
        <v>214</v>
      </c>
      <c r="L94">
        <v>214</v>
      </c>
      <c r="M94">
        <v>214</v>
      </c>
      <c r="N94">
        <v>214</v>
      </c>
      <c r="O94">
        <v>214</v>
      </c>
      <c r="P94">
        <v>214</v>
      </c>
      <c r="Q94">
        <v>214</v>
      </c>
      <c r="R94">
        <v>214</v>
      </c>
      <c r="S94" s="42">
        <v>214</v>
      </c>
      <c r="T94" s="42">
        <v>214</v>
      </c>
      <c r="U94" s="42">
        <v>214</v>
      </c>
      <c r="V94" s="42">
        <v>214</v>
      </c>
      <c r="W94" s="42">
        <v>214</v>
      </c>
      <c r="X94">
        <v>214</v>
      </c>
      <c r="Y94" s="42">
        <v>214</v>
      </c>
      <c r="Z94" s="42">
        <v>214</v>
      </c>
      <c r="AA94" s="51">
        <v>215</v>
      </c>
      <c r="AB94" s="42">
        <v>215</v>
      </c>
      <c r="AC94" s="51">
        <f>SUM(A94:AB94)</f>
        <v>5566</v>
      </c>
    </row>
  </sheetData>
  <sheetProtection algorithmName="SHA-512" hashValue="b7pX8qqiW6BQ1WHoN35uMJtowLQ09nUa7UfZwVOpALsbqkgEnlrVnTLImqvZvR16oaVgUPCRkSkrNDcSvFAiyA==" saltValue="v+kKTLlWmczYh/SkVCEDYg==" spinCount="100000" sheet="1" objects="1" scenarios="1"/>
  <autoFilter ref="O1:O52" xr:uid="{9A6CB6C9-C428-40F2-9BCB-D84F72C37683}"/>
  <mergeCells count="1">
    <mergeCell ref="I3:K3"/>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D00F1-49A1-48B7-B6EB-8E2087F9D5D5}">
  <sheetPr>
    <tabColor rgb="FFFFC000"/>
  </sheetPr>
  <dimension ref="A1:BB53"/>
  <sheetViews>
    <sheetView topLeftCell="AC1" zoomScale="70" zoomScaleNormal="70" workbookViewId="0">
      <pane ySplit="4" topLeftCell="A5" activePane="bottomLeft" state="frozen"/>
      <selection pane="bottomLeft" activeCell="B1" sqref="B1"/>
    </sheetView>
  </sheetViews>
  <sheetFormatPr defaultRowHeight="14.25" x14ac:dyDescent="0.45"/>
  <cols>
    <col min="1" max="1" width="16.9296875" style="51" hidden="1" customWidth="1"/>
    <col min="2" max="2" width="30.1328125" style="51" bestFit="1" customWidth="1"/>
    <col min="3" max="3" width="27.86328125" style="232" customWidth="1"/>
    <col min="4" max="4" width="12" style="232" customWidth="1"/>
    <col min="5" max="5" width="20.3984375" style="69" bestFit="1" customWidth="1"/>
    <col min="6" max="6" width="14" style="69" customWidth="1"/>
    <col min="7" max="7" width="31.1328125" style="51" customWidth="1"/>
    <col min="8" max="8" width="41" style="51" customWidth="1"/>
    <col min="9" max="9" width="22.59765625" style="42" bestFit="1" customWidth="1"/>
    <col min="10" max="10" width="19" style="42" bestFit="1" customWidth="1"/>
    <col min="11" max="11" width="22.73046875" style="42" bestFit="1" customWidth="1"/>
    <col min="12" max="13" width="22.59765625" style="42" customWidth="1"/>
    <col min="14" max="14" width="28.265625" style="42" bestFit="1" customWidth="1"/>
    <col min="15" max="15" width="25.3984375" style="42" bestFit="1" customWidth="1"/>
    <col min="16" max="16" width="23.265625" style="42" bestFit="1" customWidth="1"/>
    <col min="17" max="17" width="17.265625" style="42" bestFit="1" customWidth="1"/>
    <col min="18" max="18" width="25.86328125" style="42" bestFit="1" customWidth="1"/>
    <col min="19" max="19" width="10.265625" style="42" bestFit="1" customWidth="1"/>
    <col min="20" max="20" width="11.59765625" style="42" bestFit="1" customWidth="1"/>
    <col min="21" max="21" width="9.1328125" style="42"/>
    <col min="22" max="22" width="35.265625" style="42" bestFit="1" customWidth="1"/>
    <col min="23" max="23" width="36.1328125" style="42" bestFit="1" customWidth="1"/>
    <col min="24" max="24" width="61.3984375" style="42" bestFit="1" customWidth="1"/>
    <col min="25" max="25" width="22.3984375" style="42" customWidth="1"/>
    <col min="26" max="26" width="44" style="42" bestFit="1" customWidth="1"/>
    <col min="27" max="27" width="41.3984375" style="42" customWidth="1"/>
    <col min="28" max="28" width="54.73046875" style="51" customWidth="1"/>
    <col min="29" max="29" width="51.73046875" style="51" customWidth="1"/>
    <col min="30" max="30" width="3.1328125" style="65" customWidth="1"/>
    <col min="31" max="31" width="3.265625" style="65" customWidth="1"/>
    <col min="32" max="32" width="3.1328125" style="65" customWidth="1"/>
    <col min="33" max="33" width="22" customWidth="1"/>
    <col min="34" max="36" width="14.265625" style="73" bestFit="1" customWidth="1"/>
    <col min="37" max="37" width="14.59765625" style="69" customWidth="1"/>
    <col min="38" max="38" width="14.59765625" style="69" bestFit="1" customWidth="1"/>
    <col min="39" max="39" width="14.59765625" style="217" bestFit="1" customWidth="1"/>
    <col min="40" max="44" width="14.59765625" bestFit="1" customWidth="1"/>
    <col min="45" max="46" width="14.265625" bestFit="1" customWidth="1"/>
    <col min="47" max="53" width="14.59765625" bestFit="1" customWidth="1"/>
    <col min="54" max="54" width="17.73046875" bestFit="1" customWidth="1"/>
    <col min="55" max="55" width="12" customWidth="1"/>
  </cols>
  <sheetData>
    <row r="1" spans="1:54" x14ac:dyDescent="0.45">
      <c r="B1" s="273"/>
      <c r="C1" s="280"/>
      <c r="D1" s="280"/>
    </row>
    <row r="2" spans="1:54" ht="14.65" thickBot="1" x14ac:dyDescent="0.5"/>
    <row r="3" spans="1:54" ht="14.65" thickBot="1" x14ac:dyDescent="0.5">
      <c r="I3" s="824" t="s">
        <v>1827</v>
      </c>
      <c r="J3" s="824"/>
      <c r="K3" s="824"/>
      <c r="M3" s="825" t="s">
        <v>1829</v>
      </c>
      <c r="N3" s="825"/>
      <c r="O3" s="825"/>
      <c r="AG3" s="44"/>
      <c r="AH3" s="97" t="s">
        <v>3</v>
      </c>
      <c r="AI3" s="97" t="s">
        <v>4</v>
      </c>
      <c r="AJ3" s="98" t="s">
        <v>5</v>
      </c>
      <c r="AK3" s="98" t="s">
        <v>6</v>
      </c>
      <c r="AL3" s="98" t="s">
        <v>7</v>
      </c>
      <c r="AM3" s="102" t="s">
        <v>8</v>
      </c>
      <c r="AN3" s="103" t="s">
        <v>9</v>
      </c>
      <c r="AO3" s="103" t="s">
        <v>10</v>
      </c>
      <c r="AP3" s="103" t="s">
        <v>11</v>
      </c>
      <c r="AQ3" s="103" t="s">
        <v>12</v>
      </c>
      <c r="AR3" s="103" t="s">
        <v>13</v>
      </c>
      <c r="AS3" s="104" t="s">
        <v>14</v>
      </c>
      <c r="AT3" s="104" t="s">
        <v>15</v>
      </c>
      <c r="AU3" s="104" t="s">
        <v>16</v>
      </c>
      <c r="AV3" s="104" t="s">
        <v>17</v>
      </c>
      <c r="AW3" s="104" t="s">
        <v>18</v>
      </c>
      <c r="AX3" s="110" t="s">
        <v>19</v>
      </c>
      <c r="AY3" s="110" t="s">
        <v>20</v>
      </c>
      <c r="AZ3" s="110" t="s">
        <v>21</v>
      </c>
      <c r="BA3" s="110" t="s">
        <v>398</v>
      </c>
    </row>
    <row r="4" spans="1:54" ht="14.65" thickBot="1" x14ac:dyDescent="0.5">
      <c r="A4" s="26" t="s">
        <v>399</v>
      </c>
      <c r="B4" s="26" t="s">
        <v>40</v>
      </c>
      <c r="C4" s="80" t="s">
        <v>41</v>
      </c>
      <c r="D4" s="80" t="s">
        <v>42</v>
      </c>
      <c r="E4" s="80" t="s">
        <v>43</v>
      </c>
      <c r="F4" s="80" t="s">
        <v>44</v>
      </c>
      <c r="G4" s="29" t="s">
        <v>46</v>
      </c>
      <c r="H4" s="29" t="s">
        <v>47</v>
      </c>
      <c r="I4" s="29" t="s">
        <v>78</v>
      </c>
      <c r="J4" s="29" t="s">
        <v>79</v>
      </c>
      <c r="K4" s="29" t="s">
        <v>80</v>
      </c>
      <c r="L4" s="29" t="s">
        <v>81</v>
      </c>
      <c r="M4" s="29" t="s">
        <v>374</v>
      </c>
      <c r="N4" s="29" t="s">
        <v>375</v>
      </c>
      <c r="O4" s="29" t="s">
        <v>82</v>
      </c>
      <c r="P4" s="29" t="s">
        <v>52</v>
      </c>
      <c r="Q4" s="26" t="s">
        <v>53</v>
      </c>
      <c r="R4" s="26" t="s">
        <v>54</v>
      </c>
      <c r="S4" s="26" t="s">
        <v>55</v>
      </c>
      <c r="T4" s="26" t="s">
        <v>56</v>
      </c>
      <c r="U4" s="26" t="s">
        <v>57</v>
      </c>
      <c r="V4" s="26" t="s">
        <v>58</v>
      </c>
      <c r="W4" s="26" t="s">
        <v>59</v>
      </c>
      <c r="X4" s="26" t="s">
        <v>109</v>
      </c>
      <c r="Y4" s="26" t="s">
        <v>60</v>
      </c>
      <c r="Z4" s="26" t="s">
        <v>110</v>
      </c>
      <c r="AA4" s="26" t="s">
        <v>401</v>
      </c>
      <c r="AB4" s="29" t="s">
        <v>64</v>
      </c>
      <c r="AC4" s="29" t="s">
        <v>115</v>
      </c>
      <c r="AD4" s="310"/>
      <c r="AE4" s="310"/>
      <c r="AF4" s="310"/>
      <c r="AG4" s="311" t="s">
        <v>22</v>
      </c>
      <c r="AH4" s="99">
        <v>-5</v>
      </c>
      <c r="AI4" s="100">
        <v>-4</v>
      </c>
      <c r="AJ4" s="360">
        <v>-3</v>
      </c>
      <c r="AK4" s="361">
        <v>-2</v>
      </c>
      <c r="AL4" s="361">
        <v>-1</v>
      </c>
      <c r="AM4" s="362">
        <v>0</v>
      </c>
      <c r="AN4" s="363">
        <v>1</v>
      </c>
      <c r="AO4" s="363">
        <v>2</v>
      </c>
      <c r="AP4" s="363">
        <v>3</v>
      </c>
      <c r="AQ4" s="363">
        <v>4</v>
      </c>
      <c r="AR4" s="363">
        <v>5</v>
      </c>
      <c r="AS4" s="364">
        <v>6</v>
      </c>
      <c r="AT4" s="364">
        <v>7</v>
      </c>
      <c r="AU4" s="364">
        <v>8</v>
      </c>
      <c r="AV4" s="364">
        <v>9</v>
      </c>
      <c r="AW4" s="364">
        <v>10</v>
      </c>
      <c r="AX4" s="365">
        <v>11</v>
      </c>
      <c r="AY4" s="365">
        <v>12</v>
      </c>
      <c r="AZ4" s="365">
        <v>13</v>
      </c>
      <c r="BA4" s="365">
        <v>14</v>
      </c>
      <c r="BB4" s="312" t="s">
        <v>116</v>
      </c>
    </row>
    <row r="5" spans="1:54" ht="42.75" x14ac:dyDescent="0.45">
      <c r="A5" s="687">
        <v>2</v>
      </c>
      <c r="B5" s="687" t="s">
        <v>498</v>
      </c>
      <c r="C5" s="757" t="s">
        <v>402</v>
      </c>
      <c r="D5" s="757" t="s">
        <v>402</v>
      </c>
      <c r="E5" s="776" t="s">
        <v>402</v>
      </c>
      <c r="F5" s="757" t="s">
        <v>402</v>
      </c>
      <c r="G5" s="690" t="s">
        <v>1195</v>
      </c>
      <c r="H5" s="690" t="s">
        <v>494</v>
      </c>
      <c r="I5" s="627">
        <v>105</v>
      </c>
      <c r="J5" s="627">
        <v>0</v>
      </c>
      <c r="K5" s="627">
        <v>105</v>
      </c>
      <c r="L5" s="627" t="s">
        <v>380</v>
      </c>
      <c r="M5" s="627">
        <v>0</v>
      </c>
      <c r="N5" s="627">
        <v>42</v>
      </c>
      <c r="O5" s="627">
        <v>42</v>
      </c>
      <c r="P5" s="627" t="s">
        <v>75</v>
      </c>
      <c r="Q5" s="692" t="s">
        <v>406</v>
      </c>
      <c r="R5" s="692" t="s">
        <v>122</v>
      </c>
      <c r="S5" s="627">
        <v>519857</v>
      </c>
      <c r="T5" s="627">
        <v>180089</v>
      </c>
      <c r="U5" s="627"/>
      <c r="V5" s="627" t="s">
        <v>123</v>
      </c>
      <c r="W5" s="627" t="s">
        <v>123</v>
      </c>
      <c r="X5" s="627" t="s">
        <v>37</v>
      </c>
      <c r="Y5" s="627">
        <v>0.06</v>
      </c>
      <c r="Z5" s="627">
        <v>42</v>
      </c>
      <c r="AA5" s="769" t="s">
        <v>422</v>
      </c>
      <c r="AB5" s="690" t="s">
        <v>1789</v>
      </c>
      <c r="AC5" s="690" t="s">
        <v>1189</v>
      </c>
      <c r="AD5" s="386"/>
      <c r="AE5" s="386"/>
      <c r="AF5" s="386"/>
      <c r="AG5" s="387"/>
      <c r="AH5" s="388"/>
      <c r="AI5" s="388"/>
      <c r="AJ5" s="388"/>
      <c r="AK5" s="388"/>
      <c r="AL5" s="388"/>
      <c r="AM5" s="604"/>
      <c r="AN5" s="315">
        <v>0</v>
      </c>
      <c r="AO5" s="315">
        <v>0</v>
      </c>
      <c r="AP5" s="315">
        <v>0</v>
      </c>
      <c r="AQ5" s="315">
        <v>0</v>
      </c>
      <c r="AR5" s="315">
        <v>0</v>
      </c>
      <c r="AS5" s="315">
        <v>21</v>
      </c>
      <c r="AT5" s="315">
        <v>21</v>
      </c>
      <c r="AU5" s="315">
        <v>0</v>
      </c>
      <c r="AV5" s="315">
        <v>0</v>
      </c>
      <c r="AW5" s="315">
        <v>0</v>
      </c>
      <c r="AX5" s="315">
        <v>0</v>
      </c>
      <c r="AY5" s="315">
        <v>0</v>
      </c>
      <c r="AZ5" s="315">
        <v>0</v>
      </c>
      <c r="BA5" s="315">
        <v>0</v>
      </c>
      <c r="BB5" s="374">
        <f>SUM(AN5:BA5)</f>
        <v>42</v>
      </c>
    </row>
    <row r="6" spans="1:54" ht="42.75" x14ac:dyDescent="0.45">
      <c r="A6" s="313"/>
      <c r="B6" s="313" t="s">
        <v>1657</v>
      </c>
      <c r="C6" s="379" t="s">
        <v>402</v>
      </c>
      <c r="D6" s="379" t="s">
        <v>402</v>
      </c>
      <c r="E6" s="379" t="s">
        <v>402</v>
      </c>
      <c r="F6" s="379" t="s">
        <v>402</v>
      </c>
      <c r="G6" s="313" t="s">
        <v>1658</v>
      </c>
      <c r="H6" s="314" t="s">
        <v>1659</v>
      </c>
      <c r="I6" s="315">
        <v>7</v>
      </c>
      <c r="J6" s="315">
        <v>0</v>
      </c>
      <c r="K6" s="315">
        <v>7</v>
      </c>
      <c r="L6" s="315" t="s">
        <v>391</v>
      </c>
      <c r="M6" s="315">
        <v>1</v>
      </c>
      <c r="N6" s="315">
        <v>4</v>
      </c>
      <c r="O6" s="315">
        <v>3</v>
      </c>
      <c r="P6" s="315"/>
      <c r="Q6" s="315" t="s">
        <v>559</v>
      </c>
      <c r="R6" s="315" t="s">
        <v>122</v>
      </c>
      <c r="S6" s="315">
        <v>521140</v>
      </c>
      <c r="T6" s="315">
        <v>180050</v>
      </c>
      <c r="U6" s="315"/>
      <c r="V6" s="315" t="s">
        <v>123</v>
      </c>
      <c r="W6" s="315" t="s">
        <v>123</v>
      </c>
      <c r="X6" s="315" t="s">
        <v>37</v>
      </c>
      <c r="Y6" s="315">
        <v>0.01</v>
      </c>
      <c r="Z6" s="315">
        <v>3</v>
      </c>
      <c r="AA6" s="315" t="s">
        <v>1792</v>
      </c>
      <c r="AB6" s="314" t="s">
        <v>1791</v>
      </c>
      <c r="AC6" s="313" t="s">
        <v>1795</v>
      </c>
      <c r="AD6" s="648"/>
      <c r="AE6" s="386"/>
      <c r="AF6" s="386"/>
      <c r="AG6" s="387"/>
      <c r="AH6" s="388"/>
      <c r="AI6" s="388"/>
      <c r="AJ6" s="388"/>
      <c r="AK6" s="388"/>
      <c r="AL6" s="388"/>
      <c r="AM6" s="604"/>
      <c r="AN6" s="315">
        <v>0</v>
      </c>
      <c r="AO6" s="315">
        <v>0</v>
      </c>
      <c r="AP6" s="315">
        <v>0</v>
      </c>
      <c r="AQ6" s="315">
        <v>0</v>
      </c>
      <c r="AR6" s="315">
        <v>0</v>
      </c>
      <c r="AS6" s="315">
        <v>3</v>
      </c>
      <c r="AT6" s="315">
        <v>0</v>
      </c>
      <c r="AU6" s="315">
        <v>0</v>
      </c>
      <c r="AV6" s="315">
        <v>0</v>
      </c>
      <c r="AW6" s="315">
        <v>0</v>
      </c>
      <c r="AX6" s="315">
        <v>0</v>
      </c>
      <c r="AY6" s="315">
        <v>0</v>
      </c>
      <c r="AZ6" s="315">
        <v>0</v>
      </c>
      <c r="BA6" s="315">
        <v>0</v>
      </c>
      <c r="BB6" s="374">
        <f t="shared" ref="BB6:BB9" si="0">SUM(AN6:BA6)</f>
        <v>3</v>
      </c>
    </row>
    <row r="7" spans="1:54" ht="99.75" x14ac:dyDescent="0.45">
      <c r="A7" s="661"/>
      <c r="B7" s="51" t="s">
        <v>502</v>
      </c>
      <c r="C7" s="744" t="s">
        <v>119</v>
      </c>
      <c r="D7" s="745" t="s">
        <v>402</v>
      </c>
      <c r="E7" s="744">
        <v>45812</v>
      </c>
      <c r="F7" s="745" t="s">
        <v>402</v>
      </c>
      <c r="G7" s="664" t="s">
        <v>1142</v>
      </c>
      <c r="H7" s="661" t="s">
        <v>494</v>
      </c>
      <c r="I7" s="666">
        <v>504</v>
      </c>
      <c r="J7" s="666">
        <v>0</v>
      </c>
      <c r="K7" s="666">
        <v>504</v>
      </c>
      <c r="L7" s="666" t="s">
        <v>380</v>
      </c>
      <c r="M7" s="666">
        <v>0</v>
      </c>
      <c r="N7" s="666">
        <v>202</v>
      </c>
      <c r="O7" s="666">
        <v>202</v>
      </c>
      <c r="P7" s="667" t="s">
        <v>75</v>
      </c>
      <c r="Q7" s="667" t="s">
        <v>166</v>
      </c>
      <c r="R7" s="667" t="s">
        <v>167</v>
      </c>
      <c r="S7" s="668">
        <v>517142</v>
      </c>
      <c r="T7" s="668">
        <v>180620</v>
      </c>
      <c r="U7" s="668"/>
      <c r="V7" s="668" t="s">
        <v>630</v>
      </c>
      <c r="W7" s="666" t="s">
        <v>627</v>
      </c>
      <c r="X7" s="666">
        <v>0</v>
      </c>
      <c r="Y7" s="666">
        <v>0.37</v>
      </c>
      <c r="Z7" s="666">
        <v>202</v>
      </c>
      <c r="AA7" s="729" t="s">
        <v>1788</v>
      </c>
      <c r="AB7" s="664" t="s">
        <v>1856</v>
      </c>
      <c r="AC7" s="664" t="s">
        <v>1790</v>
      </c>
      <c r="AD7" s="319"/>
      <c r="AE7" s="319"/>
      <c r="AF7" s="319"/>
      <c r="AG7" s="320"/>
      <c r="AH7" s="321"/>
      <c r="AI7" s="321"/>
      <c r="AJ7" s="321"/>
      <c r="AK7" s="321"/>
      <c r="AL7" s="321"/>
      <c r="AM7" s="595"/>
      <c r="AN7" s="315">
        <v>0</v>
      </c>
      <c r="AO7" s="315">
        <v>0</v>
      </c>
      <c r="AP7" s="315">
        <v>0</v>
      </c>
      <c r="AQ7" s="315">
        <v>0</v>
      </c>
      <c r="AR7" s="315">
        <v>101</v>
      </c>
      <c r="AS7" s="315">
        <v>101</v>
      </c>
      <c r="AT7" s="315">
        <v>0</v>
      </c>
      <c r="AU7" s="315">
        <v>0</v>
      </c>
      <c r="AV7" s="315">
        <v>0</v>
      </c>
      <c r="AW7" s="315">
        <v>0</v>
      </c>
      <c r="AX7" s="315">
        <v>0</v>
      </c>
      <c r="AY7" s="315">
        <v>0</v>
      </c>
      <c r="AZ7" s="315">
        <v>0</v>
      </c>
      <c r="BA7" s="315">
        <v>0</v>
      </c>
      <c r="BB7" s="374">
        <f t="shared" si="0"/>
        <v>202</v>
      </c>
    </row>
    <row r="8" spans="1:54" ht="99.75" x14ac:dyDescent="0.45">
      <c r="A8" s="687">
        <v>5</v>
      </c>
      <c r="B8" s="687" t="s">
        <v>499</v>
      </c>
      <c r="C8" s="777" t="s">
        <v>119</v>
      </c>
      <c r="D8" s="778" t="s">
        <v>402</v>
      </c>
      <c r="E8" s="777">
        <v>45750</v>
      </c>
      <c r="F8" s="777">
        <v>45880</v>
      </c>
      <c r="G8" s="690" t="s">
        <v>500</v>
      </c>
      <c r="H8" s="779" t="s">
        <v>501</v>
      </c>
      <c r="I8" s="627">
        <v>134</v>
      </c>
      <c r="J8" s="627">
        <v>0</v>
      </c>
      <c r="K8" s="627">
        <v>134</v>
      </c>
      <c r="L8" s="627" t="s">
        <v>391</v>
      </c>
      <c r="M8" s="627">
        <v>1</v>
      </c>
      <c r="N8" s="627">
        <v>74</v>
      </c>
      <c r="O8" s="627">
        <v>73</v>
      </c>
      <c r="P8" s="780" t="s">
        <v>75</v>
      </c>
      <c r="Q8" s="780" t="s">
        <v>192</v>
      </c>
      <c r="R8" s="780" t="s">
        <v>167</v>
      </c>
      <c r="S8" s="781">
        <v>516143</v>
      </c>
      <c r="T8" s="781">
        <v>180249</v>
      </c>
      <c r="U8" s="781"/>
      <c r="V8" s="781" t="s">
        <v>123</v>
      </c>
      <c r="W8" s="781" t="s">
        <v>659</v>
      </c>
      <c r="X8" s="780" t="s">
        <v>125</v>
      </c>
      <c r="Y8" s="780" t="s">
        <v>1196</v>
      </c>
      <c r="Z8" s="780" t="s">
        <v>1197</v>
      </c>
      <c r="AA8" s="782" t="s">
        <v>1805</v>
      </c>
      <c r="AB8" s="783" t="s">
        <v>1919</v>
      </c>
      <c r="AC8" s="784" t="s">
        <v>1920</v>
      </c>
      <c r="AD8" s="319"/>
      <c r="AE8" s="319"/>
      <c r="AF8" s="319"/>
      <c r="AG8" s="320"/>
      <c r="AH8" s="321"/>
      <c r="AI8" s="321"/>
      <c r="AJ8" s="321"/>
      <c r="AK8" s="321"/>
      <c r="AL8" s="321"/>
      <c r="AM8" s="595"/>
      <c r="AN8" s="315">
        <v>0</v>
      </c>
      <c r="AO8" s="315">
        <v>0</v>
      </c>
      <c r="AP8" s="315">
        <v>0</v>
      </c>
      <c r="AQ8" s="315">
        <v>36</v>
      </c>
      <c r="AR8" s="315">
        <v>37</v>
      </c>
      <c r="AS8" s="315">
        <v>0</v>
      </c>
      <c r="AT8" s="315">
        <v>0</v>
      </c>
      <c r="AU8" s="315">
        <v>0</v>
      </c>
      <c r="AV8" s="315">
        <v>0</v>
      </c>
      <c r="AW8" s="315">
        <v>0</v>
      </c>
      <c r="AX8" s="315">
        <v>0</v>
      </c>
      <c r="AY8" s="315">
        <v>0</v>
      </c>
      <c r="AZ8" s="315">
        <v>0</v>
      </c>
      <c r="BA8" s="315">
        <v>0</v>
      </c>
      <c r="BB8" s="374">
        <f t="shared" si="0"/>
        <v>73</v>
      </c>
    </row>
    <row r="9" spans="1:54" ht="42.75" x14ac:dyDescent="0.45">
      <c r="A9" s="313"/>
      <c r="B9" s="313" t="s">
        <v>1666</v>
      </c>
      <c r="C9" s="750" t="s">
        <v>135</v>
      </c>
      <c r="D9" s="379" t="s">
        <v>402</v>
      </c>
      <c r="E9" s="751">
        <v>45951</v>
      </c>
      <c r="F9" s="379" t="s">
        <v>402</v>
      </c>
      <c r="G9" s="314" t="s">
        <v>1667</v>
      </c>
      <c r="H9" s="314" t="s">
        <v>1668</v>
      </c>
      <c r="I9" s="315">
        <v>7</v>
      </c>
      <c r="J9" s="315">
        <v>0</v>
      </c>
      <c r="K9" s="315">
        <v>7</v>
      </c>
      <c r="L9" s="315" t="s">
        <v>391</v>
      </c>
      <c r="M9" s="315">
        <v>1</v>
      </c>
      <c r="N9" s="315">
        <v>4</v>
      </c>
      <c r="O9" s="315">
        <v>3</v>
      </c>
      <c r="P9" s="315"/>
      <c r="Q9" s="703" t="s">
        <v>228</v>
      </c>
      <c r="R9" s="315" t="s">
        <v>216</v>
      </c>
      <c r="S9" s="315">
        <v>513900</v>
      </c>
      <c r="T9" s="315">
        <v>183064</v>
      </c>
      <c r="U9" s="315"/>
      <c r="V9" s="315" t="s">
        <v>123</v>
      </c>
      <c r="W9" s="315" t="s">
        <v>123</v>
      </c>
      <c r="X9" s="315" t="s">
        <v>37</v>
      </c>
      <c r="Y9" s="315">
        <v>0.02</v>
      </c>
      <c r="Z9" s="315">
        <v>3</v>
      </c>
      <c r="AA9" s="315" t="s">
        <v>1793</v>
      </c>
      <c r="AB9" s="314" t="s">
        <v>1794</v>
      </c>
      <c r="AC9" s="313" t="s">
        <v>1796</v>
      </c>
      <c r="AD9" s="644"/>
      <c r="AE9" s="319"/>
      <c r="AF9" s="319"/>
      <c r="AG9" s="320"/>
      <c r="AH9" s="321"/>
      <c r="AI9" s="321"/>
      <c r="AJ9" s="321"/>
      <c r="AK9" s="321"/>
      <c r="AL9" s="321"/>
      <c r="AM9" s="595"/>
      <c r="AN9" s="315">
        <v>0</v>
      </c>
      <c r="AO9" s="315">
        <v>0</v>
      </c>
      <c r="AP9" s="315">
        <v>0</v>
      </c>
      <c r="AQ9" s="315">
        <v>3</v>
      </c>
      <c r="AR9" s="315">
        <v>0</v>
      </c>
      <c r="AS9" s="315">
        <v>0</v>
      </c>
      <c r="AT9" s="315">
        <v>0</v>
      </c>
      <c r="AU9" s="315">
        <v>0</v>
      </c>
      <c r="AV9" s="315">
        <v>0</v>
      </c>
      <c r="AW9" s="315">
        <v>0</v>
      </c>
      <c r="AX9" s="315">
        <v>0</v>
      </c>
      <c r="AY9" s="315">
        <v>0</v>
      </c>
      <c r="AZ9" s="315">
        <v>0</v>
      </c>
      <c r="BA9" s="315">
        <v>0</v>
      </c>
      <c r="BB9" s="374">
        <f t="shared" si="0"/>
        <v>3</v>
      </c>
    </row>
    <row r="10" spans="1:54" x14ac:dyDescent="0.45">
      <c r="A10" s="661"/>
      <c r="B10" s="661"/>
      <c r="C10" s="785"/>
      <c r="D10" s="785"/>
      <c r="E10" s="785"/>
      <c r="F10" s="785"/>
      <c r="G10" s="661"/>
      <c r="H10" s="665"/>
      <c r="I10" s="666"/>
      <c r="J10" s="666"/>
      <c r="K10" s="666"/>
      <c r="L10" s="666"/>
      <c r="M10" s="666"/>
      <c r="N10" s="666"/>
      <c r="O10" s="666"/>
      <c r="P10" s="733"/>
      <c r="Q10" s="733"/>
      <c r="R10" s="733"/>
      <c r="S10" s="734"/>
      <c r="T10" s="734"/>
      <c r="U10" s="734"/>
      <c r="V10" s="734"/>
      <c r="W10" s="734"/>
      <c r="X10" s="733"/>
      <c r="Y10" s="733"/>
      <c r="Z10" s="733"/>
      <c r="AA10" s="733"/>
      <c r="AB10" s="786"/>
      <c r="AC10" s="786"/>
      <c r="AD10" s="319"/>
      <c r="AE10" s="319"/>
      <c r="AF10" s="319"/>
      <c r="AG10" s="322" t="s">
        <v>68</v>
      </c>
      <c r="AH10" s="350"/>
      <c r="AI10" s="350"/>
      <c r="AJ10" s="350"/>
      <c r="AK10" s="350"/>
      <c r="AL10" s="350"/>
      <c r="AM10" s="598"/>
      <c r="AN10" s="351">
        <f>SUM(AN5:AN9)</f>
        <v>0</v>
      </c>
      <c r="AO10" s="351">
        <f t="shared" ref="AO10:BA10" si="1">SUM(AO5:AO9)</f>
        <v>0</v>
      </c>
      <c r="AP10" s="351">
        <f t="shared" si="1"/>
        <v>0</v>
      </c>
      <c r="AQ10" s="351">
        <f t="shared" si="1"/>
        <v>39</v>
      </c>
      <c r="AR10" s="351">
        <f t="shared" si="1"/>
        <v>138</v>
      </c>
      <c r="AS10" s="351">
        <f t="shared" si="1"/>
        <v>125</v>
      </c>
      <c r="AT10" s="351">
        <f t="shared" si="1"/>
        <v>21</v>
      </c>
      <c r="AU10" s="351">
        <f t="shared" si="1"/>
        <v>0</v>
      </c>
      <c r="AV10" s="351">
        <f t="shared" si="1"/>
        <v>0</v>
      </c>
      <c r="AW10" s="351">
        <f t="shared" si="1"/>
        <v>0</v>
      </c>
      <c r="AX10" s="351">
        <f t="shared" si="1"/>
        <v>0</v>
      </c>
      <c r="AY10" s="351">
        <f t="shared" si="1"/>
        <v>0</v>
      </c>
      <c r="AZ10" s="351">
        <f t="shared" si="1"/>
        <v>0</v>
      </c>
      <c r="BA10" s="351">
        <f t="shared" si="1"/>
        <v>0</v>
      </c>
      <c r="BB10" s="374">
        <f>SUM(AN10:BA10)</f>
        <v>323</v>
      </c>
    </row>
    <row r="11" spans="1:54" x14ac:dyDescent="0.45">
      <c r="C11" s="305"/>
      <c r="D11" s="305"/>
      <c r="E11" s="305"/>
      <c r="F11" s="305"/>
      <c r="H11" s="140"/>
      <c r="P11" s="383"/>
      <c r="Q11" s="383"/>
      <c r="R11" s="383"/>
      <c r="S11" s="384"/>
      <c r="T11" s="384"/>
      <c r="U11" s="384"/>
      <c r="V11" s="384"/>
      <c r="W11" s="384"/>
      <c r="X11" s="383"/>
      <c r="Y11" s="383"/>
      <c r="Z11" s="383"/>
      <c r="AA11" s="383"/>
      <c r="AB11" s="385"/>
      <c r="AC11" s="385"/>
      <c r="AD11" s="367"/>
      <c r="AE11" s="367"/>
      <c r="AF11" s="367"/>
      <c r="AH11" s="69"/>
      <c r="AI11" s="69"/>
      <c r="AJ11" s="69"/>
    </row>
    <row r="40" spans="1:54" s="112" customFormat="1" x14ac:dyDescent="0.45">
      <c r="A40" s="274" t="s">
        <v>454</v>
      </c>
      <c r="B40" s="277"/>
      <c r="C40" s="272"/>
      <c r="D40" s="272"/>
      <c r="G40" s="277"/>
      <c r="H40" s="277"/>
      <c r="I40" s="272"/>
      <c r="J40" s="272"/>
      <c r="K40" s="272"/>
      <c r="L40" s="272"/>
      <c r="M40" s="272"/>
      <c r="N40" s="272"/>
      <c r="O40" s="272"/>
      <c r="P40" s="272"/>
      <c r="Q40" s="272"/>
      <c r="R40" s="272"/>
      <c r="S40" s="272"/>
      <c r="T40" s="272"/>
      <c r="U40" s="272"/>
      <c r="V40" s="272"/>
      <c r="W40" s="272"/>
      <c r="X40" s="272"/>
      <c r="Y40" s="272"/>
      <c r="Z40" s="272"/>
      <c r="AA40" s="272"/>
      <c r="AB40" s="277"/>
      <c r="AC40" s="277"/>
      <c r="AH40" s="231"/>
      <c r="AI40" s="231"/>
      <c r="AJ40" s="231"/>
      <c r="AL40" s="69"/>
      <c r="AM40" s="217"/>
    </row>
    <row r="43" spans="1:54" x14ac:dyDescent="0.45">
      <c r="A43" s="611"/>
      <c r="B43" s="803" t="s">
        <v>1605</v>
      </c>
    </row>
    <row r="45" spans="1:54" x14ac:dyDescent="0.45">
      <c r="A45" s="275"/>
    </row>
    <row r="46" spans="1:54" x14ac:dyDescent="0.45">
      <c r="B46" s="275" t="s">
        <v>1606</v>
      </c>
      <c r="BA46" s="398" t="s">
        <v>1296</v>
      </c>
      <c r="BB46" s="402"/>
    </row>
    <row r="47" spans="1:54" x14ac:dyDescent="0.45">
      <c r="BA47" s="400" t="s">
        <v>122</v>
      </c>
      <c r="BB47" s="401">
        <f>SUMIF(R5:R9,"Acton",BB5:BB9)</f>
        <v>45</v>
      </c>
    </row>
    <row r="48" spans="1:54" x14ac:dyDescent="0.45">
      <c r="BA48" s="400" t="s">
        <v>167</v>
      </c>
      <c r="BB48" s="401">
        <f>SUMIF(R5:R9,"Ealing",BB5:BB9)</f>
        <v>275</v>
      </c>
    </row>
    <row r="49" spans="53:54" x14ac:dyDescent="0.45">
      <c r="BA49" s="400" t="s">
        <v>216</v>
      </c>
      <c r="BB49" s="401">
        <f>SUMIF(R5:R9,"Greenford",BB5:BB9)</f>
        <v>3</v>
      </c>
    </row>
    <row r="50" spans="53:54" x14ac:dyDescent="0.45">
      <c r="BA50" s="400" t="s">
        <v>238</v>
      </c>
      <c r="BB50" s="401">
        <f>SUMIF(R5:R9,"Hanwell",BB5:BB9)</f>
        <v>0</v>
      </c>
    </row>
    <row r="51" spans="53:54" x14ac:dyDescent="0.45">
      <c r="BA51" s="400" t="s">
        <v>271</v>
      </c>
      <c r="BB51" s="401">
        <f>SUMIF(R5:R9,"Northolt",BB5:BB9)</f>
        <v>0</v>
      </c>
    </row>
    <row r="52" spans="53:54" x14ac:dyDescent="0.45">
      <c r="BA52" s="400" t="s">
        <v>281</v>
      </c>
      <c r="BB52" s="401">
        <f>SUMIF(R5:R9,"Perivale",BB5:BB9)</f>
        <v>0</v>
      </c>
    </row>
    <row r="53" spans="53:54" x14ac:dyDescent="0.45">
      <c r="BA53" s="400" t="s">
        <v>286</v>
      </c>
      <c r="BB53" s="401">
        <f>SUMIF(R5:R9,"Southall",BB5:BB9)</f>
        <v>0</v>
      </c>
    </row>
  </sheetData>
  <sheetProtection algorithmName="SHA-512" hashValue="nzOdb8UQ3PgFPsdl+vvCWVzBWAUJM4Yrsrsnj397c+rMJkpJPjhr9nN5yiGKgMfFp6vM3xLAOYns/Km2hT6KiQ==" saltValue="456pUYXh8pj7kA28WLZTCA==" spinCount="100000" sheet="1" objects="1" scenarios="1"/>
  <mergeCells count="2">
    <mergeCell ref="I3:K3"/>
    <mergeCell ref="M3:O3"/>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E4958-7B6A-4D02-A329-3CC97DAA140D}">
  <sheetPr>
    <tabColor theme="5" tint="-0.249977111117893"/>
  </sheetPr>
  <dimension ref="A2:BV147"/>
  <sheetViews>
    <sheetView topLeftCell="AC1" zoomScale="70" zoomScaleNormal="70" workbookViewId="0">
      <pane ySplit="4" topLeftCell="A122" activePane="bottomLeft" state="frozen"/>
      <selection pane="bottomLeft"/>
    </sheetView>
  </sheetViews>
  <sheetFormatPr defaultRowHeight="14.25" x14ac:dyDescent="0.45"/>
  <cols>
    <col min="1" max="1" width="23.59765625" style="51" customWidth="1"/>
    <col min="2" max="2" width="35.265625" style="85" bestFit="1" customWidth="1"/>
    <col min="3" max="3" width="36" style="85" bestFit="1" customWidth="1"/>
    <col min="4" max="4" width="46.59765625" style="52" customWidth="1"/>
    <col min="5" max="5" width="48.59765625" style="51" customWidth="1"/>
    <col min="6" max="6" width="32.73046875" style="42" customWidth="1"/>
    <col min="7" max="7" width="29.59765625" style="42" customWidth="1"/>
    <col min="8" max="8" width="24.3984375" style="42" customWidth="1"/>
    <col min="9" max="9" width="48.73046875" style="42" customWidth="1"/>
    <col min="10" max="10" width="70" style="42" customWidth="1"/>
    <col min="11" max="11" width="78.73046875" style="128" customWidth="1"/>
    <col min="12" max="12" width="19.265625" style="42" bestFit="1" customWidth="1"/>
    <col min="13" max="13" width="26.73046875" style="42" customWidth="1"/>
    <col min="14" max="14" width="10.3984375" style="42" bestFit="1" customWidth="1"/>
    <col min="15" max="15" width="11.73046875" style="42" bestFit="1" customWidth="1"/>
    <col min="16" max="16" width="11.3984375" style="42" bestFit="1" customWidth="1"/>
    <col min="17" max="17" width="48.73046875" style="42" customWidth="1"/>
    <col min="18" max="18" width="18" style="42" bestFit="1" customWidth="1"/>
    <col min="19" max="19" width="88.86328125" style="132" customWidth="1"/>
    <col min="20" max="20" width="24" style="42" customWidth="1"/>
    <col min="21" max="22" width="24" style="42" hidden="1" customWidth="1"/>
    <col min="23" max="25" width="33" style="42" hidden="1" customWidth="1"/>
    <col min="26" max="26" width="51.73046875" style="132" customWidth="1"/>
    <col min="27" max="27" width="2.86328125" style="65" customWidth="1"/>
    <col min="28" max="28" width="3" style="65" customWidth="1"/>
    <col min="29" max="29" width="2.86328125" style="65" customWidth="1"/>
    <col min="30" max="30" width="23" bestFit="1" customWidth="1"/>
    <col min="31" max="33" width="14.3984375" style="73" bestFit="1" customWidth="1"/>
    <col min="34" max="34" width="14.86328125" style="69" customWidth="1"/>
    <col min="35" max="35" width="14.86328125" style="232" bestFit="1" customWidth="1"/>
    <col min="36" max="36" width="14.86328125" style="220" bestFit="1" customWidth="1"/>
    <col min="37" max="41" width="14.86328125" style="42" bestFit="1" customWidth="1"/>
    <col min="42" max="43" width="14.3984375" style="42" bestFit="1" customWidth="1"/>
    <col min="44" max="49" width="14.86328125" style="42" bestFit="1" customWidth="1"/>
    <col min="50" max="50" width="14.86328125" style="42" customWidth="1"/>
    <col min="51" max="51" width="18" style="254" bestFit="1" customWidth="1"/>
    <col min="52" max="52" width="9.1328125" style="224"/>
    <col min="53" max="53" width="23" hidden="1" customWidth="1"/>
    <col min="54" max="56" width="14.3984375" hidden="1" customWidth="1"/>
    <col min="57" max="64" width="14.86328125" style="42" hidden="1" customWidth="1"/>
    <col min="65" max="66" width="14.3984375" style="42" hidden="1" customWidth="1"/>
    <col min="67" max="73" width="14.86328125" style="42" hidden="1" customWidth="1"/>
    <col min="74" max="74" width="31.265625" style="253" hidden="1" customWidth="1"/>
  </cols>
  <sheetData>
    <row r="2" spans="1:74" ht="14.65" thickBot="1" x14ac:dyDescent="0.5">
      <c r="BA2" s="221" t="s">
        <v>1409</v>
      </c>
    </row>
    <row r="3" spans="1:74" ht="14.65" thickBot="1" x14ac:dyDescent="0.5">
      <c r="F3" s="51" t="s">
        <v>503</v>
      </c>
      <c r="AD3" s="44"/>
      <c r="AE3" s="97" t="s">
        <v>3</v>
      </c>
      <c r="AF3" s="97" t="s">
        <v>4</v>
      </c>
      <c r="AG3" s="98" t="s">
        <v>5</v>
      </c>
      <c r="AH3" s="98" t="s">
        <v>6</v>
      </c>
      <c r="AI3" s="98" t="s">
        <v>7</v>
      </c>
      <c r="AJ3" s="111" t="s">
        <v>8</v>
      </c>
      <c r="AK3" s="103" t="s">
        <v>9</v>
      </c>
      <c r="AL3" s="103" t="s">
        <v>10</v>
      </c>
      <c r="AM3" s="103" t="s">
        <v>11</v>
      </c>
      <c r="AN3" s="103" t="s">
        <v>12</v>
      </c>
      <c r="AO3" s="103" t="s">
        <v>13</v>
      </c>
      <c r="AP3" s="104" t="s">
        <v>14</v>
      </c>
      <c r="AQ3" s="104" t="s">
        <v>15</v>
      </c>
      <c r="AR3" s="104" t="s">
        <v>16</v>
      </c>
      <c r="AS3" s="104" t="s">
        <v>17</v>
      </c>
      <c r="AT3" s="104" t="s">
        <v>18</v>
      </c>
      <c r="AU3" s="110" t="s">
        <v>19</v>
      </c>
      <c r="AV3" s="110" t="s">
        <v>20</v>
      </c>
      <c r="AW3" s="110" t="s">
        <v>21</v>
      </c>
      <c r="AX3" s="110" t="s">
        <v>398</v>
      </c>
      <c r="BA3" s="44"/>
      <c r="BB3" s="97" t="s">
        <v>3</v>
      </c>
      <c r="BC3" s="97" t="s">
        <v>4</v>
      </c>
      <c r="BD3" s="98" t="s">
        <v>5</v>
      </c>
      <c r="BE3" s="98" t="s">
        <v>6</v>
      </c>
      <c r="BF3" s="102" t="s">
        <v>7</v>
      </c>
      <c r="BG3" s="103" t="s">
        <v>8</v>
      </c>
      <c r="BH3" s="103" t="s">
        <v>9</v>
      </c>
      <c r="BI3" s="103" t="s">
        <v>10</v>
      </c>
      <c r="BJ3" s="103" t="s">
        <v>11</v>
      </c>
      <c r="BK3" s="103" t="s">
        <v>12</v>
      </c>
      <c r="BL3" s="104" t="s">
        <v>13</v>
      </c>
      <c r="BM3" s="104" t="s">
        <v>14</v>
      </c>
      <c r="BN3" s="104" t="s">
        <v>15</v>
      </c>
      <c r="BO3" s="104" t="s">
        <v>16</v>
      </c>
      <c r="BP3" s="104" t="s">
        <v>17</v>
      </c>
      <c r="BQ3" s="110" t="s">
        <v>18</v>
      </c>
      <c r="BR3" s="110" t="s">
        <v>19</v>
      </c>
      <c r="BS3" s="110" t="s">
        <v>20</v>
      </c>
      <c r="BT3" s="110" t="s">
        <v>21</v>
      </c>
      <c r="BU3" s="110" t="s">
        <v>398</v>
      </c>
    </row>
    <row r="4" spans="1:74" ht="47.25" customHeight="1" thickBot="1" x14ac:dyDescent="0.5">
      <c r="A4" s="29" t="s">
        <v>399</v>
      </c>
      <c r="B4" s="397" t="s">
        <v>504</v>
      </c>
      <c r="C4" s="216" t="s">
        <v>505</v>
      </c>
      <c r="D4" s="29" t="s">
        <v>46</v>
      </c>
      <c r="E4" s="29" t="s">
        <v>506</v>
      </c>
      <c r="F4" s="29" t="s">
        <v>507</v>
      </c>
      <c r="G4" s="29" t="s">
        <v>508</v>
      </c>
      <c r="H4" s="29" t="s">
        <v>509</v>
      </c>
      <c r="I4" s="26" t="s">
        <v>1817</v>
      </c>
      <c r="J4" s="216" t="s">
        <v>511</v>
      </c>
      <c r="K4" s="216" t="s">
        <v>512</v>
      </c>
      <c r="L4" s="26" t="s">
        <v>53</v>
      </c>
      <c r="M4" s="26" t="s">
        <v>54</v>
      </c>
      <c r="N4" s="26" t="s">
        <v>55</v>
      </c>
      <c r="O4" s="26" t="s">
        <v>56</v>
      </c>
      <c r="P4" s="26" t="s">
        <v>57</v>
      </c>
      <c r="Q4" s="26" t="s">
        <v>513</v>
      </c>
      <c r="R4" s="26" t="s">
        <v>514</v>
      </c>
      <c r="S4" s="84" t="s">
        <v>64</v>
      </c>
      <c r="T4" s="84" t="s">
        <v>376</v>
      </c>
      <c r="U4" s="395" t="s">
        <v>515</v>
      </c>
      <c r="V4" s="395" t="s">
        <v>516</v>
      </c>
      <c r="W4" s="395" t="s">
        <v>517</v>
      </c>
      <c r="X4" s="395" t="s">
        <v>518</v>
      </c>
      <c r="Y4" s="395" t="s">
        <v>519</v>
      </c>
      <c r="Z4" s="84" t="s">
        <v>115</v>
      </c>
      <c r="AA4" s="310"/>
      <c r="AB4" s="310"/>
      <c r="AC4" s="310"/>
      <c r="AD4" s="311" t="s">
        <v>22</v>
      </c>
      <c r="AE4" s="99">
        <v>-5</v>
      </c>
      <c r="AF4" s="100">
        <v>-4</v>
      </c>
      <c r="AG4" s="360">
        <v>-3</v>
      </c>
      <c r="AH4" s="361">
        <v>-2</v>
      </c>
      <c r="AI4" s="361">
        <v>-1</v>
      </c>
      <c r="AJ4" s="376">
        <v>0</v>
      </c>
      <c r="AK4" s="363">
        <v>1</v>
      </c>
      <c r="AL4" s="363">
        <v>2</v>
      </c>
      <c r="AM4" s="363">
        <v>3</v>
      </c>
      <c r="AN4" s="363">
        <v>4</v>
      </c>
      <c r="AO4" s="363">
        <v>5</v>
      </c>
      <c r="AP4" s="364">
        <v>6</v>
      </c>
      <c r="AQ4" s="364">
        <v>7</v>
      </c>
      <c r="AR4" s="364">
        <v>8</v>
      </c>
      <c r="AS4" s="364">
        <v>9</v>
      </c>
      <c r="AT4" s="364">
        <v>10</v>
      </c>
      <c r="AU4" s="365">
        <v>11</v>
      </c>
      <c r="AV4" s="365">
        <v>12</v>
      </c>
      <c r="AW4" s="365">
        <v>13</v>
      </c>
      <c r="AX4" s="365">
        <v>14</v>
      </c>
      <c r="AY4" s="389" t="s">
        <v>116</v>
      </c>
      <c r="BA4" s="311" t="s">
        <v>22</v>
      </c>
      <c r="BB4" s="559">
        <v>-4</v>
      </c>
      <c r="BC4" s="560">
        <v>-3</v>
      </c>
      <c r="BD4" s="561">
        <v>-2</v>
      </c>
      <c r="BE4" s="97">
        <v>-1</v>
      </c>
      <c r="BF4" s="562">
        <v>0</v>
      </c>
      <c r="BG4" s="563">
        <v>1</v>
      </c>
      <c r="BH4" s="563">
        <v>2</v>
      </c>
      <c r="BI4" s="563">
        <v>3</v>
      </c>
      <c r="BJ4" s="563">
        <v>4</v>
      </c>
      <c r="BK4" s="563">
        <v>5</v>
      </c>
      <c r="BL4" s="564">
        <v>6</v>
      </c>
      <c r="BM4" s="564">
        <v>7</v>
      </c>
      <c r="BN4" s="564">
        <v>8</v>
      </c>
      <c r="BO4" s="564">
        <v>9</v>
      </c>
      <c r="BP4" s="564">
        <v>10</v>
      </c>
      <c r="BQ4" s="270">
        <v>11</v>
      </c>
      <c r="BR4" s="270">
        <v>12</v>
      </c>
      <c r="BS4" s="270">
        <v>13</v>
      </c>
      <c r="BT4" s="270">
        <v>14</v>
      </c>
      <c r="BU4" s="270">
        <v>15</v>
      </c>
      <c r="BV4" s="577" t="s">
        <v>117</v>
      </c>
    </row>
    <row r="5" spans="1:74" ht="28.5" x14ac:dyDescent="0.45">
      <c r="A5" s="664">
        <v>1</v>
      </c>
      <c r="B5" s="787" t="s">
        <v>520</v>
      </c>
      <c r="C5" s="787" t="s">
        <v>521</v>
      </c>
      <c r="D5" s="788" t="s">
        <v>522</v>
      </c>
      <c r="E5" s="789" t="s">
        <v>1131</v>
      </c>
      <c r="F5" s="666">
        <v>377</v>
      </c>
      <c r="G5" s="666">
        <v>377</v>
      </c>
      <c r="H5" s="666">
        <v>0</v>
      </c>
      <c r="I5" s="666" t="s">
        <v>523</v>
      </c>
      <c r="J5" s="666">
        <v>0</v>
      </c>
      <c r="K5" s="729">
        <v>377</v>
      </c>
      <c r="L5" s="667" t="s">
        <v>121</v>
      </c>
      <c r="M5" s="666" t="s">
        <v>122</v>
      </c>
      <c r="N5" s="668">
        <v>519972</v>
      </c>
      <c r="O5" s="668">
        <v>180244</v>
      </c>
      <c r="P5" s="668"/>
      <c r="Q5" s="668" t="s">
        <v>524</v>
      </c>
      <c r="R5" s="666">
        <v>1.3</v>
      </c>
      <c r="S5" s="664" t="s">
        <v>525</v>
      </c>
      <c r="T5" s="666">
        <v>377</v>
      </c>
      <c r="U5" s="353">
        <f>T5*0.35</f>
        <v>131.94999999999999</v>
      </c>
      <c r="V5" s="353">
        <f>T5*0.4</f>
        <v>150.80000000000001</v>
      </c>
      <c r="W5" s="353">
        <f>T5*0.5</f>
        <v>188.5</v>
      </c>
      <c r="X5" s="353">
        <f>U5*0.7</f>
        <v>92.364999999999981</v>
      </c>
      <c r="Y5" s="353">
        <f>U5*0.3</f>
        <v>39.584999999999994</v>
      </c>
      <c r="Z5" s="664" t="s">
        <v>526</v>
      </c>
      <c r="AA5" s="319"/>
      <c r="AB5" s="319"/>
      <c r="AC5" s="319"/>
      <c r="AD5" s="320"/>
      <c r="AE5" s="357"/>
      <c r="AF5" s="357"/>
      <c r="AG5" s="357"/>
      <c r="AH5" s="357"/>
      <c r="AI5" s="605"/>
      <c r="AJ5" s="396"/>
      <c r="AK5" s="666">
        <v>0</v>
      </c>
      <c r="AL5" s="666">
        <v>0</v>
      </c>
      <c r="AM5" s="666">
        <v>0</v>
      </c>
      <c r="AN5" s="666">
        <v>0</v>
      </c>
      <c r="AO5" s="666">
        <v>0</v>
      </c>
      <c r="AP5" s="666">
        <v>0</v>
      </c>
      <c r="AQ5" s="666">
        <v>0</v>
      </c>
      <c r="AR5" s="666">
        <v>75</v>
      </c>
      <c r="AS5" s="666">
        <v>75</v>
      </c>
      <c r="AT5" s="666">
        <v>75</v>
      </c>
      <c r="AU5" s="666">
        <v>76</v>
      </c>
      <c r="AV5" s="666">
        <v>76</v>
      </c>
      <c r="AW5" s="666">
        <v>0</v>
      </c>
      <c r="AX5" s="666">
        <v>0</v>
      </c>
      <c r="AY5" s="374">
        <f>SUM(AK5:AX5)</f>
        <v>377</v>
      </c>
      <c r="BA5" s="566"/>
      <c r="BB5" s="566"/>
      <c r="BC5" s="566"/>
      <c r="BD5" s="566"/>
      <c r="BE5" s="578"/>
      <c r="BF5" s="578"/>
      <c r="BG5" s="578">
        <v>0</v>
      </c>
      <c r="BH5" s="578">
        <v>0</v>
      </c>
      <c r="BI5" s="578">
        <v>0</v>
      </c>
      <c r="BJ5" s="578">
        <v>0</v>
      </c>
      <c r="BK5" s="578">
        <v>0</v>
      </c>
      <c r="BL5" s="578">
        <v>0</v>
      </c>
      <c r="BM5" s="583">
        <v>0</v>
      </c>
      <c r="BN5" s="583">
        <v>26</v>
      </c>
      <c r="BO5" s="583">
        <v>26</v>
      </c>
      <c r="BP5" s="583">
        <v>26</v>
      </c>
      <c r="BQ5" s="583">
        <v>27</v>
      </c>
      <c r="BR5" s="583">
        <v>27</v>
      </c>
      <c r="BS5" s="578">
        <v>0</v>
      </c>
      <c r="BT5" s="578">
        <v>0</v>
      </c>
      <c r="BU5" s="578">
        <v>0</v>
      </c>
      <c r="BV5" s="579">
        <f>SUM(BG5:BU5)</f>
        <v>132</v>
      </c>
    </row>
    <row r="6" spans="1:74" s="90" customFormat="1" ht="28.5" x14ac:dyDescent="0.45">
      <c r="A6" s="670">
        <v>2</v>
      </c>
      <c r="B6" s="790" t="s">
        <v>37</v>
      </c>
      <c r="C6" s="790" t="s">
        <v>527</v>
      </c>
      <c r="D6" s="790" t="s">
        <v>528</v>
      </c>
      <c r="E6" s="695" t="s">
        <v>529</v>
      </c>
      <c r="F6" s="342">
        <v>188</v>
      </c>
      <c r="G6" s="342">
        <v>188</v>
      </c>
      <c r="H6" s="342">
        <v>0</v>
      </c>
      <c r="I6" s="342" t="s">
        <v>118</v>
      </c>
      <c r="J6" s="342">
        <v>188</v>
      </c>
      <c r="K6" s="698">
        <v>0</v>
      </c>
      <c r="L6" s="672" t="s">
        <v>121</v>
      </c>
      <c r="M6" s="342" t="s">
        <v>122</v>
      </c>
      <c r="N6" s="673">
        <v>519877</v>
      </c>
      <c r="O6" s="673">
        <v>180342</v>
      </c>
      <c r="P6" s="673">
        <v>12019817</v>
      </c>
      <c r="Q6" s="673" t="s">
        <v>123</v>
      </c>
      <c r="R6" s="342">
        <v>1.34</v>
      </c>
      <c r="S6" s="670" t="s">
        <v>1797</v>
      </c>
      <c r="T6" s="673">
        <v>0</v>
      </c>
      <c r="U6" s="308">
        <f t="shared" ref="U6:U68" si="0">T6*0.35</f>
        <v>0</v>
      </c>
      <c r="V6" s="308">
        <f t="shared" ref="V6:V68" si="1">T6*0.4</f>
        <v>0</v>
      </c>
      <c r="W6" s="308">
        <f t="shared" ref="W6:W68" si="2">T6*0.5</f>
        <v>0</v>
      </c>
      <c r="X6" s="308">
        <f t="shared" ref="X6:X68" si="3">U6*0.7</f>
        <v>0</v>
      </c>
      <c r="Y6" s="308">
        <f t="shared" ref="Y6:Y68" si="4">U6*0.3</f>
        <v>0</v>
      </c>
      <c r="Z6" s="670" t="s">
        <v>37</v>
      </c>
      <c r="AA6" s="391"/>
      <c r="AB6" s="391"/>
      <c r="AC6" s="391"/>
      <c r="AD6" s="392"/>
      <c r="AE6" s="393"/>
      <c r="AF6" s="393"/>
      <c r="AG6" s="393"/>
      <c r="AH6" s="393"/>
      <c r="AI6" s="379"/>
      <c r="AJ6" s="390"/>
      <c r="AK6" s="723">
        <v>0</v>
      </c>
      <c r="AL6" s="723">
        <v>0</v>
      </c>
      <c r="AM6" s="723">
        <v>0</v>
      </c>
      <c r="AN6" s="723">
        <v>0</v>
      </c>
      <c r="AO6" s="723">
        <v>0</v>
      </c>
      <c r="AP6" s="723">
        <v>0</v>
      </c>
      <c r="AQ6" s="723">
        <v>0</v>
      </c>
      <c r="AR6" s="723">
        <v>0</v>
      </c>
      <c r="AS6" s="723">
        <v>0</v>
      </c>
      <c r="AT6" s="723">
        <v>0</v>
      </c>
      <c r="AU6" s="723">
        <v>0</v>
      </c>
      <c r="AV6" s="723">
        <v>0</v>
      </c>
      <c r="AW6" s="723">
        <v>0</v>
      </c>
      <c r="AX6" s="723">
        <v>0</v>
      </c>
      <c r="AY6" s="374">
        <f t="shared" ref="AY6:AY69" si="5">SUM(AK6:AX6)</f>
        <v>0</v>
      </c>
      <c r="AZ6" s="227"/>
      <c r="BA6" s="580"/>
      <c r="BB6" s="580"/>
      <c r="BC6" s="580"/>
      <c r="BD6" s="580"/>
      <c r="BE6" s="581"/>
      <c r="BF6" s="581"/>
      <c r="BG6" s="584"/>
      <c r="BH6" s="584"/>
      <c r="BI6" s="584"/>
      <c r="BJ6" s="584"/>
      <c r="BK6" s="584"/>
      <c r="BL6" s="584"/>
      <c r="BM6" s="584"/>
      <c r="BN6" s="584"/>
      <c r="BO6" s="584"/>
      <c r="BP6" s="584"/>
      <c r="BQ6" s="584"/>
      <c r="BR6" s="584"/>
      <c r="BS6" s="584"/>
      <c r="BT6" s="584"/>
      <c r="BU6" s="584"/>
      <c r="BV6" s="579">
        <f t="shared" ref="BV6:BV69" si="6">SUM(BG6:BU6)</f>
        <v>0</v>
      </c>
    </row>
    <row r="7" spans="1:74" ht="42.75" x14ac:dyDescent="0.45">
      <c r="A7" s="670">
        <v>3</v>
      </c>
      <c r="B7" s="790" t="s">
        <v>37</v>
      </c>
      <c r="C7" s="790" t="s">
        <v>531</v>
      </c>
      <c r="D7" s="790" t="s">
        <v>1039</v>
      </c>
      <c r="E7" s="695" t="s">
        <v>532</v>
      </c>
      <c r="F7" s="342">
        <v>262</v>
      </c>
      <c r="G7" s="342">
        <v>259</v>
      </c>
      <c r="H7" s="342">
        <v>3</v>
      </c>
      <c r="I7" s="342" t="s">
        <v>523</v>
      </c>
      <c r="J7" s="342">
        <v>0</v>
      </c>
      <c r="K7" s="698">
        <v>259</v>
      </c>
      <c r="L7" s="672" t="s">
        <v>121</v>
      </c>
      <c r="M7" s="342" t="s">
        <v>122</v>
      </c>
      <c r="N7" s="673">
        <v>520538</v>
      </c>
      <c r="O7" s="673">
        <v>180158</v>
      </c>
      <c r="P7" s="673"/>
      <c r="Q7" s="673" t="s">
        <v>533</v>
      </c>
      <c r="R7" s="342">
        <v>0.68</v>
      </c>
      <c r="S7" s="670" t="s">
        <v>534</v>
      </c>
      <c r="T7" s="342">
        <v>0</v>
      </c>
      <c r="U7" s="308">
        <f t="shared" si="0"/>
        <v>0</v>
      </c>
      <c r="V7" s="308">
        <f t="shared" si="1"/>
        <v>0</v>
      </c>
      <c r="W7" s="308">
        <f t="shared" si="2"/>
        <v>0</v>
      </c>
      <c r="X7" s="308">
        <f t="shared" si="3"/>
        <v>0</v>
      </c>
      <c r="Y7" s="308">
        <f t="shared" si="4"/>
        <v>0</v>
      </c>
      <c r="Z7" s="670" t="s">
        <v>37</v>
      </c>
      <c r="AA7" s="319"/>
      <c r="AB7" s="319"/>
      <c r="AC7" s="319"/>
      <c r="AD7" s="320"/>
      <c r="AE7" s="321"/>
      <c r="AF7" s="321"/>
      <c r="AG7" s="321"/>
      <c r="AH7" s="321"/>
      <c r="AI7" s="379"/>
      <c r="AJ7" s="390"/>
      <c r="AK7" s="723">
        <v>0</v>
      </c>
      <c r="AL7" s="723">
        <v>0</v>
      </c>
      <c r="AM7" s="723">
        <v>0</v>
      </c>
      <c r="AN7" s="723">
        <v>0</v>
      </c>
      <c r="AO7" s="723">
        <v>0</v>
      </c>
      <c r="AP7" s="723">
        <v>0</v>
      </c>
      <c r="AQ7" s="723">
        <v>0</v>
      </c>
      <c r="AR7" s="723">
        <v>0</v>
      </c>
      <c r="AS7" s="723">
        <v>0</v>
      </c>
      <c r="AT7" s="723">
        <v>0</v>
      </c>
      <c r="AU7" s="723">
        <v>0</v>
      </c>
      <c r="AV7" s="723">
        <v>0</v>
      </c>
      <c r="AW7" s="723">
        <v>0</v>
      </c>
      <c r="AX7" s="723">
        <v>0</v>
      </c>
      <c r="AY7" s="374">
        <f t="shared" si="5"/>
        <v>0</v>
      </c>
      <c r="BA7" s="566"/>
      <c r="BB7" s="566"/>
      <c r="BC7" s="566"/>
      <c r="BD7" s="566"/>
      <c r="BE7" s="578"/>
      <c r="BF7" s="578"/>
      <c r="BG7" s="585"/>
      <c r="BH7" s="585"/>
      <c r="BI7" s="585"/>
      <c r="BJ7" s="585"/>
      <c r="BK7" s="585"/>
      <c r="BL7" s="585"/>
      <c r="BM7" s="585"/>
      <c r="BN7" s="585"/>
      <c r="BO7" s="585"/>
      <c r="BP7" s="585"/>
      <c r="BQ7" s="585"/>
      <c r="BR7" s="585"/>
      <c r="BS7" s="585"/>
      <c r="BT7" s="585"/>
      <c r="BU7" s="585"/>
      <c r="BV7" s="579">
        <f t="shared" si="6"/>
        <v>0</v>
      </c>
    </row>
    <row r="8" spans="1:74" ht="221.25" customHeight="1" x14ac:dyDescent="0.45">
      <c r="A8" s="314">
        <v>4</v>
      </c>
      <c r="B8" s="791" t="s">
        <v>535</v>
      </c>
      <c r="C8" s="791" t="s">
        <v>132</v>
      </c>
      <c r="D8" s="791" t="s">
        <v>536</v>
      </c>
      <c r="E8" s="314" t="s">
        <v>537</v>
      </c>
      <c r="F8" s="315">
        <v>2000</v>
      </c>
      <c r="G8" s="315">
        <v>1564</v>
      </c>
      <c r="H8" s="315">
        <v>436</v>
      </c>
      <c r="I8" s="703" t="s">
        <v>129</v>
      </c>
      <c r="J8" s="315">
        <v>0</v>
      </c>
      <c r="K8" s="703">
        <v>1564</v>
      </c>
      <c r="L8" s="677" t="s">
        <v>121</v>
      </c>
      <c r="M8" s="315" t="s">
        <v>122</v>
      </c>
      <c r="N8" s="328">
        <v>520105</v>
      </c>
      <c r="O8" s="328">
        <v>179616</v>
      </c>
      <c r="P8" s="328">
        <v>12125490</v>
      </c>
      <c r="Q8" s="328" t="s">
        <v>123</v>
      </c>
      <c r="R8" s="315">
        <v>8.4700000000000006</v>
      </c>
      <c r="S8" s="314" t="s">
        <v>1921</v>
      </c>
      <c r="T8" s="315" t="s">
        <v>1699</v>
      </c>
      <c r="U8" s="317" t="e">
        <f t="shared" si="0"/>
        <v>#VALUE!</v>
      </c>
      <c r="V8" s="317" t="e">
        <f t="shared" si="1"/>
        <v>#VALUE!</v>
      </c>
      <c r="W8" s="317" t="e">
        <f t="shared" si="2"/>
        <v>#VALUE!</v>
      </c>
      <c r="X8" s="317" t="e">
        <f t="shared" si="3"/>
        <v>#VALUE!</v>
      </c>
      <c r="Y8" s="317" t="e">
        <f t="shared" si="4"/>
        <v>#VALUE!</v>
      </c>
      <c r="Z8" s="314" t="s">
        <v>1798</v>
      </c>
      <c r="AA8" s="319"/>
      <c r="AB8" s="319"/>
      <c r="AC8" s="319"/>
      <c r="AD8" s="320"/>
      <c r="AE8" s="321"/>
      <c r="AF8" s="321"/>
      <c r="AG8" s="321"/>
      <c r="AH8" s="321"/>
      <c r="AI8" s="379"/>
      <c r="AJ8" s="390"/>
      <c r="AK8" s="315">
        <v>0</v>
      </c>
      <c r="AL8" s="315">
        <v>0</v>
      </c>
      <c r="AM8" s="315">
        <v>0</v>
      </c>
      <c r="AN8" s="315">
        <v>0</v>
      </c>
      <c r="AO8" s="315">
        <v>143</v>
      </c>
      <c r="AP8" s="315">
        <v>143</v>
      </c>
      <c r="AQ8" s="315">
        <v>142</v>
      </c>
      <c r="AR8" s="315">
        <v>142</v>
      </c>
      <c r="AS8" s="315">
        <v>142</v>
      </c>
      <c r="AT8" s="315">
        <v>142</v>
      </c>
      <c r="AU8" s="315">
        <v>142</v>
      </c>
      <c r="AV8" s="315">
        <v>142</v>
      </c>
      <c r="AW8" s="315">
        <v>142</v>
      </c>
      <c r="AX8" s="315">
        <v>142</v>
      </c>
      <c r="AY8" s="374">
        <f t="shared" si="5"/>
        <v>1422</v>
      </c>
      <c r="BA8" s="566"/>
      <c r="BB8" s="566"/>
      <c r="BC8" s="566"/>
      <c r="BD8" s="566"/>
      <c r="BE8" s="578"/>
      <c r="BF8" s="578"/>
      <c r="BG8" s="578">
        <v>0</v>
      </c>
      <c r="BH8" s="578">
        <v>0</v>
      </c>
      <c r="BI8" s="578">
        <v>0</v>
      </c>
      <c r="BJ8" s="578">
        <v>0</v>
      </c>
      <c r="BK8" s="583">
        <v>29</v>
      </c>
      <c r="BL8" s="583">
        <v>30</v>
      </c>
      <c r="BM8" s="583">
        <v>30</v>
      </c>
      <c r="BN8" s="583">
        <v>30</v>
      </c>
      <c r="BO8" s="583">
        <v>30</v>
      </c>
      <c r="BP8" s="578">
        <v>0</v>
      </c>
      <c r="BQ8" s="578">
        <v>0</v>
      </c>
      <c r="BR8" s="578">
        <v>0</v>
      </c>
      <c r="BS8" s="578">
        <v>0</v>
      </c>
      <c r="BT8" s="578">
        <v>0</v>
      </c>
      <c r="BU8" s="578">
        <v>0</v>
      </c>
      <c r="BV8" s="579">
        <f t="shared" si="6"/>
        <v>149</v>
      </c>
    </row>
    <row r="9" spans="1:74" ht="28.5" x14ac:dyDescent="0.45">
      <c r="A9" s="670">
        <v>5</v>
      </c>
      <c r="B9" s="790" t="s">
        <v>37</v>
      </c>
      <c r="C9" s="790" t="s">
        <v>538</v>
      </c>
      <c r="D9" s="790" t="s">
        <v>539</v>
      </c>
      <c r="E9" s="340" t="s">
        <v>540</v>
      </c>
      <c r="F9" s="342">
        <v>43</v>
      </c>
      <c r="G9" s="342">
        <v>43</v>
      </c>
      <c r="H9" s="342">
        <v>0</v>
      </c>
      <c r="I9" s="342" t="s">
        <v>523</v>
      </c>
      <c r="J9" s="342">
        <v>0</v>
      </c>
      <c r="K9" s="698">
        <v>43</v>
      </c>
      <c r="L9" s="672" t="s">
        <v>121</v>
      </c>
      <c r="M9" s="342" t="s">
        <v>122</v>
      </c>
      <c r="N9" s="673">
        <v>519526</v>
      </c>
      <c r="O9" s="673">
        <v>179758</v>
      </c>
      <c r="P9" s="673">
        <v>12007651</v>
      </c>
      <c r="Q9" s="673" t="s">
        <v>541</v>
      </c>
      <c r="R9" s="342">
        <v>0.14000000000000001</v>
      </c>
      <c r="S9" s="670" t="s">
        <v>542</v>
      </c>
      <c r="T9" s="673">
        <v>0</v>
      </c>
      <c r="U9" s="308">
        <f t="shared" si="0"/>
        <v>0</v>
      </c>
      <c r="V9" s="308">
        <f t="shared" si="1"/>
        <v>0</v>
      </c>
      <c r="W9" s="308">
        <f t="shared" si="2"/>
        <v>0</v>
      </c>
      <c r="X9" s="308">
        <f t="shared" si="3"/>
        <v>0</v>
      </c>
      <c r="Y9" s="308">
        <f t="shared" si="4"/>
        <v>0</v>
      </c>
      <c r="Z9" s="670" t="s">
        <v>37</v>
      </c>
      <c r="AA9" s="319"/>
      <c r="AB9" s="319"/>
      <c r="AC9" s="319"/>
      <c r="AD9" s="320"/>
      <c r="AE9" s="321"/>
      <c r="AF9" s="321"/>
      <c r="AG9" s="321"/>
      <c r="AH9" s="321"/>
      <c r="AI9" s="379"/>
      <c r="AJ9" s="390"/>
      <c r="AK9" s="723">
        <v>0</v>
      </c>
      <c r="AL9" s="723">
        <v>0</v>
      </c>
      <c r="AM9" s="723">
        <v>0</v>
      </c>
      <c r="AN9" s="723">
        <v>0</v>
      </c>
      <c r="AO9" s="723">
        <v>0</v>
      </c>
      <c r="AP9" s="723">
        <v>0</v>
      </c>
      <c r="AQ9" s="723">
        <v>0</v>
      </c>
      <c r="AR9" s="723">
        <v>0</v>
      </c>
      <c r="AS9" s="723">
        <v>0</v>
      </c>
      <c r="AT9" s="723">
        <v>0</v>
      </c>
      <c r="AU9" s="723">
        <v>0</v>
      </c>
      <c r="AV9" s="723">
        <v>0</v>
      </c>
      <c r="AW9" s="723">
        <v>0</v>
      </c>
      <c r="AX9" s="723">
        <v>0</v>
      </c>
      <c r="AY9" s="374">
        <f t="shared" si="5"/>
        <v>0</v>
      </c>
      <c r="BA9" s="566"/>
      <c r="BB9" s="566"/>
      <c r="BC9" s="566"/>
      <c r="BD9" s="566"/>
      <c r="BE9" s="578"/>
      <c r="BF9" s="578"/>
      <c r="BG9" s="585"/>
      <c r="BH9" s="585"/>
      <c r="BI9" s="585"/>
      <c r="BJ9" s="585"/>
      <c r="BK9" s="585"/>
      <c r="BL9" s="585"/>
      <c r="BM9" s="585"/>
      <c r="BN9" s="585"/>
      <c r="BO9" s="585"/>
      <c r="BP9" s="585"/>
      <c r="BQ9" s="585"/>
      <c r="BR9" s="585"/>
      <c r="BS9" s="585"/>
      <c r="BT9" s="585"/>
      <c r="BU9" s="585"/>
      <c r="BV9" s="579">
        <f t="shared" si="6"/>
        <v>0</v>
      </c>
    </row>
    <row r="10" spans="1:74" ht="57" x14ac:dyDescent="0.45">
      <c r="A10" s="314">
        <v>6</v>
      </c>
      <c r="B10" s="791" t="s">
        <v>543</v>
      </c>
      <c r="C10" s="791" t="s">
        <v>544</v>
      </c>
      <c r="D10" s="791" t="s">
        <v>545</v>
      </c>
      <c r="E10" s="314" t="s">
        <v>1133</v>
      </c>
      <c r="F10" s="315">
        <v>225</v>
      </c>
      <c r="G10" s="315">
        <v>225</v>
      </c>
      <c r="H10" s="315">
        <v>0</v>
      </c>
      <c r="I10" s="315" t="s">
        <v>523</v>
      </c>
      <c r="J10" s="315">
        <v>0</v>
      </c>
      <c r="K10" s="703">
        <v>225</v>
      </c>
      <c r="L10" s="677" t="s">
        <v>121</v>
      </c>
      <c r="M10" s="315" t="s">
        <v>122</v>
      </c>
      <c r="N10" s="328">
        <v>519161</v>
      </c>
      <c r="O10" s="328">
        <v>179946</v>
      </c>
      <c r="P10" s="328"/>
      <c r="Q10" s="328" t="s">
        <v>123</v>
      </c>
      <c r="R10" s="315">
        <v>2.35</v>
      </c>
      <c r="S10" s="314" t="s">
        <v>1367</v>
      </c>
      <c r="T10" s="315">
        <v>225</v>
      </c>
      <c r="U10" s="317">
        <f t="shared" si="0"/>
        <v>78.75</v>
      </c>
      <c r="V10" s="317">
        <f t="shared" si="1"/>
        <v>90</v>
      </c>
      <c r="W10" s="317">
        <f t="shared" si="2"/>
        <v>112.5</v>
      </c>
      <c r="X10" s="317">
        <f t="shared" si="3"/>
        <v>55.125</v>
      </c>
      <c r="Y10" s="317">
        <f t="shared" si="4"/>
        <v>23.625</v>
      </c>
      <c r="Z10" s="314" t="s">
        <v>1799</v>
      </c>
      <c r="AA10" s="319"/>
      <c r="AB10" s="319"/>
      <c r="AC10" s="319"/>
      <c r="AD10" s="320"/>
      <c r="AE10" s="321"/>
      <c r="AF10" s="321"/>
      <c r="AG10" s="321"/>
      <c r="AH10" s="321"/>
      <c r="AI10" s="379"/>
      <c r="AJ10" s="390"/>
      <c r="AK10" s="315">
        <v>0</v>
      </c>
      <c r="AL10" s="315">
        <v>0</v>
      </c>
      <c r="AM10" s="315">
        <v>0</v>
      </c>
      <c r="AN10" s="315">
        <v>0</v>
      </c>
      <c r="AO10" s="315">
        <v>0</v>
      </c>
      <c r="AP10" s="315">
        <v>0</v>
      </c>
      <c r="AQ10" s="315">
        <v>56</v>
      </c>
      <c r="AR10" s="315">
        <v>56</v>
      </c>
      <c r="AS10" s="315">
        <v>56</v>
      </c>
      <c r="AT10" s="315">
        <v>57</v>
      </c>
      <c r="AU10" s="315">
        <v>0</v>
      </c>
      <c r="AV10" s="315">
        <v>0</v>
      </c>
      <c r="AW10" s="315">
        <v>0</v>
      </c>
      <c r="AX10" s="315">
        <v>0</v>
      </c>
      <c r="AY10" s="374">
        <f t="shared" si="5"/>
        <v>225</v>
      </c>
      <c r="BA10" s="566"/>
      <c r="BB10" s="566"/>
      <c r="BC10" s="566"/>
      <c r="BD10" s="566"/>
      <c r="BE10" s="578"/>
      <c r="BF10" s="578"/>
      <c r="BG10" s="578">
        <v>0</v>
      </c>
      <c r="BH10" s="578">
        <v>0</v>
      </c>
      <c r="BI10" s="578">
        <v>0</v>
      </c>
      <c r="BJ10" s="578">
        <v>0</v>
      </c>
      <c r="BK10" s="578">
        <v>0</v>
      </c>
      <c r="BL10" s="578">
        <v>0</v>
      </c>
      <c r="BM10" s="583">
        <v>19</v>
      </c>
      <c r="BN10" s="583">
        <v>20</v>
      </c>
      <c r="BO10" s="583">
        <v>20</v>
      </c>
      <c r="BP10" s="583">
        <v>20</v>
      </c>
      <c r="BQ10" s="578">
        <v>0</v>
      </c>
      <c r="BR10" s="578">
        <v>0</v>
      </c>
      <c r="BS10" s="578">
        <v>0</v>
      </c>
      <c r="BT10" s="578">
        <v>0</v>
      </c>
      <c r="BU10" s="578">
        <v>0</v>
      </c>
      <c r="BV10" s="579">
        <f t="shared" si="6"/>
        <v>79</v>
      </c>
    </row>
    <row r="11" spans="1:74" ht="42.75" x14ac:dyDescent="0.45">
      <c r="A11" s="670">
        <v>7</v>
      </c>
      <c r="B11" s="790" t="s">
        <v>547</v>
      </c>
      <c r="C11" s="790" t="s">
        <v>548</v>
      </c>
      <c r="D11" s="790" t="s">
        <v>549</v>
      </c>
      <c r="E11" s="340" t="s">
        <v>1126</v>
      </c>
      <c r="F11" s="342">
        <v>40</v>
      </c>
      <c r="G11" s="342">
        <v>40</v>
      </c>
      <c r="H11" s="342">
        <v>0</v>
      </c>
      <c r="I11" s="342" t="s">
        <v>550</v>
      </c>
      <c r="J11" s="342">
        <v>0</v>
      </c>
      <c r="K11" s="698">
        <v>0</v>
      </c>
      <c r="L11" s="672" t="s">
        <v>121</v>
      </c>
      <c r="M11" s="342" t="s">
        <v>122</v>
      </c>
      <c r="N11" s="673">
        <v>520411</v>
      </c>
      <c r="O11" s="673">
        <v>179630</v>
      </c>
      <c r="P11" s="673">
        <v>12139290</v>
      </c>
      <c r="Q11" s="673" t="s">
        <v>123</v>
      </c>
      <c r="R11" s="342">
        <v>0.19</v>
      </c>
      <c r="S11" s="670" t="s">
        <v>1800</v>
      </c>
      <c r="T11" s="673">
        <v>0</v>
      </c>
      <c r="U11" s="308">
        <f t="shared" si="0"/>
        <v>0</v>
      </c>
      <c r="V11" s="308">
        <f t="shared" si="1"/>
        <v>0</v>
      </c>
      <c r="W11" s="308">
        <f>T11*0.5</f>
        <v>0</v>
      </c>
      <c r="X11" s="308">
        <f t="shared" si="3"/>
        <v>0</v>
      </c>
      <c r="Y11" s="308">
        <f t="shared" si="4"/>
        <v>0</v>
      </c>
      <c r="Z11" s="670" t="s">
        <v>37</v>
      </c>
      <c r="AA11" s="319"/>
      <c r="AB11" s="319"/>
      <c r="AC11" s="319"/>
      <c r="AD11" s="320"/>
      <c r="AE11" s="321"/>
      <c r="AF11" s="321"/>
      <c r="AG11" s="321"/>
      <c r="AH11" s="321"/>
      <c r="AI11" s="379"/>
      <c r="AJ11" s="390"/>
      <c r="AK11" s="723">
        <v>0</v>
      </c>
      <c r="AL11" s="723">
        <v>0</v>
      </c>
      <c r="AM11" s="723">
        <v>0</v>
      </c>
      <c r="AN11" s="723">
        <v>0</v>
      </c>
      <c r="AO11" s="723">
        <v>0</v>
      </c>
      <c r="AP11" s="723">
        <v>0</v>
      </c>
      <c r="AQ11" s="723">
        <v>0</v>
      </c>
      <c r="AR11" s="723">
        <v>0</v>
      </c>
      <c r="AS11" s="723">
        <v>0</v>
      </c>
      <c r="AT11" s="723">
        <v>0</v>
      </c>
      <c r="AU11" s="723">
        <v>0</v>
      </c>
      <c r="AV11" s="723">
        <v>0</v>
      </c>
      <c r="AW11" s="723">
        <v>0</v>
      </c>
      <c r="AX11" s="723">
        <v>0</v>
      </c>
      <c r="AY11" s="374">
        <f t="shared" si="5"/>
        <v>0</v>
      </c>
      <c r="BA11" s="566"/>
      <c r="BB11" s="566"/>
      <c r="BC11" s="566"/>
      <c r="BD11" s="566"/>
      <c r="BE11" s="578"/>
      <c r="BF11" s="578"/>
      <c r="BG11" s="585"/>
      <c r="BH11" s="585"/>
      <c r="BI11" s="585"/>
      <c r="BJ11" s="585"/>
      <c r="BK11" s="585"/>
      <c r="BL11" s="585"/>
      <c r="BM11" s="585"/>
      <c r="BN11" s="585"/>
      <c r="BO11" s="585"/>
      <c r="BP11" s="585"/>
      <c r="BQ11" s="585"/>
      <c r="BR11" s="585"/>
      <c r="BS11" s="585"/>
      <c r="BT11" s="585"/>
      <c r="BU11" s="585"/>
      <c r="BV11" s="579">
        <f t="shared" si="6"/>
        <v>0</v>
      </c>
    </row>
    <row r="12" spans="1:74" ht="71.25" x14ac:dyDescent="0.45">
      <c r="A12" s="314">
        <v>8</v>
      </c>
      <c r="B12" s="791" t="s">
        <v>552</v>
      </c>
      <c r="C12" s="791" t="s">
        <v>553</v>
      </c>
      <c r="D12" s="791" t="s">
        <v>554</v>
      </c>
      <c r="E12" s="314" t="s">
        <v>1135</v>
      </c>
      <c r="F12" s="315">
        <v>109</v>
      </c>
      <c r="G12" s="315">
        <v>63</v>
      </c>
      <c r="H12" s="315">
        <v>46</v>
      </c>
      <c r="I12" s="315" t="s">
        <v>523</v>
      </c>
      <c r="J12" s="315">
        <v>0</v>
      </c>
      <c r="K12" s="703">
        <v>63</v>
      </c>
      <c r="L12" s="677" t="s">
        <v>121</v>
      </c>
      <c r="M12" s="315" t="s">
        <v>122</v>
      </c>
      <c r="N12" s="328">
        <v>520348</v>
      </c>
      <c r="O12" s="328">
        <v>179998</v>
      </c>
      <c r="P12" s="328"/>
      <c r="Q12" s="328" t="s">
        <v>123</v>
      </c>
      <c r="R12" s="677" t="s">
        <v>555</v>
      </c>
      <c r="S12" s="314" t="s">
        <v>1922</v>
      </c>
      <c r="T12" s="328">
        <v>63</v>
      </c>
      <c r="U12" s="317">
        <f t="shared" si="0"/>
        <v>22.049999999999997</v>
      </c>
      <c r="V12" s="317">
        <f t="shared" si="1"/>
        <v>25.200000000000003</v>
      </c>
      <c r="W12" s="317">
        <f t="shared" si="2"/>
        <v>31.5</v>
      </c>
      <c r="X12" s="317">
        <f t="shared" si="3"/>
        <v>15.434999999999997</v>
      </c>
      <c r="Y12" s="317">
        <f t="shared" si="4"/>
        <v>6.6149999999999993</v>
      </c>
      <c r="Z12" s="314" t="s">
        <v>1136</v>
      </c>
      <c r="AA12" s="319"/>
      <c r="AB12" s="319"/>
      <c r="AC12" s="319"/>
      <c r="AD12" s="320"/>
      <c r="AE12" s="378"/>
      <c r="AF12" s="378"/>
      <c r="AG12" s="378"/>
      <c r="AH12" s="321"/>
      <c r="AI12" s="379"/>
      <c r="AJ12" s="390"/>
      <c r="AK12" s="315">
        <v>0</v>
      </c>
      <c r="AL12" s="315">
        <v>0</v>
      </c>
      <c r="AM12" s="315">
        <v>0</v>
      </c>
      <c r="AN12" s="315">
        <v>0</v>
      </c>
      <c r="AO12" s="315">
        <v>31</v>
      </c>
      <c r="AP12" s="315">
        <v>32</v>
      </c>
      <c r="AQ12" s="315">
        <v>0</v>
      </c>
      <c r="AR12" s="315">
        <v>0</v>
      </c>
      <c r="AS12" s="315">
        <v>0</v>
      </c>
      <c r="AT12" s="315">
        <v>0</v>
      </c>
      <c r="AU12" s="315">
        <v>0</v>
      </c>
      <c r="AV12" s="315">
        <v>0</v>
      </c>
      <c r="AW12" s="315">
        <v>0</v>
      </c>
      <c r="AX12" s="315">
        <v>0</v>
      </c>
      <c r="AY12" s="374">
        <f t="shared" si="5"/>
        <v>63</v>
      </c>
      <c r="BA12" s="566"/>
      <c r="BB12" s="566"/>
      <c r="BC12" s="566"/>
      <c r="BD12" s="566"/>
      <c r="BE12" s="578"/>
      <c r="BF12" s="578"/>
      <c r="BG12" s="578">
        <v>0</v>
      </c>
      <c r="BH12" s="578">
        <v>0</v>
      </c>
      <c r="BI12" s="578">
        <v>0</v>
      </c>
      <c r="BJ12" s="578">
        <v>0</v>
      </c>
      <c r="BK12" s="583">
        <v>11</v>
      </c>
      <c r="BL12" s="583">
        <v>11</v>
      </c>
      <c r="BM12" s="578">
        <v>0</v>
      </c>
      <c r="BN12" s="578">
        <v>0</v>
      </c>
      <c r="BO12" s="578">
        <v>0</v>
      </c>
      <c r="BP12" s="578">
        <v>0</v>
      </c>
      <c r="BQ12" s="578">
        <v>0</v>
      </c>
      <c r="BR12" s="578">
        <v>0</v>
      </c>
      <c r="BS12" s="578">
        <v>0</v>
      </c>
      <c r="BT12" s="578">
        <v>0</v>
      </c>
      <c r="BU12" s="578">
        <v>0</v>
      </c>
      <c r="BV12" s="579">
        <f t="shared" si="6"/>
        <v>22</v>
      </c>
    </row>
    <row r="13" spans="1:74" ht="28.5" x14ac:dyDescent="0.45">
      <c r="A13" s="314">
        <v>9</v>
      </c>
      <c r="B13" s="791" t="s">
        <v>556</v>
      </c>
      <c r="C13" s="791" t="s">
        <v>557</v>
      </c>
      <c r="D13" s="791" t="s">
        <v>1368</v>
      </c>
      <c r="E13" s="313" t="s">
        <v>558</v>
      </c>
      <c r="F13" s="315">
        <v>26</v>
      </c>
      <c r="G13" s="315">
        <v>26</v>
      </c>
      <c r="H13" s="315">
        <v>0</v>
      </c>
      <c r="I13" s="315" t="s">
        <v>523</v>
      </c>
      <c r="J13" s="315">
        <v>0</v>
      </c>
      <c r="K13" s="703">
        <v>26</v>
      </c>
      <c r="L13" s="677" t="s">
        <v>559</v>
      </c>
      <c r="M13" s="315" t="s">
        <v>122</v>
      </c>
      <c r="N13" s="328">
        <v>521584</v>
      </c>
      <c r="O13" s="328">
        <v>179991</v>
      </c>
      <c r="P13" s="328"/>
      <c r="Q13" s="328" t="s">
        <v>123</v>
      </c>
      <c r="R13" s="677" t="s">
        <v>560</v>
      </c>
      <c r="S13" s="314" t="s">
        <v>546</v>
      </c>
      <c r="T13" s="315">
        <v>26</v>
      </c>
      <c r="U13" s="317">
        <f t="shared" si="0"/>
        <v>9.1</v>
      </c>
      <c r="V13" s="317">
        <f t="shared" si="1"/>
        <v>10.4</v>
      </c>
      <c r="W13" s="317">
        <f t="shared" si="2"/>
        <v>13</v>
      </c>
      <c r="X13" s="317">
        <f t="shared" si="3"/>
        <v>6.3699999999999992</v>
      </c>
      <c r="Y13" s="317">
        <f t="shared" si="4"/>
        <v>2.73</v>
      </c>
      <c r="Z13" s="314" t="s">
        <v>561</v>
      </c>
      <c r="AA13" s="319"/>
      <c r="AB13" s="319"/>
      <c r="AC13" s="319"/>
      <c r="AD13" s="320"/>
      <c r="AE13" s="378"/>
      <c r="AF13" s="378"/>
      <c r="AG13" s="378"/>
      <c r="AH13" s="321"/>
      <c r="AI13" s="379"/>
      <c r="AJ13" s="390"/>
      <c r="AK13" s="315">
        <v>0</v>
      </c>
      <c r="AL13" s="315">
        <v>0</v>
      </c>
      <c r="AM13" s="315">
        <v>0</v>
      </c>
      <c r="AN13" s="315">
        <v>0</v>
      </c>
      <c r="AO13" s="315">
        <v>0</v>
      </c>
      <c r="AP13" s="315">
        <v>0</v>
      </c>
      <c r="AQ13" s="315">
        <v>8</v>
      </c>
      <c r="AR13" s="315">
        <v>9</v>
      </c>
      <c r="AS13" s="315">
        <v>9</v>
      </c>
      <c r="AT13" s="315">
        <v>0</v>
      </c>
      <c r="AU13" s="315">
        <v>0</v>
      </c>
      <c r="AV13" s="315">
        <v>0</v>
      </c>
      <c r="AW13" s="315">
        <v>0</v>
      </c>
      <c r="AX13" s="315">
        <v>0</v>
      </c>
      <c r="AY13" s="374">
        <f t="shared" si="5"/>
        <v>26</v>
      </c>
      <c r="BA13" s="566"/>
      <c r="BB13" s="566"/>
      <c r="BC13" s="566"/>
      <c r="BD13" s="566"/>
      <c r="BE13" s="578"/>
      <c r="BF13" s="578"/>
      <c r="BG13" s="578">
        <v>0</v>
      </c>
      <c r="BH13" s="578">
        <v>0</v>
      </c>
      <c r="BI13" s="578">
        <v>0</v>
      </c>
      <c r="BJ13" s="578">
        <v>0</v>
      </c>
      <c r="BK13" s="578">
        <v>0</v>
      </c>
      <c r="BL13" s="583">
        <v>0</v>
      </c>
      <c r="BM13" s="583">
        <v>3</v>
      </c>
      <c r="BN13" s="583">
        <v>3</v>
      </c>
      <c r="BO13" s="583">
        <v>3</v>
      </c>
      <c r="BP13" s="578">
        <v>0</v>
      </c>
      <c r="BQ13" s="578">
        <v>0</v>
      </c>
      <c r="BR13" s="578">
        <v>0</v>
      </c>
      <c r="BS13" s="578">
        <v>0</v>
      </c>
      <c r="BT13" s="578">
        <v>0</v>
      </c>
      <c r="BU13" s="578">
        <v>0</v>
      </c>
      <c r="BV13" s="579">
        <f t="shared" si="6"/>
        <v>9</v>
      </c>
    </row>
    <row r="14" spans="1:74" ht="28.5" x14ac:dyDescent="0.45">
      <c r="A14" s="670">
        <v>10</v>
      </c>
      <c r="B14" s="790" t="s">
        <v>37</v>
      </c>
      <c r="C14" s="790" t="s">
        <v>562</v>
      </c>
      <c r="D14" s="790" t="s">
        <v>563</v>
      </c>
      <c r="E14" s="695" t="s">
        <v>564</v>
      </c>
      <c r="F14" s="342">
        <v>112</v>
      </c>
      <c r="G14" s="342">
        <v>18</v>
      </c>
      <c r="H14" s="342">
        <v>94</v>
      </c>
      <c r="I14" s="342" t="s">
        <v>523</v>
      </c>
      <c r="J14" s="342">
        <v>0</v>
      </c>
      <c r="K14" s="698">
        <v>18</v>
      </c>
      <c r="L14" s="672" t="s">
        <v>76</v>
      </c>
      <c r="M14" s="342" t="s">
        <v>122</v>
      </c>
      <c r="N14" s="673">
        <v>521677</v>
      </c>
      <c r="O14" s="673">
        <v>180658</v>
      </c>
      <c r="P14" s="673"/>
      <c r="Q14" s="673" t="s">
        <v>123</v>
      </c>
      <c r="R14" s="672" t="s">
        <v>565</v>
      </c>
      <c r="S14" s="670" t="s">
        <v>1042</v>
      </c>
      <c r="T14" s="342">
        <v>0</v>
      </c>
      <c r="U14" s="308">
        <f t="shared" si="0"/>
        <v>0</v>
      </c>
      <c r="V14" s="308">
        <f t="shared" si="1"/>
        <v>0</v>
      </c>
      <c r="W14" s="308">
        <f t="shared" si="2"/>
        <v>0</v>
      </c>
      <c r="X14" s="308">
        <f t="shared" si="3"/>
        <v>0</v>
      </c>
      <c r="Y14" s="308">
        <f t="shared" si="4"/>
        <v>0</v>
      </c>
      <c r="Z14" s="670" t="s">
        <v>37</v>
      </c>
      <c r="AA14" s="319"/>
      <c r="AB14" s="319"/>
      <c r="AC14" s="319"/>
      <c r="AD14" s="320"/>
      <c r="AE14" s="378"/>
      <c r="AF14" s="378"/>
      <c r="AG14" s="378"/>
      <c r="AH14" s="321"/>
      <c r="AI14" s="379"/>
      <c r="AJ14" s="390"/>
      <c r="AK14" s="723">
        <v>0</v>
      </c>
      <c r="AL14" s="723">
        <v>0</v>
      </c>
      <c r="AM14" s="723">
        <v>0</v>
      </c>
      <c r="AN14" s="723">
        <v>0</v>
      </c>
      <c r="AO14" s="723">
        <v>0</v>
      </c>
      <c r="AP14" s="723">
        <v>0</v>
      </c>
      <c r="AQ14" s="723">
        <v>0</v>
      </c>
      <c r="AR14" s="723">
        <v>0</v>
      </c>
      <c r="AS14" s="723">
        <v>0</v>
      </c>
      <c r="AT14" s="723">
        <v>0</v>
      </c>
      <c r="AU14" s="723">
        <v>0</v>
      </c>
      <c r="AV14" s="723">
        <v>0</v>
      </c>
      <c r="AW14" s="723">
        <v>0</v>
      </c>
      <c r="AX14" s="723">
        <v>0</v>
      </c>
      <c r="AY14" s="374">
        <f t="shared" si="5"/>
        <v>0</v>
      </c>
      <c r="BA14" s="566"/>
      <c r="BB14" s="566"/>
      <c r="BC14" s="566"/>
      <c r="BD14" s="566"/>
      <c r="BE14" s="578"/>
      <c r="BF14" s="578"/>
      <c r="BG14" s="585"/>
      <c r="BH14" s="585"/>
      <c r="BI14" s="585"/>
      <c r="BJ14" s="585"/>
      <c r="BK14" s="585"/>
      <c r="BL14" s="585"/>
      <c r="BM14" s="585"/>
      <c r="BN14" s="585"/>
      <c r="BO14" s="585"/>
      <c r="BP14" s="585"/>
      <c r="BQ14" s="585"/>
      <c r="BR14" s="585"/>
      <c r="BS14" s="585"/>
      <c r="BT14" s="585"/>
      <c r="BU14" s="585"/>
      <c r="BV14" s="579">
        <f t="shared" si="6"/>
        <v>0</v>
      </c>
    </row>
    <row r="15" spans="1:74" ht="42.75" x14ac:dyDescent="0.45">
      <c r="A15" s="670">
        <v>11</v>
      </c>
      <c r="B15" s="790" t="s">
        <v>37</v>
      </c>
      <c r="C15" s="790" t="s">
        <v>566</v>
      </c>
      <c r="D15" s="790" t="s">
        <v>142</v>
      </c>
      <c r="E15" s="670" t="s">
        <v>567</v>
      </c>
      <c r="F15" s="342">
        <v>1228</v>
      </c>
      <c r="G15" s="342">
        <v>998</v>
      </c>
      <c r="H15" s="342">
        <v>230</v>
      </c>
      <c r="I15" s="342" t="s">
        <v>141</v>
      </c>
      <c r="J15" s="342">
        <v>998</v>
      </c>
      <c r="K15" s="698">
        <v>0</v>
      </c>
      <c r="L15" s="672" t="s">
        <v>76</v>
      </c>
      <c r="M15" s="342" t="s">
        <v>122</v>
      </c>
      <c r="N15" s="673">
        <v>520523</v>
      </c>
      <c r="O15" s="673">
        <v>181196</v>
      </c>
      <c r="P15" s="342">
        <v>12157376</v>
      </c>
      <c r="Q15" s="673" t="s">
        <v>123</v>
      </c>
      <c r="R15" s="342">
        <v>2.79</v>
      </c>
      <c r="S15" s="670" t="s">
        <v>1923</v>
      </c>
      <c r="T15" s="342">
        <v>0</v>
      </c>
      <c r="U15" s="308">
        <f t="shared" si="0"/>
        <v>0</v>
      </c>
      <c r="V15" s="308">
        <f t="shared" si="1"/>
        <v>0</v>
      </c>
      <c r="W15" s="308">
        <f t="shared" si="2"/>
        <v>0</v>
      </c>
      <c r="X15" s="308">
        <f t="shared" si="3"/>
        <v>0</v>
      </c>
      <c r="Y15" s="308">
        <f t="shared" si="4"/>
        <v>0</v>
      </c>
      <c r="Z15" s="670" t="s">
        <v>37</v>
      </c>
      <c r="AA15" s="330"/>
      <c r="AB15" s="330"/>
      <c r="AC15" s="330"/>
      <c r="AD15" s="320"/>
      <c r="AE15" s="378"/>
      <c r="AF15" s="378"/>
      <c r="AG15" s="378"/>
      <c r="AH15" s="321"/>
      <c r="AI15" s="379"/>
      <c r="AJ15" s="390"/>
      <c r="AK15" s="723">
        <v>0</v>
      </c>
      <c r="AL15" s="723">
        <v>0</v>
      </c>
      <c r="AM15" s="723">
        <v>0</v>
      </c>
      <c r="AN15" s="723">
        <v>0</v>
      </c>
      <c r="AO15" s="723">
        <v>0</v>
      </c>
      <c r="AP15" s="723">
        <v>0</v>
      </c>
      <c r="AQ15" s="723">
        <v>0</v>
      </c>
      <c r="AR15" s="723">
        <v>0</v>
      </c>
      <c r="AS15" s="723">
        <v>0</v>
      </c>
      <c r="AT15" s="723">
        <v>0</v>
      </c>
      <c r="AU15" s="723">
        <v>0</v>
      </c>
      <c r="AV15" s="723">
        <v>0</v>
      </c>
      <c r="AW15" s="723">
        <v>0</v>
      </c>
      <c r="AX15" s="723">
        <v>0</v>
      </c>
      <c r="AY15" s="374">
        <f t="shared" si="5"/>
        <v>0</v>
      </c>
      <c r="BA15" s="566"/>
      <c r="BB15" s="566"/>
      <c r="BC15" s="566"/>
      <c r="BD15" s="566"/>
      <c r="BE15" s="578"/>
      <c r="BF15" s="578"/>
      <c r="BG15" s="585"/>
      <c r="BH15" s="585"/>
      <c r="BI15" s="585"/>
      <c r="BJ15" s="585"/>
      <c r="BK15" s="585"/>
      <c r="BL15" s="585"/>
      <c r="BM15" s="585"/>
      <c r="BN15" s="585"/>
      <c r="BO15" s="585"/>
      <c r="BP15" s="585"/>
      <c r="BQ15" s="585"/>
      <c r="BR15" s="585"/>
      <c r="BS15" s="585"/>
      <c r="BT15" s="585"/>
      <c r="BU15" s="585"/>
      <c r="BV15" s="579">
        <f t="shared" si="6"/>
        <v>0</v>
      </c>
    </row>
    <row r="16" spans="1:74" ht="57" x14ac:dyDescent="0.45">
      <c r="A16" s="670">
        <v>12</v>
      </c>
      <c r="B16" s="790" t="s">
        <v>37</v>
      </c>
      <c r="C16" s="790" t="s">
        <v>569</v>
      </c>
      <c r="D16" s="790" t="s">
        <v>570</v>
      </c>
      <c r="E16" s="670" t="s">
        <v>1231</v>
      </c>
      <c r="F16" s="342">
        <v>6501</v>
      </c>
      <c r="G16" s="342">
        <v>6501</v>
      </c>
      <c r="H16" s="342">
        <v>0</v>
      </c>
      <c r="I16" s="342" t="s">
        <v>523</v>
      </c>
      <c r="J16" s="342">
        <v>0</v>
      </c>
      <c r="K16" s="698">
        <v>6501</v>
      </c>
      <c r="L16" s="672" t="s">
        <v>146</v>
      </c>
      <c r="M16" s="342" t="s">
        <v>122</v>
      </c>
      <c r="N16" s="673">
        <v>520360</v>
      </c>
      <c r="O16" s="673">
        <v>181230</v>
      </c>
      <c r="P16" s="342"/>
      <c r="Q16" s="673" t="s">
        <v>153</v>
      </c>
      <c r="R16" s="342">
        <v>10.6</v>
      </c>
      <c r="S16" s="670" t="s">
        <v>1924</v>
      </c>
      <c r="T16" s="342">
        <v>0</v>
      </c>
      <c r="U16" s="308">
        <f t="shared" si="0"/>
        <v>0</v>
      </c>
      <c r="V16" s="308">
        <f t="shared" si="1"/>
        <v>0</v>
      </c>
      <c r="W16" s="308">
        <f t="shared" si="2"/>
        <v>0</v>
      </c>
      <c r="X16" s="308">
        <f t="shared" si="3"/>
        <v>0</v>
      </c>
      <c r="Y16" s="308">
        <f t="shared" si="4"/>
        <v>0</v>
      </c>
      <c r="Z16" s="670" t="s">
        <v>37</v>
      </c>
      <c r="AA16" s="330"/>
      <c r="AB16" s="330"/>
      <c r="AC16" s="330"/>
      <c r="AD16" s="320"/>
      <c r="AE16" s="378"/>
      <c r="AF16" s="378"/>
      <c r="AG16" s="378"/>
      <c r="AH16" s="321"/>
      <c r="AI16" s="379"/>
      <c r="AJ16" s="390"/>
      <c r="AK16" s="723">
        <v>0</v>
      </c>
      <c r="AL16" s="723">
        <v>0</v>
      </c>
      <c r="AM16" s="723">
        <v>0</v>
      </c>
      <c r="AN16" s="723">
        <v>0</v>
      </c>
      <c r="AO16" s="723">
        <v>0</v>
      </c>
      <c r="AP16" s="723">
        <v>0</v>
      </c>
      <c r="AQ16" s="723">
        <v>0</v>
      </c>
      <c r="AR16" s="723">
        <v>0</v>
      </c>
      <c r="AS16" s="723">
        <v>0</v>
      </c>
      <c r="AT16" s="723">
        <v>0</v>
      </c>
      <c r="AU16" s="723">
        <v>0</v>
      </c>
      <c r="AV16" s="723">
        <v>0</v>
      </c>
      <c r="AW16" s="723">
        <v>0</v>
      </c>
      <c r="AX16" s="723">
        <v>0</v>
      </c>
      <c r="AY16" s="374">
        <f t="shared" si="5"/>
        <v>0</v>
      </c>
      <c r="BA16" s="566"/>
      <c r="BB16" s="566"/>
      <c r="BC16" s="566"/>
      <c r="BD16" s="566"/>
      <c r="BE16" s="578"/>
      <c r="BF16" s="578"/>
      <c r="BG16" s="585"/>
      <c r="BH16" s="585"/>
      <c r="BI16" s="585"/>
      <c r="BJ16" s="585"/>
      <c r="BK16" s="585"/>
      <c r="BL16" s="585"/>
      <c r="BM16" s="585"/>
      <c r="BN16" s="585"/>
      <c r="BO16" s="585"/>
      <c r="BP16" s="585"/>
      <c r="BQ16" s="585"/>
      <c r="BR16" s="585"/>
      <c r="BS16" s="585"/>
      <c r="BT16" s="585"/>
      <c r="BU16" s="585"/>
      <c r="BV16" s="579">
        <f t="shared" si="6"/>
        <v>0</v>
      </c>
    </row>
    <row r="17" spans="1:74" ht="28.5" x14ac:dyDescent="0.45">
      <c r="A17" s="670">
        <v>13</v>
      </c>
      <c r="B17" s="790" t="s">
        <v>37</v>
      </c>
      <c r="C17" s="790" t="s">
        <v>572</v>
      </c>
      <c r="D17" s="790" t="s">
        <v>573</v>
      </c>
      <c r="E17" s="670" t="s">
        <v>574</v>
      </c>
      <c r="F17" s="342">
        <v>42</v>
      </c>
      <c r="G17" s="342">
        <v>42</v>
      </c>
      <c r="H17" s="342">
        <v>0</v>
      </c>
      <c r="I17" s="342" t="s">
        <v>523</v>
      </c>
      <c r="J17" s="342">
        <v>0</v>
      </c>
      <c r="K17" s="698">
        <v>42</v>
      </c>
      <c r="L17" s="672" t="s">
        <v>146</v>
      </c>
      <c r="M17" s="342" t="s">
        <v>122</v>
      </c>
      <c r="N17" s="673">
        <v>519438</v>
      </c>
      <c r="O17" s="673">
        <v>181141</v>
      </c>
      <c r="P17" s="342"/>
      <c r="Q17" s="673" t="s">
        <v>123</v>
      </c>
      <c r="R17" s="342">
        <v>0.2</v>
      </c>
      <c r="S17" s="670" t="s">
        <v>542</v>
      </c>
      <c r="T17" s="342">
        <v>0</v>
      </c>
      <c r="U17" s="308">
        <f t="shared" si="0"/>
        <v>0</v>
      </c>
      <c r="V17" s="308">
        <f t="shared" si="1"/>
        <v>0</v>
      </c>
      <c r="W17" s="308">
        <f t="shared" si="2"/>
        <v>0</v>
      </c>
      <c r="X17" s="308">
        <f t="shared" si="3"/>
        <v>0</v>
      </c>
      <c r="Y17" s="308">
        <f t="shared" si="4"/>
        <v>0</v>
      </c>
      <c r="Z17" s="670" t="s">
        <v>37</v>
      </c>
      <c r="AA17" s="330"/>
      <c r="AB17" s="330"/>
      <c r="AC17" s="330"/>
      <c r="AD17" s="320"/>
      <c r="AE17" s="378"/>
      <c r="AF17" s="378"/>
      <c r="AG17" s="378"/>
      <c r="AH17" s="321"/>
      <c r="AI17" s="379"/>
      <c r="AJ17" s="390"/>
      <c r="AK17" s="723">
        <v>0</v>
      </c>
      <c r="AL17" s="723">
        <v>0</v>
      </c>
      <c r="AM17" s="723">
        <v>0</v>
      </c>
      <c r="AN17" s="723">
        <v>0</v>
      </c>
      <c r="AO17" s="723">
        <v>0</v>
      </c>
      <c r="AP17" s="723">
        <v>0</v>
      </c>
      <c r="AQ17" s="723">
        <v>0</v>
      </c>
      <c r="AR17" s="723">
        <v>0</v>
      </c>
      <c r="AS17" s="723">
        <v>0</v>
      </c>
      <c r="AT17" s="723">
        <v>0</v>
      </c>
      <c r="AU17" s="723">
        <v>0</v>
      </c>
      <c r="AV17" s="723">
        <v>0</v>
      </c>
      <c r="AW17" s="723">
        <v>0</v>
      </c>
      <c r="AX17" s="723">
        <v>0</v>
      </c>
      <c r="AY17" s="374">
        <f t="shared" si="5"/>
        <v>0</v>
      </c>
      <c r="BA17" s="566"/>
      <c r="BB17" s="566"/>
      <c r="BC17" s="566"/>
      <c r="BD17" s="566"/>
      <c r="BE17" s="578"/>
      <c r="BF17" s="578"/>
      <c r="BG17" s="585"/>
      <c r="BH17" s="585"/>
      <c r="BI17" s="585"/>
      <c r="BJ17" s="585"/>
      <c r="BK17" s="585"/>
      <c r="BL17" s="585"/>
      <c r="BM17" s="585"/>
      <c r="BN17" s="585"/>
      <c r="BO17" s="585"/>
      <c r="BP17" s="585"/>
      <c r="BQ17" s="585"/>
      <c r="BR17" s="585"/>
      <c r="BS17" s="585"/>
      <c r="BT17" s="585"/>
      <c r="BU17" s="585"/>
      <c r="BV17" s="579">
        <f t="shared" si="6"/>
        <v>0</v>
      </c>
    </row>
    <row r="18" spans="1:74" ht="42.75" x14ac:dyDescent="0.45">
      <c r="A18" s="314">
        <v>14</v>
      </c>
      <c r="B18" s="791" t="s">
        <v>575</v>
      </c>
      <c r="C18" s="791" t="s">
        <v>576</v>
      </c>
      <c r="D18" s="791" t="s">
        <v>1137</v>
      </c>
      <c r="E18" s="314" t="s">
        <v>564</v>
      </c>
      <c r="F18" s="315">
        <v>419</v>
      </c>
      <c r="G18" s="315">
        <v>377</v>
      </c>
      <c r="H18" s="315">
        <v>42</v>
      </c>
      <c r="I18" s="315" t="s">
        <v>523</v>
      </c>
      <c r="J18" s="315">
        <v>0</v>
      </c>
      <c r="K18" s="703">
        <v>377</v>
      </c>
      <c r="L18" s="677" t="s">
        <v>146</v>
      </c>
      <c r="M18" s="315" t="s">
        <v>122</v>
      </c>
      <c r="N18" s="328">
        <v>520615</v>
      </c>
      <c r="O18" s="328">
        <v>181300</v>
      </c>
      <c r="P18" s="315"/>
      <c r="Q18" s="328" t="s">
        <v>123</v>
      </c>
      <c r="R18" s="315">
        <v>0.55000000000000004</v>
      </c>
      <c r="S18" s="314" t="s">
        <v>577</v>
      </c>
      <c r="T18" s="315">
        <v>377</v>
      </c>
      <c r="U18" s="317">
        <f t="shared" si="0"/>
        <v>131.94999999999999</v>
      </c>
      <c r="V18" s="317">
        <f t="shared" si="1"/>
        <v>150.80000000000001</v>
      </c>
      <c r="W18" s="317">
        <f t="shared" si="2"/>
        <v>188.5</v>
      </c>
      <c r="X18" s="317">
        <f t="shared" si="3"/>
        <v>92.364999999999981</v>
      </c>
      <c r="Y18" s="317">
        <f t="shared" si="4"/>
        <v>39.584999999999994</v>
      </c>
      <c r="Z18" s="314" t="s">
        <v>1232</v>
      </c>
      <c r="AA18" s="330"/>
      <c r="AB18" s="330"/>
      <c r="AC18" s="330"/>
      <c r="AD18" s="320"/>
      <c r="AE18" s="321"/>
      <c r="AF18" s="321"/>
      <c r="AG18" s="321"/>
      <c r="AH18" s="321"/>
      <c r="AI18" s="379"/>
      <c r="AJ18" s="390"/>
      <c r="AK18" s="315">
        <v>0</v>
      </c>
      <c r="AL18" s="315">
        <v>0</v>
      </c>
      <c r="AM18" s="315">
        <v>0</v>
      </c>
      <c r="AN18" s="315">
        <v>0</v>
      </c>
      <c r="AO18" s="315">
        <v>0</v>
      </c>
      <c r="AP18" s="315">
        <v>0</v>
      </c>
      <c r="AQ18" s="315">
        <v>94</v>
      </c>
      <c r="AR18" s="315">
        <v>94</v>
      </c>
      <c r="AS18" s="315">
        <v>94</v>
      </c>
      <c r="AT18" s="315">
        <v>95</v>
      </c>
      <c r="AU18" s="315">
        <v>0</v>
      </c>
      <c r="AV18" s="315">
        <v>0</v>
      </c>
      <c r="AW18" s="315">
        <v>0</v>
      </c>
      <c r="AX18" s="315">
        <v>0</v>
      </c>
      <c r="AY18" s="374">
        <f t="shared" si="5"/>
        <v>377</v>
      </c>
      <c r="BA18" s="566"/>
      <c r="BB18" s="566"/>
      <c r="BC18" s="566"/>
      <c r="BD18" s="566"/>
      <c r="BE18" s="578"/>
      <c r="BF18" s="578"/>
      <c r="BG18" s="578">
        <v>0</v>
      </c>
      <c r="BH18" s="578">
        <v>0</v>
      </c>
      <c r="BI18" s="578">
        <v>0</v>
      </c>
      <c r="BJ18" s="578">
        <v>0</v>
      </c>
      <c r="BK18" s="578">
        <v>0</v>
      </c>
      <c r="BL18" s="578">
        <v>0</v>
      </c>
      <c r="BM18" s="583">
        <v>33</v>
      </c>
      <c r="BN18" s="583">
        <v>33</v>
      </c>
      <c r="BO18" s="583">
        <v>33</v>
      </c>
      <c r="BP18" s="583">
        <v>33</v>
      </c>
      <c r="BQ18" s="583">
        <v>0</v>
      </c>
      <c r="BR18" s="578">
        <v>0</v>
      </c>
      <c r="BS18" s="578">
        <v>0</v>
      </c>
      <c r="BT18" s="578">
        <v>0</v>
      </c>
      <c r="BU18" s="578">
        <v>0</v>
      </c>
      <c r="BV18" s="579">
        <f t="shared" si="6"/>
        <v>132</v>
      </c>
    </row>
    <row r="19" spans="1:74" ht="57" x14ac:dyDescent="0.45">
      <c r="A19" s="314">
        <v>15</v>
      </c>
      <c r="B19" s="791" t="s">
        <v>578</v>
      </c>
      <c r="C19" s="791" t="s">
        <v>579</v>
      </c>
      <c r="D19" s="791" t="s">
        <v>580</v>
      </c>
      <c r="E19" s="314" t="s">
        <v>1138</v>
      </c>
      <c r="F19" s="315">
        <v>41</v>
      </c>
      <c r="G19" s="315">
        <v>11</v>
      </c>
      <c r="H19" s="315">
        <v>30</v>
      </c>
      <c r="I19" s="315" t="s">
        <v>523</v>
      </c>
      <c r="J19" s="315">
        <v>0</v>
      </c>
      <c r="K19" s="703">
        <v>11</v>
      </c>
      <c r="L19" s="677" t="s">
        <v>146</v>
      </c>
      <c r="M19" s="315" t="s">
        <v>122</v>
      </c>
      <c r="N19" s="328">
        <v>519951</v>
      </c>
      <c r="O19" s="328">
        <v>180968</v>
      </c>
      <c r="P19" s="315"/>
      <c r="Q19" s="328" t="s">
        <v>123</v>
      </c>
      <c r="R19" s="315">
        <v>0.31</v>
      </c>
      <c r="S19" s="314" t="s">
        <v>546</v>
      </c>
      <c r="T19" s="315">
        <v>11</v>
      </c>
      <c r="U19" s="317">
        <f t="shared" si="0"/>
        <v>3.8499999999999996</v>
      </c>
      <c r="V19" s="317">
        <f t="shared" si="1"/>
        <v>4.4000000000000004</v>
      </c>
      <c r="W19" s="317">
        <f t="shared" si="2"/>
        <v>5.5</v>
      </c>
      <c r="X19" s="317">
        <f t="shared" si="3"/>
        <v>2.6949999999999994</v>
      </c>
      <c r="Y19" s="317">
        <f t="shared" si="4"/>
        <v>1.1549999999999998</v>
      </c>
      <c r="Z19" s="314" t="s">
        <v>1233</v>
      </c>
      <c r="AA19" s="330"/>
      <c r="AB19" s="330"/>
      <c r="AC19" s="330"/>
      <c r="AD19" s="320"/>
      <c r="AE19" s="321"/>
      <c r="AF19" s="321"/>
      <c r="AG19" s="321"/>
      <c r="AH19" s="321"/>
      <c r="AI19" s="379"/>
      <c r="AJ19" s="390"/>
      <c r="AK19" s="315">
        <v>0</v>
      </c>
      <c r="AL19" s="315">
        <v>0</v>
      </c>
      <c r="AM19" s="315">
        <v>0</v>
      </c>
      <c r="AN19" s="315">
        <v>0</v>
      </c>
      <c r="AO19" s="315">
        <v>0</v>
      </c>
      <c r="AP19" s="315">
        <v>4</v>
      </c>
      <c r="AQ19" s="315">
        <v>4</v>
      </c>
      <c r="AR19" s="315">
        <v>3</v>
      </c>
      <c r="AS19" s="315">
        <v>0</v>
      </c>
      <c r="AT19" s="315">
        <v>0</v>
      </c>
      <c r="AU19" s="315">
        <v>0</v>
      </c>
      <c r="AV19" s="315">
        <v>0</v>
      </c>
      <c r="AW19" s="315">
        <v>0</v>
      </c>
      <c r="AX19" s="315">
        <v>0</v>
      </c>
      <c r="AY19" s="374">
        <f t="shared" si="5"/>
        <v>11</v>
      </c>
      <c r="BA19" s="566"/>
      <c r="BB19" s="566"/>
      <c r="BC19" s="566"/>
      <c r="BD19" s="566"/>
      <c r="BE19" s="578"/>
      <c r="BF19" s="578"/>
      <c r="BG19" s="578">
        <v>0</v>
      </c>
      <c r="BH19" s="578">
        <v>0</v>
      </c>
      <c r="BI19" s="578">
        <v>0</v>
      </c>
      <c r="BJ19" s="578">
        <v>0</v>
      </c>
      <c r="BK19" s="578">
        <v>0</v>
      </c>
      <c r="BL19" s="583">
        <v>1</v>
      </c>
      <c r="BM19" s="583">
        <v>1</v>
      </c>
      <c r="BN19" s="583">
        <v>2</v>
      </c>
      <c r="BO19" s="578">
        <v>0</v>
      </c>
      <c r="BP19" s="578">
        <v>0</v>
      </c>
      <c r="BQ19" s="578">
        <v>0</v>
      </c>
      <c r="BR19" s="578">
        <v>0</v>
      </c>
      <c r="BS19" s="578">
        <v>0</v>
      </c>
      <c r="BT19" s="578">
        <v>0</v>
      </c>
      <c r="BU19" s="578">
        <v>0</v>
      </c>
      <c r="BV19" s="579">
        <f t="shared" si="6"/>
        <v>4</v>
      </c>
    </row>
    <row r="20" spans="1:74" ht="85.5" x14ac:dyDescent="0.45">
      <c r="A20" s="314">
        <v>16</v>
      </c>
      <c r="B20" s="791" t="s">
        <v>581</v>
      </c>
      <c r="C20" s="791" t="s">
        <v>169</v>
      </c>
      <c r="D20" s="791" t="s">
        <v>1139</v>
      </c>
      <c r="E20" s="314" t="s">
        <v>1043</v>
      </c>
      <c r="F20" s="315">
        <v>84</v>
      </c>
      <c r="G20" s="315">
        <v>80</v>
      </c>
      <c r="H20" s="315">
        <v>4</v>
      </c>
      <c r="I20" s="315" t="s">
        <v>1369</v>
      </c>
      <c r="J20" s="315">
        <v>-4</v>
      </c>
      <c r="K20" s="703">
        <v>84</v>
      </c>
      <c r="L20" s="677" t="s">
        <v>166</v>
      </c>
      <c r="M20" s="315" t="s">
        <v>167</v>
      </c>
      <c r="N20" s="315">
        <v>517885</v>
      </c>
      <c r="O20" s="315">
        <v>180864</v>
      </c>
      <c r="P20" s="315"/>
      <c r="Q20" s="328" t="s">
        <v>168</v>
      </c>
      <c r="R20" s="315">
        <v>1.1399999999999999</v>
      </c>
      <c r="S20" s="314" t="s">
        <v>1044</v>
      </c>
      <c r="T20" s="315">
        <v>84</v>
      </c>
      <c r="U20" s="317">
        <f t="shared" si="0"/>
        <v>29.4</v>
      </c>
      <c r="V20" s="317">
        <f t="shared" si="1"/>
        <v>33.6</v>
      </c>
      <c r="W20" s="317">
        <f t="shared" si="2"/>
        <v>42</v>
      </c>
      <c r="X20" s="317">
        <f t="shared" si="3"/>
        <v>20.58</v>
      </c>
      <c r="Y20" s="317">
        <f t="shared" si="4"/>
        <v>8.8199999999999985</v>
      </c>
      <c r="Z20" s="314" t="s">
        <v>1957</v>
      </c>
      <c r="AA20" s="330"/>
      <c r="AB20" s="330"/>
      <c r="AC20" s="330"/>
      <c r="AD20" s="320"/>
      <c r="AE20" s="378"/>
      <c r="AF20" s="378"/>
      <c r="AG20" s="378"/>
      <c r="AH20" s="321"/>
      <c r="AI20" s="379"/>
      <c r="AJ20" s="390"/>
      <c r="AK20" s="315">
        <v>0</v>
      </c>
      <c r="AL20" s="315">
        <v>0</v>
      </c>
      <c r="AM20" s="315">
        <v>0</v>
      </c>
      <c r="AN20" s="315">
        <v>0</v>
      </c>
      <c r="AO20" s="315">
        <v>0</v>
      </c>
      <c r="AP20" s="315">
        <v>0</v>
      </c>
      <c r="AQ20" s="315">
        <v>42</v>
      </c>
      <c r="AR20" s="315">
        <v>42</v>
      </c>
      <c r="AS20" s="315">
        <v>0</v>
      </c>
      <c r="AT20" s="315">
        <v>0</v>
      </c>
      <c r="AU20" s="315">
        <v>0</v>
      </c>
      <c r="AV20" s="315">
        <v>0</v>
      </c>
      <c r="AW20" s="315">
        <v>0</v>
      </c>
      <c r="AX20" s="315">
        <v>0</v>
      </c>
      <c r="AY20" s="374">
        <f t="shared" si="5"/>
        <v>84</v>
      </c>
      <c r="BA20" s="566"/>
      <c r="BB20" s="566"/>
      <c r="BC20" s="566"/>
      <c r="BD20" s="566"/>
      <c r="BE20" s="578"/>
      <c r="BF20" s="578"/>
      <c r="BG20" s="578">
        <v>0</v>
      </c>
      <c r="BH20" s="578">
        <v>0</v>
      </c>
      <c r="BI20" s="578">
        <v>0</v>
      </c>
      <c r="BJ20" s="578">
        <v>0</v>
      </c>
      <c r="BK20" s="583">
        <v>0</v>
      </c>
      <c r="BL20" s="583">
        <v>14</v>
      </c>
      <c r="BM20" s="583">
        <v>15</v>
      </c>
      <c r="BN20" s="578">
        <v>0</v>
      </c>
      <c r="BO20" s="578">
        <v>0</v>
      </c>
      <c r="BP20" s="578">
        <v>0</v>
      </c>
      <c r="BQ20" s="578">
        <v>0</v>
      </c>
      <c r="BR20" s="578">
        <v>0</v>
      </c>
      <c r="BS20" s="578">
        <v>0</v>
      </c>
      <c r="BT20" s="578">
        <v>0</v>
      </c>
      <c r="BU20" s="578">
        <v>0</v>
      </c>
      <c r="BV20" s="579">
        <f t="shared" si="6"/>
        <v>29</v>
      </c>
    </row>
    <row r="21" spans="1:74" ht="114" x14ac:dyDescent="0.45">
      <c r="A21" s="314">
        <v>17</v>
      </c>
      <c r="B21" s="791" t="s">
        <v>582</v>
      </c>
      <c r="C21" s="791" t="s">
        <v>583</v>
      </c>
      <c r="D21" s="791" t="s">
        <v>584</v>
      </c>
      <c r="E21" s="314" t="s">
        <v>1370</v>
      </c>
      <c r="F21" s="315">
        <v>443</v>
      </c>
      <c r="G21" s="315">
        <v>443</v>
      </c>
      <c r="H21" s="315">
        <v>0</v>
      </c>
      <c r="I21" s="703" t="s">
        <v>1925</v>
      </c>
      <c r="J21" s="315">
        <v>0</v>
      </c>
      <c r="K21" s="703">
        <v>443</v>
      </c>
      <c r="L21" s="677" t="s">
        <v>166</v>
      </c>
      <c r="M21" s="315" t="s">
        <v>167</v>
      </c>
      <c r="N21" s="315">
        <v>517759</v>
      </c>
      <c r="O21" s="315">
        <v>180636</v>
      </c>
      <c r="P21" s="315">
        <v>12133327</v>
      </c>
      <c r="Q21" s="328" t="s">
        <v>586</v>
      </c>
      <c r="R21" s="315">
        <v>3.59</v>
      </c>
      <c r="S21" s="314" t="s">
        <v>1926</v>
      </c>
      <c r="T21" s="315">
        <v>443</v>
      </c>
      <c r="U21" s="317">
        <f t="shared" si="0"/>
        <v>155.04999999999998</v>
      </c>
      <c r="V21" s="317">
        <f t="shared" si="1"/>
        <v>177.20000000000002</v>
      </c>
      <c r="W21" s="317">
        <f t="shared" si="2"/>
        <v>221.5</v>
      </c>
      <c r="X21" s="317">
        <f t="shared" si="3"/>
        <v>108.53499999999998</v>
      </c>
      <c r="Y21" s="317">
        <f t="shared" si="4"/>
        <v>46.514999999999993</v>
      </c>
      <c r="Z21" s="314" t="s">
        <v>1958</v>
      </c>
      <c r="AA21" s="330"/>
      <c r="AB21" s="330"/>
      <c r="AC21" s="330"/>
      <c r="AD21" s="320"/>
      <c r="AE21" s="378"/>
      <c r="AF21" s="378"/>
      <c r="AG21" s="378"/>
      <c r="AH21" s="321"/>
      <c r="AI21" s="379"/>
      <c r="AJ21" s="390"/>
      <c r="AK21" s="315">
        <v>0</v>
      </c>
      <c r="AL21" s="315">
        <v>0</v>
      </c>
      <c r="AM21" s="315">
        <v>0</v>
      </c>
      <c r="AN21" s="315">
        <v>0</v>
      </c>
      <c r="AO21" s="315">
        <v>0</v>
      </c>
      <c r="AP21" s="315">
        <v>148</v>
      </c>
      <c r="AQ21" s="315">
        <v>74</v>
      </c>
      <c r="AR21" s="315">
        <v>74</v>
      </c>
      <c r="AS21" s="315">
        <v>74</v>
      </c>
      <c r="AT21" s="315">
        <v>73</v>
      </c>
      <c r="AU21" s="315">
        <v>0</v>
      </c>
      <c r="AV21" s="315">
        <v>0</v>
      </c>
      <c r="AW21" s="315">
        <v>0</v>
      </c>
      <c r="AX21" s="315">
        <v>0</v>
      </c>
      <c r="AY21" s="374">
        <f t="shared" si="5"/>
        <v>443</v>
      </c>
      <c r="BA21" s="566"/>
      <c r="BB21" s="566"/>
      <c r="BC21" s="566"/>
      <c r="BD21" s="566"/>
      <c r="BE21" s="578"/>
      <c r="BF21" s="578"/>
      <c r="BG21" s="578">
        <v>0</v>
      </c>
      <c r="BH21" s="578">
        <v>0</v>
      </c>
      <c r="BI21" s="578">
        <v>0</v>
      </c>
      <c r="BJ21" s="578">
        <v>0</v>
      </c>
      <c r="BK21" s="578">
        <v>0</v>
      </c>
      <c r="BL21" s="578">
        <v>0</v>
      </c>
      <c r="BM21" s="578">
        <v>0</v>
      </c>
      <c r="BN21" s="583">
        <v>31</v>
      </c>
      <c r="BO21" s="583">
        <v>31</v>
      </c>
      <c r="BP21" s="583">
        <v>31</v>
      </c>
      <c r="BQ21" s="583">
        <v>31</v>
      </c>
      <c r="BR21" s="583">
        <v>31</v>
      </c>
      <c r="BS21" s="578">
        <v>0</v>
      </c>
      <c r="BT21" s="578">
        <v>0</v>
      </c>
      <c r="BU21" s="578">
        <v>0</v>
      </c>
      <c r="BV21" s="579">
        <f t="shared" si="6"/>
        <v>155</v>
      </c>
    </row>
    <row r="22" spans="1:74" ht="57" x14ac:dyDescent="0.45">
      <c r="A22" s="314">
        <v>18</v>
      </c>
      <c r="B22" s="791" t="s">
        <v>587</v>
      </c>
      <c r="C22" s="791" t="s">
        <v>588</v>
      </c>
      <c r="D22" s="791" t="s">
        <v>589</v>
      </c>
      <c r="E22" s="314" t="s">
        <v>1373</v>
      </c>
      <c r="F22" s="315">
        <v>220</v>
      </c>
      <c r="G22" s="315">
        <v>216</v>
      </c>
      <c r="H22" s="315">
        <v>4</v>
      </c>
      <c r="I22" s="703" t="s">
        <v>389</v>
      </c>
      <c r="J22" s="315">
        <v>173</v>
      </c>
      <c r="K22" s="703">
        <v>43</v>
      </c>
      <c r="L22" s="677" t="s">
        <v>166</v>
      </c>
      <c r="M22" s="315" t="s">
        <v>167</v>
      </c>
      <c r="N22" s="315">
        <v>517692</v>
      </c>
      <c r="O22" s="315">
        <v>180671</v>
      </c>
      <c r="P22" s="315">
        <v>12004594</v>
      </c>
      <c r="Q22" s="328" t="s">
        <v>392</v>
      </c>
      <c r="R22" s="315">
        <v>0.64</v>
      </c>
      <c r="S22" s="314" t="s">
        <v>1372</v>
      </c>
      <c r="T22" s="315">
        <v>43</v>
      </c>
      <c r="U22" s="317">
        <f t="shared" si="0"/>
        <v>15.049999999999999</v>
      </c>
      <c r="V22" s="317">
        <f t="shared" si="1"/>
        <v>17.2</v>
      </c>
      <c r="W22" s="317">
        <f t="shared" si="2"/>
        <v>21.5</v>
      </c>
      <c r="X22" s="317">
        <f t="shared" si="3"/>
        <v>10.534999999999998</v>
      </c>
      <c r="Y22" s="317">
        <f t="shared" si="4"/>
        <v>4.5149999999999997</v>
      </c>
      <c r="Z22" s="314" t="s">
        <v>1801</v>
      </c>
      <c r="AA22" s="330"/>
      <c r="AB22" s="330"/>
      <c r="AC22" s="330"/>
      <c r="AD22" s="320"/>
      <c r="AE22" s="378"/>
      <c r="AF22" s="378"/>
      <c r="AG22" s="378"/>
      <c r="AH22" s="321"/>
      <c r="AI22" s="379"/>
      <c r="AJ22" s="390"/>
      <c r="AK22" s="315">
        <v>0</v>
      </c>
      <c r="AL22" s="315">
        <v>0</v>
      </c>
      <c r="AM22" s="315">
        <v>0</v>
      </c>
      <c r="AN22" s="315">
        <v>0</v>
      </c>
      <c r="AO22" s="315">
        <v>0</v>
      </c>
      <c r="AP22" s="315">
        <v>22</v>
      </c>
      <c r="AQ22" s="315">
        <v>21</v>
      </c>
      <c r="AR22" s="315">
        <v>0</v>
      </c>
      <c r="AS22" s="315">
        <v>0</v>
      </c>
      <c r="AT22" s="315">
        <v>0</v>
      </c>
      <c r="AU22" s="315">
        <v>0</v>
      </c>
      <c r="AV22" s="315">
        <v>0</v>
      </c>
      <c r="AW22" s="315">
        <v>0</v>
      </c>
      <c r="AX22" s="315">
        <v>0</v>
      </c>
      <c r="AY22" s="374">
        <f t="shared" si="5"/>
        <v>43</v>
      </c>
      <c r="BA22" s="566"/>
      <c r="BB22" s="566"/>
      <c r="BC22" s="566"/>
      <c r="BD22" s="566"/>
      <c r="BE22" s="578"/>
      <c r="BF22" s="578"/>
      <c r="BG22" s="578">
        <v>0</v>
      </c>
      <c r="BH22" s="578">
        <v>0</v>
      </c>
      <c r="BI22" s="578">
        <v>0</v>
      </c>
      <c r="BJ22" s="578">
        <v>0</v>
      </c>
      <c r="BK22" s="583">
        <v>0</v>
      </c>
      <c r="BL22" s="583">
        <v>5</v>
      </c>
      <c r="BM22" s="583">
        <v>5</v>
      </c>
      <c r="BN22" s="583">
        <v>5</v>
      </c>
      <c r="BO22" s="578">
        <v>0</v>
      </c>
      <c r="BP22" s="578">
        <v>0</v>
      </c>
      <c r="BQ22" s="578">
        <v>0</v>
      </c>
      <c r="BR22" s="578">
        <v>0</v>
      </c>
      <c r="BS22" s="578">
        <v>0</v>
      </c>
      <c r="BT22" s="578">
        <v>0</v>
      </c>
      <c r="BU22" s="578">
        <v>0</v>
      </c>
      <c r="BV22" s="579">
        <f t="shared" si="6"/>
        <v>15</v>
      </c>
    </row>
    <row r="23" spans="1:74" ht="28.5" x14ac:dyDescent="0.45">
      <c r="A23" s="670">
        <v>19</v>
      </c>
      <c r="B23" s="790" t="s">
        <v>37</v>
      </c>
      <c r="C23" s="790" t="s">
        <v>590</v>
      </c>
      <c r="D23" s="790" t="s">
        <v>591</v>
      </c>
      <c r="E23" s="340" t="s">
        <v>592</v>
      </c>
      <c r="F23" s="342">
        <v>79</v>
      </c>
      <c r="G23" s="342">
        <v>77</v>
      </c>
      <c r="H23" s="342">
        <v>2</v>
      </c>
      <c r="I23" s="342" t="s">
        <v>523</v>
      </c>
      <c r="J23" s="342">
        <v>0</v>
      </c>
      <c r="K23" s="698">
        <v>77</v>
      </c>
      <c r="L23" s="672" t="s">
        <v>166</v>
      </c>
      <c r="M23" s="342" t="s">
        <v>167</v>
      </c>
      <c r="N23" s="342">
        <v>517938</v>
      </c>
      <c r="O23" s="342">
        <v>180913</v>
      </c>
      <c r="P23" s="342">
        <v>12011333</v>
      </c>
      <c r="Q23" s="673" t="s">
        <v>593</v>
      </c>
      <c r="R23" s="342">
        <v>0.71</v>
      </c>
      <c r="S23" s="670" t="s">
        <v>594</v>
      </c>
      <c r="T23" s="342">
        <v>0</v>
      </c>
      <c r="U23" s="308">
        <f t="shared" si="0"/>
        <v>0</v>
      </c>
      <c r="V23" s="308">
        <f t="shared" si="1"/>
        <v>0</v>
      </c>
      <c r="W23" s="308">
        <f t="shared" si="2"/>
        <v>0</v>
      </c>
      <c r="X23" s="308">
        <f t="shared" si="3"/>
        <v>0</v>
      </c>
      <c r="Y23" s="308">
        <f t="shared" si="4"/>
        <v>0</v>
      </c>
      <c r="Z23" s="670" t="s">
        <v>37</v>
      </c>
      <c r="AA23" s="330"/>
      <c r="AB23" s="330"/>
      <c r="AC23" s="330"/>
      <c r="AD23" s="320"/>
      <c r="AE23" s="378"/>
      <c r="AF23" s="378"/>
      <c r="AG23" s="378"/>
      <c r="AH23" s="321"/>
      <c r="AI23" s="379"/>
      <c r="AJ23" s="390"/>
      <c r="AK23" s="723">
        <v>0</v>
      </c>
      <c r="AL23" s="723">
        <v>0</v>
      </c>
      <c r="AM23" s="723">
        <v>0</v>
      </c>
      <c r="AN23" s="723">
        <v>0</v>
      </c>
      <c r="AO23" s="723">
        <v>0</v>
      </c>
      <c r="AP23" s="723">
        <v>0</v>
      </c>
      <c r="AQ23" s="723">
        <v>0</v>
      </c>
      <c r="AR23" s="723">
        <v>0</v>
      </c>
      <c r="AS23" s="723">
        <v>0</v>
      </c>
      <c r="AT23" s="723">
        <v>0</v>
      </c>
      <c r="AU23" s="723">
        <v>0</v>
      </c>
      <c r="AV23" s="723">
        <v>0</v>
      </c>
      <c r="AW23" s="723">
        <v>0</v>
      </c>
      <c r="AX23" s="723">
        <v>0</v>
      </c>
      <c r="AY23" s="374">
        <f t="shared" si="5"/>
        <v>0</v>
      </c>
      <c r="BA23" s="566"/>
      <c r="BB23" s="566"/>
      <c r="BC23" s="566"/>
      <c r="BD23" s="566"/>
      <c r="BE23" s="578"/>
      <c r="BF23" s="578"/>
      <c r="BG23" s="585"/>
      <c r="BH23" s="585"/>
      <c r="BI23" s="585"/>
      <c r="BJ23" s="585"/>
      <c r="BK23" s="585"/>
      <c r="BL23" s="585"/>
      <c r="BM23" s="585"/>
      <c r="BN23" s="585"/>
      <c r="BO23" s="585"/>
      <c r="BP23" s="585"/>
      <c r="BQ23" s="585"/>
      <c r="BR23" s="585"/>
      <c r="BS23" s="585"/>
      <c r="BT23" s="585"/>
      <c r="BU23" s="585"/>
      <c r="BV23" s="579">
        <f t="shared" si="6"/>
        <v>0</v>
      </c>
    </row>
    <row r="24" spans="1:74" ht="28.5" x14ac:dyDescent="0.45">
      <c r="A24" s="670">
        <v>20</v>
      </c>
      <c r="B24" s="790" t="s">
        <v>37</v>
      </c>
      <c r="C24" s="790" t="s">
        <v>595</v>
      </c>
      <c r="D24" s="790" t="s">
        <v>596</v>
      </c>
      <c r="E24" s="340" t="s">
        <v>597</v>
      </c>
      <c r="F24" s="342">
        <v>22</v>
      </c>
      <c r="G24" s="342">
        <v>22</v>
      </c>
      <c r="H24" s="342">
        <v>0</v>
      </c>
      <c r="I24" s="342" t="s">
        <v>523</v>
      </c>
      <c r="J24" s="342">
        <v>0</v>
      </c>
      <c r="K24" s="698">
        <v>22</v>
      </c>
      <c r="L24" s="672" t="s">
        <v>166</v>
      </c>
      <c r="M24" s="342" t="s">
        <v>167</v>
      </c>
      <c r="N24" s="342">
        <v>517885</v>
      </c>
      <c r="O24" s="342">
        <v>180891</v>
      </c>
      <c r="P24" s="342">
        <v>12133635</v>
      </c>
      <c r="Q24" s="673" t="s">
        <v>168</v>
      </c>
      <c r="R24" s="342">
        <v>0.08</v>
      </c>
      <c r="S24" s="670" t="s">
        <v>542</v>
      </c>
      <c r="T24" s="342">
        <v>0</v>
      </c>
      <c r="U24" s="308">
        <f t="shared" si="0"/>
        <v>0</v>
      </c>
      <c r="V24" s="308">
        <f t="shared" si="1"/>
        <v>0</v>
      </c>
      <c r="W24" s="308">
        <f t="shared" si="2"/>
        <v>0</v>
      </c>
      <c r="X24" s="308">
        <f t="shared" si="3"/>
        <v>0</v>
      </c>
      <c r="Y24" s="308">
        <f t="shared" si="4"/>
        <v>0</v>
      </c>
      <c r="Z24" s="670" t="s">
        <v>37</v>
      </c>
      <c r="AA24" s="330"/>
      <c r="AB24" s="330"/>
      <c r="AC24" s="330"/>
      <c r="AD24" s="320"/>
      <c r="AE24" s="378"/>
      <c r="AF24" s="378"/>
      <c r="AG24" s="378"/>
      <c r="AH24" s="321"/>
      <c r="AI24" s="379"/>
      <c r="AJ24" s="390"/>
      <c r="AK24" s="723">
        <v>0</v>
      </c>
      <c r="AL24" s="723">
        <v>0</v>
      </c>
      <c r="AM24" s="723">
        <v>0</v>
      </c>
      <c r="AN24" s="723">
        <v>0</v>
      </c>
      <c r="AO24" s="723">
        <v>0</v>
      </c>
      <c r="AP24" s="723">
        <v>0</v>
      </c>
      <c r="AQ24" s="723">
        <v>0</v>
      </c>
      <c r="AR24" s="723">
        <v>0</v>
      </c>
      <c r="AS24" s="723">
        <v>0</v>
      </c>
      <c r="AT24" s="723">
        <v>0</v>
      </c>
      <c r="AU24" s="723">
        <v>0</v>
      </c>
      <c r="AV24" s="723">
        <v>0</v>
      </c>
      <c r="AW24" s="723">
        <v>0</v>
      </c>
      <c r="AX24" s="723">
        <v>0</v>
      </c>
      <c r="AY24" s="374">
        <f t="shared" si="5"/>
        <v>0</v>
      </c>
      <c r="BA24" s="566"/>
      <c r="BB24" s="566"/>
      <c r="BC24" s="566"/>
      <c r="BD24" s="566"/>
      <c r="BE24" s="578"/>
      <c r="BF24" s="578"/>
      <c r="BG24" s="585"/>
      <c r="BH24" s="585"/>
      <c r="BI24" s="585"/>
      <c r="BJ24" s="585"/>
      <c r="BK24" s="585"/>
      <c r="BL24" s="585"/>
      <c r="BM24" s="585"/>
      <c r="BN24" s="585"/>
      <c r="BO24" s="585"/>
      <c r="BP24" s="585"/>
      <c r="BQ24" s="585"/>
      <c r="BR24" s="585"/>
      <c r="BS24" s="585"/>
      <c r="BT24" s="585"/>
      <c r="BU24" s="585"/>
      <c r="BV24" s="579">
        <f t="shared" si="6"/>
        <v>0</v>
      </c>
    </row>
    <row r="25" spans="1:74" ht="28.5" x14ac:dyDescent="0.45">
      <c r="A25" s="670">
        <v>21</v>
      </c>
      <c r="B25" s="790" t="s">
        <v>37</v>
      </c>
      <c r="C25" s="790" t="s">
        <v>598</v>
      </c>
      <c r="D25" s="790" t="s">
        <v>599</v>
      </c>
      <c r="E25" s="340" t="s">
        <v>600</v>
      </c>
      <c r="F25" s="342">
        <v>80</v>
      </c>
      <c r="G25" s="342">
        <v>80</v>
      </c>
      <c r="H25" s="342">
        <v>0</v>
      </c>
      <c r="I25" s="342" t="s">
        <v>523</v>
      </c>
      <c r="J25" s="342">
        <v>0</v>
      </c>
      <c r="K25" s="698">
        <v>80</v>
      </c>
      <c r="L25" s="672" t="s">
        <v>166</v>
      </c>
      <c r="M25" s="342" t="s">
        <v>167</v>
      </c>
      <c r="N25" s="342">
        <v>517688</v>
      </c>
      <c r="O25" s="342">
        <v>180860</v>
      </c>
      <c r="P25" s="342">
        <v>12142480</v>
      </c>
      <c r="Q25" s="673" t="s">
        <v>123</v>
      </c>
      <c r="R25" s="342">
        <v>0.18</v>
      </c>
      <c r="S25" s="670" t="s">
        <v>542</v>
      </c>
      <c r="T25" s="342">
        <v>0</v>
      </c>
      <c r="U25" s="308">
        <f t="shared" si="0"/>
        <v>0</v>
      </c>
      <c r="V25" s="308">
        <f t="shared" si="1"/>
        <v>0</v>
      </c>
      <c r="W25" s="308">
        <f t="shared" si="2"/>
        <v>0</v>
      </c>
      <c r="X25" s="308">
        <f t="shared" si="3"/>
        <v>0</v>
      </c>
      <c r="Y25" s="308">
        <f t="shared" si="4"/>
        <v>0</v>
      </c>
      <c r="Z25" s="670" t="s">
        <v>37</v>
      </c>
      <c r="AA25" s="330"/>
      <c r="AB25" s="330"/>
      <c r="AC25" s="330"/>
      <c r="AD25" s="320"/>
      <c r="AE25" s="378"/>
      <c r="AF25" s="378"/>
      <c r="AG25" s="378"/>
      <c r="AH25" s="321"/>
      <c r="AI25" s="379"/>
      <c r="AJ25" s="390"/>
      <c r="AK25" s="723">
        <v>0</v>
      </c>
      <c r="AL25" s="723">
        <v>0</v>
      </c>
      <c r="AM25" s="723">
        <v>0</v>
      </c>
      <c r="AN25" s="723">
        <v>0</v>
      </c>
      <c r="AO25" s="723">
        <v>0</v>
      </c>
      <c r="AP25" s="723">
        <v>0</v>
      </c>
      <c r="AQ25" s="723">
        <v>0</v>
      </c>
      <c r="AR25" s="723">
        <v>0</v>
      </c>
      <c r="AS25" s="723">
        <v>0</v>
      </c>
      <c r="AT25" s="723">
        <v>0</v>
      </c>
      <c r="AU25" s="723">
        <v>0</v>
      </c>
      <c r="AV25" s="723">
        <v>0</v>
      </c>
      <c r="AW25" s="723">
        <v>0</v>
      </c>
      <c r="AX25" s="723">
        <v>0</v>
      </c>
      <c r="AY25" s="374">
        <f t="shared" si="5"/>
        <v>0</v>
      </c>
      <c r="BA25" s="566"/>
      <c r="BB25" s="566"/>
      <c r="BC25" s="566"/>
      <c r="BD25" s="566"/>
      <c r="BE25" s="578"/>
      <c r="BF25" s="578"/>
      <c r="BG25" s="585"/>
      <c r="BH25" s="585"/>
      <c r="BI25" s="585"/>
      <c r="BJ25" s="585"/>
      <c r="BK25" s="585"/>
      <c r="BL25" s="585"/>
      <c r="BM25" s="585"/>
      <c r="BN25" s="585"/>
      <c r="BO25" s="585"/>
      <c r="BP25" s="585"/>
      <c r="BQ25" s="585"/>
      <c r="BR25" s="585"/>
      <c r="BS25" s="585"/>
      <c r="BT25" s="585"/>
      <c r="BU25" s="585"/>
      <c r="BV25" s="579">
        <f t="shared" si="6"/>
        <v>0</v>
      </c>
    </row>
    <row r="26" spans="1:74" ht="28.5" x14ac:dyDescent="0.45">
      <c r="A26" s="670">
        <v>22</v>
      </c>
      <c r="B26" s="790" t="s">
        <v>37</v>
      </c>
      <c r="C26" s="790" t="s">
        <v>601</v>
      </c>
      <c r="D26" s="792" t="s">
        <v>602</v>
      </c>
      <c r="E26" s="670" t="s">
        <v>603</v>
      </c>
      <c r="F26" s="342">
        <v>62</v>
      </c>
      <c r="G26" s="342">
        <v>62</v>
      </c>
      <c r="H26" s="342">
        <v>0</v>
      </c>
      <c r="I26" s="342" t="s">
        <v>523</v>
      </c>
      <c r="J26" s="342">
        <v>0</v>
      </c>
      <c r="K26" s="698">
        <v>62</v>
      </c>
      <c r="L26" s="672" t="s">
        <v>166</v>
      </c>
      <c r="M26" s="342" t="s">
        <v>167</v>
      </c>
      <c r="N26" s="342">
        <v>518109</v>
      </c>
      <c r="O26" s="342">
        <v>180842</v>
      </c>
      <c r="P26" s="342">
        <v>12091169</v>
      </c>
      <c r="Q26" s="673" t="s">
        <v>123</v>
      </c>
      <c r="R26" s="342">
        <v>0.17</v>
      </c>
      <c r="S26" s="670" t="s">
        <v>542</v>
      </c>
      <c r="T26" s="342">
        <v>0</v>
      </c>
      <c r="U26" s="308">
        <f t="shared" si="0"/>
        <v>0</v>
      </c>
      <c r="V26" s="308">
        <f t="shared" si="1"/>
        <v>0</v>
      </c>
      <c r="W26" s="308">
        <f t="shared" si="2"/>
        <v>0</v>
      </c>
      <c r="X26" s="308">
        <f t="shared" si="3"/>
        <v>0</v>
      </c>
      <c r="Y26" s="308">
        <f t="shared" si="4"/>
        <v>0</v>
      </c>
      <c r="Z26" s="670" t="s">
        <v>37</v>
      </c>
      <c r="AA26" s="330"/>
      <c r="AB26" s="330"/>
      <c r="AC26" s="330"/>
      <c r="AD26" s="320"/>
      <c r="AE26" s="378"/>
      <c r="AF26" s="378"/>
      <c r="AG26" s="378"/>
      <c r="AH26" s="321"/>
      <c r="AI26" s="379"/>
      <c r="AJ26" s="390"/>
      <c r="AK26" s="723">
        <v>0</v>
      </c>
      <c r="AL26" s="723">
        <v>0</v>
      </c>
      <c r="AM26" s="723">
        <v>0</v>
      </c>
      <c r="AN26" s="723">
        <v>0</v>
      </c>
      <c r="AO26" s="723">
        <v>0</v>
      </c>
      <c r="AP26" s="723">
        <v>0</v>
      </c>
      <c r="AQ26" s="723">
        <v>0</v>
      </c>
      <c r="AR26" s="723">
        <v>0</v>
      </c>
      <c r="AS26" s="723">
        <v>0</v>
      </c>
      <c r="AT26" s="723">
        <v>0</v>
      </c>
      <c r="AU26" s="723">
        <v>0</v>
      </c>
      <c r="AV26" s="723">
        <v>0</v>
      </c>
      <c r="AW26" s="723">
        <v>0</v>
      </c>
      <c r="AX26" s="723">
        <v>0</v>
      </c>
      <c r="AY26" s="374">
        <f t="shared" si="5"/>
        <v>0</v>
      </c>
      <c r="BA26" s="566"/>
      <c r="BB26" s="566"/>
      <c r="BC26" s="566"/>
      <c r="BD26" s="566"/>
      <c r="BE26" s="578"/>
      <c r="BF26" s="578"/>
      <c r="BG26" s="585"/>
      <c r="BH26" s="585"/>
      <c r="BI26" s="585"/>
      <c r="BJ26" s="585"/>
      <c r="BK26" s="585"/>
      <c r="BL26" s="585"/>
      <c r="BM26" s="585"/>
      <c r="BN26" s="585"/>
      <c r="BO26" s="585"/>
      <c r="BP26" s="585"/>
      <c r="BQ26" s="585"/>
      <c r="BR26" s="585"/>
      <c r="BS26" s="585"/>
      <c r="BT26" s="585"/>
      <c r="BU26" s="585"/>
      <c r="BV26" s="579">
        <f t="shared" si="6"/>
        <v>0</v>
      </c>
    </row>
    <row r="27" spans="1:74" ht="42.75" x14ac:dyDescent="0.45">
      <c r="A27" s="670">
        <v>23</v>
      </c>
      <c r="B27" s="790" t="s">
        <v>604</v>
      </c>
      <c r="C27" s="790" t="s">
        <v>605</v>
      </c>
      <c r="D27" s="790" t="s">
        <v>606</v>
      </c>
      <c r="E27" s="670" t="s">
        <v>585</v>
      </c>
      <c r="F27" s="342">
        <v>9</v>
      </c>
      <c r="G27" s="342">
        <v>9</v>
      </c>
      <c r="H27" s="342">
        <v>0</v>
      </c>
      <c r="I27" s="342" t="s">
        <v>523</v>
      </c>
      <c r="J27" s="342">
        <v>9</v>
      </c>
      <c r="K27" s="698">
        <v>0</v>
      </c>
      <c r="L27" s="672" t="s">
        <v>166</v>
      </c>
      <c r="M27" s="342" t="s">
        <v>167</v>
      </c>
      <c r="N27" s="342"/>
      <c r="O27" s="342"/>
      <c r="P27" s="342"/>
      <c r="Q27" s="673" t="s">
        <v>607</v>
      </c>
      <c r="R27" s="342">
        <v>0.18</v>
      </c>
      <c r="S27" s="670" t="s">
        <v>1802</v>
      </c>
      <c r="T27" s="342">
        <v>0</v>
      </c>
      <c r="U27" s="308">
        <f t="shared" si="0"/>
        <v>0</v>
      </c>
      <c r="V27" s="308">
        <f t="shared" si="1"/>
        <v>0</v>
      </c>
      <c r="W27" s="308">
        <f t="shared" si="2"/>
        <v>0</v>
      </c>
      <c r="X27" s="308">
        <f t="shared" si="3"/>
        <v>0</v>
      </c>
      <c r="Y27" s="308">
        <f t="shared" si="4"/>
        <v>0</v>
      </c>
      <c r="Z27" s="670" t="s">
        <v>37</v>
      </c>
      <c r="AA27" s="330"/>
      <c r="AB27" s="330"/>
      <c r="AC27" s="330"/>
      <c r="AD27" s="320"/>
      <c r="AE27" s="378"/>
      <c r="AF27" s="378"/>
      <c r="AG27" s="378"/>
      <c r="AH27" s="321"/>
      <c r="AI27" s="379"/>
      <c r="AJ27" s="390"/>
      <c r="AK27" s="723">
        <v>0</v>
      </c>
      <c r="AL27" s="723">
        <v>0</v>
      </c>
      <c r="AM27" s="723">
        <v>0</v>
      </c>
      <c r="AN27" s="723">
        <v>0</v>
      </c>
      <c r="AO27" s="723">
        <v>0</v>
      </c>
      <c r="AP27" s="723">
        <v>0</v>
      </c>
      <c r="AQ27" s="723">
        <v>0</v>
      </c>
      <c r="AR27" s="723">
        <v>0</v>
      </c>
      <c r="AS27" s="723">
        <v>0</v>
      </c>
      <c r="AT27" s="723">
        <v>0</v>
      </c>
      <c r="AU27" s="723">
        <v>0</v>
      </c>
      <c r="AV27" s="723">
        <v>0</v>
      </c>
      <c r="AW27" s="723">
        <v>0</v>
      </c>
      <c r="AX27" s="723">
        <v>0</v>
      </c>
      <c r="AY27" s="374">
        <f t="shared" si="5"/>
        <v>0</v>
      </c>
      <c r="BA27" s="566"/>
      <c r="BB27" s="566"/>
      <c r="BC27" s="566"/>
      <c r="BD27" s="566"/>
      <c r="BE27" s="578"/>
      <c r="BF27" s="578"/>
      <c r="BG27" s="585"/>
      <c r="BH27" s="585"/>
      <c r="BI27" s="585"/>
      <c r="BJ27" s="585"/>
      <c r="BK27" s="585"/>
      <c r="BL27" s="585"/>
      <c r="BM27" s="585"/>
      <c r="BN27" s="585"/>
      <c r="BO27" s="585"/>
      <c r="BP27" s="585"/>
      <c r="BQ27" s="585"/>
      <c r="BR27" s="585"/>
      <c r="BS27" s="585"/>
      <c r="BT27" s="585"/>
      <c r="BU27" s="585"/>
      <c r="BV27" s="579">
        <f t="shared" si="6"/>
        <v>0</v>
      </c>
    </row>
    <row r="28" spans="1:74" ht="28.5" x14ac:dyDescent="0.45">
      <c r="A28" s="670">
        <v>24</v>
      </c>
      <c r="B28" s="790" t="s">
        <v>37</v>
      </c>
      <c r="C28" s="790" t="s">
        <v>608</v>
      </c>
      <c r="D28" s="790" t="s">
        <v>609</v>
      </c>
      <c r="E28" s="340" t="s">
        <v>610</v>
      </c>
      <c r="F28" s="342">
        <v>90</v>
      </c>
      <c r="G28" s="342">
        <v>90</v>
      </c>
      <c r="H28" s="342">
        <v>0</v>
      </c>
      <c r="I28" s="342" t="s">
        <v>1046</v>
      </c>
      <c r="J28" s="342">
        <v>0</v>
      </c>
      <c r="K28" s="698">
        <v>90</v>
      </c>
      <c r="L28" s="672" t="s">
        <v>192</v>
      </c>
      <c r="M28" s="342" t="s">
        <v>167</v>
      </c>
      <c r="N28" s="342"/>
      <c r="O28" s="342"/>
      <c r="P28" s="342"/>
      <c r="Q28" s="673" t="s">
        <v>123</v>
      </c>
      <c r="R28" s="342">
        <v>2</v>
      </c>
      <c r="S28" s="670" t="s">
        <v>1047</v>
      </c>
      <c r="T28" s="342">
        <v>0</v>
      </c>
      <c r="U28" s="308">
        <f t="shared" si="0"/>
        <v>0</v>
      </c>
      <c r="V28" s="308">
        <f t="shared" si="1"/>
        <v>0</v>
      </c>
      <c r="W28" s="308">
        <f t="shared" si="2"/>
        <v>0</v>
      </c>
      <c r="X28" s="308">
        <f t="shared" si="3"/>
        <v>0</v>
      </c>
      <c r="Y28" s="308">
        <f t="shared" si="4"/>
        <v>0</v>
      </c>
      <c r="Z28" s="670" t="s">
        <v>37</v>
      </c>
      <c r="AA28" s="330"/>
      <c r="AB28" s="330"/>
      <c r="AC28" s="330"/>
      <c r="AD28" s="320"/>
      <c r="AE28" s="378"/>
      <c r="AF28" s="378"/>
      <c r="AG28" s="378"/>
      <c r="AH28" s="321"/>
      <c r="AI28" s="379"/>
      <c r="AJ28" s="390"/>
      <c r="AK28" s="723">
        <v>0</v>
      </c>
      <c r="AL28" s="723">
        <v>0</v>
      </c>
      <c r="AM28" s="723">
        <v>0</v>
      </c>
      <c r="AN28" s="723">
        <v>0</v>
      </c>
      <c r="AO28" s="723">
        <v>0</v>
      </c>
      <c r="AP28" s="723">
        <v>0</v>
      </c>
      <c r="AQ28" s="723">
        <v>0</v>
      </c>
      <c r="AR28" s="723">
        <v>0</v>
      </c>
      <c r="AS28" s="723">
        <v>0</v>
      </c>
      <c r="AT28" s="723">
        <v>0</v>
      </c>
      <c r="AU28" s="723">
        <v>0</v>
      </c>
      <c r="AV28" s="723">
        <v>0</v>
      </c>
      <c r="AW28" s="723">
        <v>0</v>
      </c>
      <c r="AX28" s="723">
        <v>0</v>
      </c>
      <c r="AY28" s="374">
        <f t="shared" si="5"/>
        <v>0</v>
      </c>
      <c r="BA28" s="566"/>
      <c r="BB28" s="566"/>
      <c r="BC28" s="566"/>
      <c r="BD28" s="566"/>
      <c r="BE28" s="578"/>
      <c r="BF28" s="578"/>
      <c r="BG28" s="585"/>
      <c r="BH28" s="585"/>
      <c r="BI28" s="585"/>
      <c r="BJ28" s="585"/>
      <c r="BK28" s="585"/>
      <c r="BL28" s="585"/>
      <c r="BM28" s="585"/>
      <c r="BN28" s="585"/>
      <c r="BO28" s="585"/>
      <c r="BP28" s="585"/>
      <c r="BQ28" s="585"/>
      <c r="BR28" s="585"/>
      <c r="BS28" s="585"/>
      <c r="BT28" s="585"/>
      <c r="BU28" s="585"/>
      <c r="BV28" s="579">
        <f t="shared" si="6"/>
        <v>0</v>
      </c>
    </row>
    <row r="29" spans="1:74" ht="71.25" x14ac:dyDescent="0.45">
      <c r="A29" s="314">
        <v>25</v>
      </c>
      <c r="B29" s="791" t="s">
        <v>611</v>
      </c>
      <c r="C29" s="791" t="s">
        <v>612</v>
      </c>
      <c r="D29" s="791" t="s">
        <v>613</v>
      </c>
      <c r="E29" s="314" t="s">
        <v>1857</v>
      </c>
      <c r="F29" s="315">
        <v>188</v>
      </c>
      <c r="G29" s="315">
        <v>188</v>
      </c>
      <c r="H29" s="315">
        <v>0</v>
      </c>
      <c r="I29" s="315" t="s">
        <v>614</v>
      </c>
      <c r="J29" s="315">
        <v>0</v>
      </c>
      <c r="K29" s="703">
        <v>188</v>
      </c>
      <c r="L29" s="677" t="s">
        <v>166</v>
      </c>
      <c r="M29" s="315" t="s">
        <v>167</v>
      </c>
      <c r="N29" s="315">
        <v>517446</v>
      </c>
      <c r="O29" s="315">
        <v>180732</v>
      </c>
      <c r="P29" s="315">
        <v>12132971</v>
      </c>
      <c r="Q29" s="328" t="s">
        <v>123</v>
      </c>
      <c r="R29" s="315">
        <v>1.21</v>
      </c>
      <c r="S29" s="314" t="s">
        <v>1301</v>
      </c>
      <c r="T29" s="315">
        <v>188</v>
      </c>
      <c r="U29" s="317">
        <f t="shared" si="0"/>
        <v>65.8</v>
      </c>
      <c r="V29" s="317">
        <f t="shared" si="1"/>
        <v>75.2</v>
      </c>
      <c r="W29" s="317">
        <f t="shared" si="2"/>
        <v>94</v>
      </c>
      <c r="X29" s="317">
        <f t="shared" si="3"/>
        <v>46.059999999999995</v>
      </c>
      <c r="Y29" s="317">
        <f t="shared" si="4"/>
        <v>19.739999999999998</v>
      </c>
      <c r="Z29" s="314" t="s">
        <v>1048</v>
      </c>
      <c r="AA29" s="330"/>
      <c r="AB29" s="330"/>
      <c r="AC29" s="330"/>
      <c r="AD29" s="320"/>
      <c r="AE29" s="378"/>
      <c r="AF29" s="378"/>
      <c r="AG29" s="378"/>
      <c r="AH29" s="321"/>
      <c r="AI29" s="379"/>
      <c r="AJ29" s="390"/>
      <c r="AK29" s="315">
        <v>0</v>
      </c>
      <c r="AL29" s="315">
        <v>0</v>
      </c>
      <c r="AM29" s="315">
        <v>0</v>
      </c>
      <c r="AN29" s="315">
        <v>0</v>
      </c>
      <c r="AO29" s="315">
        <v>0</v>
      </c>
      <c r="AP29" s="315">
        <v>62</v>
      </c>
      <c r="AQ29" s="315">
        <v>63</v>
      </c>
      <c r="AR29" s="315">
        <v>63</v>
      </c>
      <c r="AS29" s="315">
        <v>0</v>
      </c>
      <c r="AT29" s="315">
        <v>0</v>
      </c>
      <c r="AU29" s="315">
        <v>0</v>
      </c>
      <c r="AV29" s="315">
        <v>0</v>
      </c>
      <c r="AW29" s="315">
        <v>0</v>
      </c>
      <c r="AX29" s="315">
        <v>0</v>
      </c>
      <c r="AY29" s="374">
        <f t="shared" si="5"/>
        <v>188</v>
      </c>
      <c r="BA29" s="566"/>
      <c r="BB29" s="566"/>
      <c r="BC29" s="566"/>
      <c r="BD29" s="566"/>
      <c r="BE29" s="578"/>
      <c r="BF29" s="578"/>
      <c r="BG29" s="578">
        <v>0</v>
      </c>
      <c r="BH29" s="578">
        <v>0</v>
      </c>
      <c r="BI29" s="578">
        <v>0</v>
      </c>
      <c r="BJ29" s="578">
        <v>0</v>
      </c>
      <c r="BK29" s="583">
        <v>0</v>
      </c>
      <c r="BL29" s="583">
        <v>22</v>
      </c>
      <c r="BM29" s="583">
        <v>22</v>
      </c>
      <c r="BN29" s="583">
        <v>22</v>
      </c>
      <c r="BO29" s="578">
        <v>0</v>
      </c>
      <c r="BP29" s="578">
        <v>0</v>
      </c>
      <c r="BQ29" s="578">
        <v>0</v>
      </c>
      <c r="BR29" s="578">
        <v>0</v>
      </c>
      <c r="BS29" s="578">
        <v>0</v>
      </c>
      <c r="BT29" s="578">
        <v>0</v>
      </c>
      <c r="BU29" s="578">
        <v>0</v>
      </c>
      <c r="BV29" s="579">
        <f t="shared" si="6"/>
        <v>66</v>
      </c>
    </row>
    <row r="30" spans="1:74" ht="28.5" x14ac:dyDescent="0.45">
      <c r="A30" s="314">
        <v>26</v>
      </c>
      <c r="B30" s="791" t="s">
        <v>615</v>
      </c>
      <c r="C30" s="791" t="s">
        <v>616</v>
      </c>
      <c r="D30" s="793" t="s">
        <v>617</v>
      </c>
      <c r="E30" s="314" t="s">
        <v>618</v>
      </c>
      <c r="F30" s="315">
        <v>146</v>
      </c>
      <c r="G30" s="315">
        <v>142</v>
      </c>
      <c r="H30" s="315">
        <v>4</v>
      </c>
      <c r="I30" s="315" t="s">
        <v>523</v>
      </c>
      <c r="J30" s="315">
        <v>0</v>
      </c>
      <c r="K30" s="703">
        <v>142</v>
      </c>
      <c r="L30" s="677" t="s">
        <v>192</v>
      </c>
      <c r="M30" s="315" t="s">
        <v>167</v>
      </c>
      <c r="N30" s="315">
        <v>517415</v>
      </c>
      <c r="O30" s="315">
        <v>180598</v>
      </c>
      <c r="P30" s="315"/>
      <c r="Q30" s="328" t="s">
        <v>619</v>
      </c>
      <c r="R30" s="315">
        <v>0.86</v>
      </c>
      <c r="S30" s="314" t="s">
        <v>1049</v>
      </c>
      <c r="T30" s="315">
        <v>142</v>
      </c>
      <c r="U30" s="317">
        <f t="shared" si="0"/>
        <v>49.699999999999996</v>
      </c>
      <c r="V30" s="317">
        <f t="shared" si="1"/>
        <v>56.800000000000004</v>
      </c>
      <c r="W30" s="317">
        <f t="shared" si="2"/>
        <v>71</v>
      </c>
      <c r="X30" s="317">
        <f t="shared" si="3"/>
        <v>34.789999999999992</v>
      </c>
      <c r="Y30" s="317">
        <f t="shared" si="4"/>
        <v>14.909999999999998</v>
      </c>
      <c r="Z30" s="314" t="s">
        <v>1050</v>
      </c>
      <c r="AA30" s="330"/>
      <c r="AB30" s="330"/>
      <c r="AC30" s="330"/>
      <c r="AD30" s="320"/>
      <c r="AE30" s="378"/>
      <c r="AF30" s="378"/>
      <c r="AG30" s="378"/>
      <c r="AH30" s="321"/>
      <c r="AI30" s="379"/>
      <c r="AJ30" s="390"/>
      <c r="AK30" s="315">
        <v>0</v>
      </c>
      <c r="AL30" s="315">
        <v>0</v>
      </c>
      <c r="AM30" s="315">
        <v>0</v>
      </c>
      <c r="AN30" s="315">
        <v>0</v>
      </c>
      <c r="AO30" s="315">
        <v>0</v>
      </c>
      <c r="AP30" s="315">
        <v>0</v>
      </c>
      <c r="AQ30" s="315">
        <v>0</v>
      </c>
      <c r="AR30" s="315">
        <v>35</v>
      </c>
      <c r="AS30" s="315">
        <v>35</v>
      </c>
      <c r="AT30" s="315">
        <v>36</v>
      </c>
      <c r="AU30" s="315">
        <v>36</v>
      </c>
      <c r="AV30" s="315">
        <v>0</v>
      </c>
      <c r="AW30" s="315">
        <v>0</v>
      </c>
      <c r="AX30" s="315">
        <v>0</v>
      </c>
      <c r="AY30" s="374">
        <f t="shared" si="5"/>
        <v>142</v>
      </c>
      <c r="BA30" s="566"/>
      <c r="BB30" s="566"/>
      <c r="BC30" s="566"/>
      <c r="BD30" s="566"/>
      <c r="BE30" s="578"/>
      <c r="BF30" s="578"/>
      <c r="BG30" s="578">
        <v>0</v>
      </c>
      <c r="BH30" s="578">
        <v>0</v>
      </c>
      <c r="BI30" s="578">
        <v>0</v>
      </c>
      <c r="BJ30" s="578">
        <v>0</v>
      </c>
      <c r="BK30" s="578">
        <v>0</v>
      </c>
      <c r="BL30" s="578">
        <v>0</v>
      </c>
      <c r="BM30" s="583">
        <v>0</v>
      </c>
      <c r="BN30" s="583">
        <v>12</v>
      </c>
      <c r="BO30" s="583">
        <v>12</v>
      </c>
      <c r="BP30" s="583">
        <v>13</v>
      </c>
      <c r="BQ30" s="583">
        <v>13</v>
      </c>
      <c r="BR30" s="578">
        <v>0</v>
      </c>
      <c r="BS30" s="578">
        <v>0</v>
      </c>
      <c r="BT30" s="578">
        <v>0</v>
      </c>
      <c r="BU30" s="578">
        <v>0</v>
      </c>
      <c r="BV30" s="579">
        <f t="shared" si="6"/>
        <v>50</v>
      </c>
    </row>
    <row r="31" spans="1:74" ht="57" x14ac:dyDescent="0.45">
      <c r="A31" s="670">
        <v>27</v>
      </c>
      <c r="B31" s="790" t="s">
        <v>621</v>
      </c>
      <c r="C31" s="790" t="s">
        <v>622</v>
      </c>
      <c r="D31" s="790" t="s">
        <v>623</v>
      </c>
      <c r="E31" s="340" t="s">
        <v>995</v>
      </c>
      <c r="F31" s="342">
        <v>0</v>
      </c>
      <c r="G31" s="342">
        <v>0</v>
      </c>
      <c r="H31" s="342">
        <v>0</v>
      </c>
      <c r="I31" s="342" t="s">
        <v>624</v>
      </c>
      <c r="J31" s="342">
        <v>0</v>
      </c>
      <c r="K31" s="698">
        <v>0</v>
      </c>
      <c r="L31" s="672" t="s">
        <v>192</v>
      </c>
      <c r="M31" s="342" t="s">
        <v>167</v>
      </c>
      <c r="N31" s="342">
        <v>517195</v>
      </c>
      <c r="O31" s="342">
        <v>180542</v>
      </c>
      <c r="P31" s="342">
        <v>12154180</v>
      </c>
      <c r="Q31" s="673" t="s">
        <v>625</v>
      </c>
      <c r="R31" s="342">
        <v>0.46</v>
      </c>
      <c r="S31" s="670" t="s">
        <v>1803</v>
      </c>
      <c r="T31" s="342">
        <v>0</v>
      </c>
      <c r="U31" s="308">
        <f t="shared" si="0"/>
        <v>0</v>
      </c>
      <c r="V31" s="308">
        <f t="shared" si="1"/>
        <v>0</v>
      </c>
      <c r="W31" s="308">
        <f t="shared" si="2"/>
        <v>0</v>
      </c>
      <c r="X31" s="308">
        <f t="shared" si="3"/>
        <v>0</v>
      </c>
      <c r="Y31" s="308">
        <f t="shared" si="4"/>
        <v>0</v>
      </c>
      <c r="Z31" s="670" t="s">
        <v>37</v>
      </c>
      <c r="AA31" s="330"/>
      <c r="AB31" s="330"/>
      <c r="AC31" s="330"/>
      <c r="AD31" s="320"/>
      <c r="AE31" s="378"/>
      <c r="AF31" s="378"/>
      <c r="AG31" s="378"/>
      <c r="AH31" s="321"/>
      <c r="AI31" s="379"/>
      <c r="AJ31" s="390"/>
      <c r="AK31" s="723">
        <v>0</v>
      </c>
      <c r="AL31" s="723">
        <v>0</v>
      </c>
      <c r="AM31" s="723">
        <v>0</v>
      </c>
      <c r="AN31" s="723">
        <v>0</v>
      </c>
      <c r="AO31" s="723">
        <v>0</v>
      </c>
      <c r="AP31" s="723">
        <v>0</v>
      </c>
      <c r="AQ31" s="723">
        <v>0</v>
      </c>
      <c r="AR31" s="723">
        <v>0</v>
      </c>
      <c r="AS31" s="723">
        <v>0</v>
      </c>
      <c r="AT31" s="723">
        <v>0</v>
      </c>
      <c r="AU31" s="723">
        <v>0</v>
      </c>
      <c r="AV31" s="723">
        <v>0</v>
      </c>
      <c r="AW31" s="723">
        <v>0</v>
      </c>
      <c r="AX31" s="723">
        <v>0</v>
      </c>
      <c r="AY31" s="374">
        <f t="shared" si="5"/>
        <v>0</v>
      </c>
      <c r="BA31" s="566"/>
      <c r="BB31" s="566"/>
      <c r="BC31" s="566"/>
      <c r="BD31" s="566"/>
      <c r="BE31" s="578"/>
      <c r="BF31" s="578"/>
      <c r="BG31" s="578">
        <v>0</v>
      </c>
      <c r="BH31" s="578">
        <v>0</v>
      </c>
      <c r="BI31" s="578">
        <v>0</v>
      </c>
      <c r="BJ31" s="578">
        <v>0</v>
      </c>
      <c r="BK31" s="583">
        <v>0</v>
      </c>
      <c r="BL31" s="583">
        <v>0</v>
      </c>
      <c r="BM31" s="583">
        <v>0</v>
      </c>
      <c r="BN31" s="583">
        <v>0</v>
      </c>
      <c r="BO31" s="583">
        <v>0</v>
      </c>
      <c r="BP31" s="583">
        <v>0</v>
      </c>
      <c r="BQ31" s="578">
        <v>0</v>
      </c>
      <c r="BR31" s="578">
        <v>0</v>
      </c>
      <c r="BS31" s="578">
        <v>0</v>
      </c>
      <c r="BT31" s="578">
        <v>0</v>
      </c>
      <c r="BU31" s="578">
        <v>0</v>
      </c>
      <c r="BV31" s="579">
        <f t="shared" si="6"/>
        <v>0</v>
      </c>
    </row>
    <row r="32" spans="1:74" ht="142.5" x14ac:dyDescent="0.45">
      <c r="A32" s="314">
        <v>28</v>
      </c>
      <c r="B32" s="791" t="s">
        <v>627</v>
      </c>
      <c r="C32" s="791" t="s">
        <v>628</v>
      </c>
      <c r="D32" s="791" t="s">
        <v>629</v>
      </c>
      <c r="E32" s="314" t="s">
        <v>1141</v>
      </c>
      <c r="F32" s="315">
        <v>0</v>
      </c>
      <c r="G32" s="315">
        <v>-6</v>
      </c>
      <c r="H32" s="315">
        <v>6</v>
      </c>
      <c r="I32" s="703" t="s">
        <v>1927</v>
      </c>
      <c r="J32" s="315">
        <v>0</v>
      </c>
      <c r="K32" s="703">
        <v>-6</v>
      </c>
      <c r="L32" s="677" t="s">
        <v>166</v>
      </c>
      <c r="M32" s="315" t="s">
        <v>167</v>
      </c>
      <c r="N32" s="315">
        <v>517171</v>
      </c>
      <c r="O32" s="315">
        <v>180645</v>
      </c>
      <c r="P32" s="315"/>
      <c r="Q32" s="328" t="s">
        <v>630</v>
      </c>
      <c r="R32" s="315">
        <v>1.03</v>
      </c>
      <c r="S32" s="314" t="s">
        <v>1928</v>
      </c>
      <c r="T32" s="315">
        <v>-6</v>
      </c>
      <c r="U32" s="317">
        <f t="shared" si="0"/>
        <v>-2.0999999999999996</v>
      </c>
      <c r="V32" s="317">
        <f t="shared" si="1"/>
        <v>-2.4000000000000004</v>
      </c>
      <c r="W32" s="317">
        <f t="shared" si="2"/>
        <v>-3</v>
      </c>
      <c r="X32" s="317">
        <f t="shared" si="3"/>
        <v>-1.4699999999999998</v>
      </c>
      <c r="Y32" s="317">
        <f t="shared" si="4"/>
        <v>-0.62999999999999989</v>
      </c>
      <c r="Z32" s="314" t="s">
        <v>1179</v>
      </c>
      <c r="AA32" s="330"/>
      <c r="AB32" s="330"/>
      <c r="AC32" s="330"/>
      <c r="AD32" s="320"/>
      <c r="AE32" s="378"/>
      <c r="AF32" s="378"/>
      <c r="AG32" s="378"/>
      <c r="AH32" s="321"/>
      <c r="AI32" s="379"/>
      <c r="AJ32" s="390"/>
      <c r="AK32" s="315">
        <v>0</v>
      </c>
      <c r="AL32" s="315">
        <v>0</v>
      </c>
      <c r="AM32" s="315">
        <v>0</v>
      </c>
      <c r="AN32" s="315">
        <v>0</v>
      </c>
      <c r="AO32" s="315">
        <v>0</v>
      </c>
      <c r="AP32" s="315">
        <v>-6</v>
      </c>
      <c r="AQ32" s="315">
        <v>0</v>
      </c>
      <c r="AR32" s="315">
        <v>0</v>
      </c>
      <c r="AS32" s="315">
        <v>0</v>
      </c>
      <c r="AT32" s="315">
        <v>0</v>
      </c>
      <c r="AU32" s="315">
        <v>0</v>
      </c>
      <c r="AV32" s="315">
        <v>0</v>
      </c>
      <c r="AW32" s="315">
        <v>0</v>
      </c>
      <c r="AX32" s="315">
        <v>0</v>
      </c>
      <c r="AY32" s="374">
        <f t="shared" si="5"/>
        <v>-6</v>
      </c>
      <c r="BA32" s="566"/>
      <c r="BB32" s="566"/>
      <c r="BC32" s="566"/>
      <c r="BD32" s="566"/>
      <c r="BE32" s="578"/>
      <c r="BF32" s="578"/>
      <c r="BG32" s="578">
        <v>0</v>
      </c>
      <c r="BH32" s="578">
        <v>0</v>
      </c>
      <c r="BI32" s="578">
        <v>0</v>
      </c>
      <c r="BJ32" s="578">
        <v>0</v>
      </c>
      <c r="BK32" s="578">
        <v>0</v>
      </c>
      <c r="BL32" s="583">
        <v>0</v>
      </c>
      <c r="BM32" s="583">
        <v>-1</v>
      </c>
      <c r="BN32" s="583">
        <v>-1</v>
      </c>
      <c r="BO32" s="583">
        <v>0</v>
      </c>
      <c r="BP32" s="578">
        <v>0</v>
      </c>
      <c r="BQ32" s="578">
        <v>0</v>
      </c>
      <c r="BR32" s="578">
        <v>0</v>
      </c>
      <c r="BS32" s="578">
        <v>0</v>
      </c>
      <c r="BT32" s="578">
        <v>0</v>
      </c>
      <c r="BU32" s="578">
        <v>0</v>
      </c>
      <c r="BV32" s="579">
        <f t="shared" si="6"/>
        <v>-2</v>
      </c>
    </row>
    <row r="33" spans="1:74" ht="42.75" x14ac:dyDescent="0.45">
      <c r="A33" s="670">
        <v>29</v>
      </c>
      <c r="B33" s="790" t="s">
        <v>37</v>
      </c>
      <c r="C33" s="790" t="s">
        <v>631</v>
      </c>
      <c r="D33" s="790" t="s">
        <v>632</v>
      </c>
      <c r="E33" s="340" t="s">
        <v>633</v>
      </c>
      <c r="F33" s="342">
        <v>29</v>
      </c>
      <c r="G33" s="342">
        <v>29</v>
      </c>
      <c r="H33" s="342">
        <v>0</v>
      </c>
      <c r="I33" s="342" t="s">
        <v>634</v>
      </c>
      <c r="J33" s="342">
        <v>0</v>
      </c>
      <c r="K33" s="698">
        <v>0</v>
      </c>
      <c r="L33" s="672" t="s">
        <v>192</v>
      </c>
      <c r="M33" s="342" t="s">
        <v>167</v>
      </c>
      <c r="N33" s="342">
        <v>517059</v>
      </c>
      <c r="O33" s="342">
        <v>180571</v>
      </c>
      <c r="P33" s="342">
        <v>12157359</v>
      </c>
      <c r="Q33" s="673" t="s">
        <v>123</v>
      </c>
      <c r="R33" s="342">
        <v>7.0000000000000007E-2</v>
      </c>
      <c r="S33" s="670" t="s">
        <v>635</v>
      </c>
      <c r="T33" s="342">
        <v>0</v>
      </c>
      <c r="U33" s="308">
        <f t="shared" si="0"/>
        <v>0</v>
      </c>
      <c r="V33" s="308">
        <f t="shared" si="1"/>
        <v>0</v>
      </c>
      <c r="W33" s="308">
        <f t="shared" si="2"/>
        <v>0</v>
      </c>
      <c r="X33" s="308">
        <f t="shared" si="3"/>
        <v>0</v>
      </c>
      <c r="Y33" s="308">
        <f t="shared" si="4"/>
        <v>0</v>
      </c>
      <c r="Z33" s="670" t="s">
        <v>37</v>
      </c>
      <c r="AA33" s="330"/>
      <c r="AB33" s="330"/>
      <c r="AC33" s="330"/>
      <c r="AD33" s="320"/>
      <c r="AE33" s="378"/>
      <c r="AF33" s="378"/>
      <c r="AG33" s="378"/>
      <c r="AH33" s="321"/>
      <c r="AI33" s="379"/>
      <c r="AJ33" s="390"/>
      <c r="AK33" s="723">
        <v>0</v>
      </c>
      <c r="AL33" s="723">
        <v>0</v>
      </c>
      <c r="AM33" s="723">
        <v>0</v>
      </c>
      <c r="AN33" s="723">
        <v>0</v>
      </c>
      <c r="AO33" s="723">
        <v>0</v>
      </c>
      <c r="AP33" s="723">
        <v>0</v>
      </c>
      <c r="AQ33" s="723">
        <v>0</v>
      </c>
      <c r="AR33" s="723">
        <v>0</v>
      </c>
      <c r="AS33" s="723">
        <v>0</v>
      </c>
      <c r="AT33" s="723">
        <v>0</v>
      </c>
      <c r="AU33" s="723">
        <v>0</v>
      </c>
      <c r="AV33" s="723">
        <v>0</v>
      </c>
      <c r="AW33" s="723">
        <v>0</v>
      </c>
      <c r="AX33" s="723">
        <v>0</v>
      </c>
      <c r="AY33" s="374">
        <f t="shared" si="5"/>
        <v>0</v>
      </c>
      <c r="BA33" s="566"/>
      <c r="BB33" s="566"/>
      <c r="BC33" s="566"/>
      <c r="BD33" s="566"/>
      <c r="BE33" s="578"/>
      <c r="BF33" s="578"/>
      <c r="BG33" s="585"/>
      <c r="BH33" s="585"/>
      <c r="BI33" s="585"/>
      <c r="BJ33" s="585"/>
      <c r="BK33" s="585"/>
      <c r="BL33" s="585"/>
      <c r="BM33" s="585"/>
      <c r="BN33" s="585"/>
      <c r="BO33" s="585"/>
      <c r="BP33" s="585"/>
      <c r="BQ33" s="585"/>
      <c r="BR33" s="585"/>
      <c r="BS33" s="585"/>
      <c r="BT33" s="585"/>
      <c r="BU33" s="585"/>
      <c r="BV33" s="579">
        <f t="shared" si="6"/>
        <v>0</v>
      </c>
    </row>
    <row r="34" spans="1:74" ht="42.75" x14ac:dyDescent="0.45">
      <c r="A34" s="670">
        <v>30</v>
      </c>
      <c r="B34" s="790" t="s">
        <v>37</v>
      </c>
      <c r="C34" s="790" t="s">
        <v>174</v>
      </c>
      <c r="D34" s="790" t="s">
        <v>636</v>
      </c>
      <c r="E34" s="340" t="s">
        <v>540</v>
      </c>
      <c r="F34" s="342">
        <v>46</v>
      </c>
      <c r="G34" s="342">
        <v>33</v>
      </c>
      <c r="H34" s="342">
        <v>13</v>
      </c>
      <c r="I34" s="342" t="s">
        <v>637</v>
      </c>
      <c r="J34" s="342">
        <v>0</v>
      </c>
      <c r="K34" s="698">
        <v>33</v>
      </c>
      <c r="L34" s="672" t="s">
        <v>192</v>
      </c>
      <c r="M34" s="342" t="s">
        <v>167</v>
      </c>
      <c r="N34" s="342">
        <v>516518</v>
      </c>
      <c r="O34" s="342">
        <v>180372</v>
      </c>
      <c r="P34" s="342">
        <v>12171415</v>
      </c>
      <c r="Q34" s="673" t="s">
        <v>193</v>
      </c>
      <c r="R34" s="342">
        <v>0.24</v>
      </c>
      <c r="S34" s="670" t="s">
        <v>638</v>
      </c>
      <c r="T34" s="342">
        <v>0</v>
      </c>
      <c r="U34" s="308">
        <f t="shared" si="0"/>
        <v>0</v>
      </c>
      <c r="V34" s="308">
        <f t="shared" si="1"/>
        <v>0</v>
      </c>
      <c r="W34" s="308">
        <f t="shared" si="2"/>
        <v>0</v>
      </c>
      <c r="X34" s="308">
        <f t="shared" si="3"/>
        <v>0</v>
      </c>
      <c r="Y34" s="308">
        <f t="shared" si="4"/>
        <v>0</v>
      </c>
      <c r="Z34" s="670" t="s">
        <v>37</v>
      </c>
      <c r="AA34" s="330"/>
      <c r="AB34" s="330"/>
      <c r="AC34" s="330"/>
      <c r="AD34" s="320"/>
      <c r="AE34" s="378"/>
      <c r="AF34" s="378"/>
      <c r="AG34" s="378"/>
      <c r="AH34" s="321"/>
      <c r="AI34" s="379"/>
      <c r="AJ34" s="390"/>
      <c r="AK34" s="723">
        <v>0</v>
      </c>
      <c r="AL34" s="723">
        <v>0</v>
      </c>
      <c r="AM34" s="723">
        <v>0</v>
      </c>
      <c r="AN34" s="723">
        <v>0</v>
      </c>
      <c r="AO34" s="723">
        <v>0</v>
      </c>
      <c r="AP34" s="723">
        <v>0</v>
      </c>
      <c r="AQ34" s="723">
        <v>0</v>
      </c>
      <c r="AR34" s="723">
        <v>0</v>
      </c>
      <c r="AS34" s="723">
        <v>0</v>
      </c>
      <c r="AT34" s="723">
        <v>0</v>
      </c>
      <c r="AU34" s="723">
        <v>0</v>
      </c>
      <c r="AV34" s="723">
        <v>0</v>
      </c>
      <c r="AW34" s="723">
        <v>0</v>
      </c>
      <c r="AX34" s="723">
        <v>0</v>
      </c>
      <c r="AY34" s="374">
        <f t="shared" si="5"/>
        <v>0</v>
      </c>
      <c r="BA34" s="566"/>
      <c r="BB34" s="566"/>
      <c r="BC34" s="566"/>
      <c r="BD34" s="566"/>
      <c r="BE34" s="578"/>
      <c r="BF34" s="578"/>
      <c r="BG34" s="585"/>
      <c r="BH34" s="585"/>
      <c r="BI34" s="585"/>
      <c r="BJ34" s="585"/>
      <c r="BK34" s="585"/>
      <c r="BL34" s="585"/>
      <c r="BM34" s="585"/>
      <c r="BN34" s="585"/>
      <c r="BO34" s="585"/>
      <c r="BP34" s="585"/>
      <c r="BQ34" s="585"/>
      <c r="BR34" s="585"/>
      <c r="BS34" s="585"/>
      <c r="BT34" s="585"/>
      <c r="BU34" s="585"/>
      <c r="BV34" s="579">
        <f t="shared" si="6"/>
        <v>0</v>
      </c>
    </row>
    <row r="35" spans="1:74" ht="57" x14ac:dyDescent="0.45">
      <c r="A35" s="314">
        <v>31</v>
      </c>
      <c r="B35" s="791" t="s">
        <v>639</v>
      </c>
      <c r="C35" s="791" t="s">
        <v>175</v>
      </c>
      <c r="D35" s="793" t="s">
        <v>1145</v>
      </c>
      <c r="E35" s="313" t="s">
        <v>640</v>
      </c>
      <c r="F35" s="315">
        <v>94</v>
      </c>
      <c r="G35" s="315">
        <v>76</v>
      </c>
      <c r="H35" s="315">
        <v>18</v>
      </c>
      <c r="I35" s="703" t="s">
        <v>1374</v>
      </c>
      <c r="J35" s="315">
        <v>0</v>
      </c>
      <c r="K35" s="703">
        <v>76</v>
      </c>
      <c r="L35" s="677" t="s">
        <v>173</v>
      </c>
      <c r="M35" s="315" t="s">
        <v>167</v>
      </c>
      <c r="N35" s="315">
        <v>516413</v>
      </c>
      <c r="O35" s="315">
        <v>180388</v>
      </c>
      <c r="P35" s="315"/>
      <c r="Q35" s="328" t="s">
        <v>641</v>
      </c>
      <c r="R35" s="315">
        <v>0.28000000000000003</v>
      </c>
      <c r="S35" s="314" t="s">
        <v>1929</v>
      </c>
      <c r="T35" s="315">
        <v>76</v>
      </c>
      <c r="U35" s="317">
        <f t="shared" si="0"/>
        <v>26.599999999999998</v>
      </c>
      <c r="V35" s="317">
        <f t="shared" si="1"/>
        <v>30.400000000000002</v>
      </c>
      <c r="W35" s="317">
        <f t="shared" si="2"/>
        <v>38</v>
      </c>
      <c r="X35" s="317">
        <f t="shared" si="3"/>
        <v>18.619999999999997</v>
      </c>
      <c r="Y35" s="317">
        <f t="shared" si="4"/>
        <v>7.9799999999999986</v>
      </c>
      <c r="Z35" s="314" t="s">
        <v>1804</v>
      </c>
      <c r="AA35" s="330"/>
      <c r="AB35" s="330"/>
      <c r="AC35" s="330"/>
      <c r="AD35" s="320"/>
      <c r="AE35" s="378"/>
      <c r="AF35" s="378"/>
      <c r="AG35" s="378"/>
      <c r="AH35" s="321"/>
      <c r="AI35" s="379"/>
      <c r="AJ35" s="390"/>
      <c r="AK35" s="315">
        <v>0</v>
      </c>
      <c r="AL35" s="315">
        <v>0</v>
      </c>
      <c r="AM35" s="315">
        <v>0</v>
      </c>
      <c r="AN35" s="315">
        <v>0</v>
      </c>
      <c r="AO35" s="315">
        <v>0</v>
      </c>
      <c r="AP35" s="315">
        <v>25</v>
      </c>
      <c r="AQ35" s="315">
        <v>25</v>
      </c>
      <c r="AR35" s="315">
        <v>26</v>
      </c>
      <c r="AS35" s="315">
        <v>0</v>
      </c>
      <c r="AT35" s="315">
        <v>0</v>
      </c>
      <c r="AU35" s="315">
        <v>0</v>
      </c>
      <c r="AV35" s="315">
        <v>0</v>
      </c>
      <c r="AW35" s="315">
        <v>0</v>
      </c>
      <c r="AX35" s="315">
        <v>0</v>
      </c>
      <c r="AY35" s="374">
        <f t="shared" si="5"/>
        <v>76</v>
      </c>
      <c r="BA35" s="566"/>
      <c r="BB35" s="566"/>
      <c r="BC35" s="566"/>
      <c r="BD35" s="566"/>
      <c r="BE35" s="578"/>
      <c r="BF35" s="578"/>
      <c r="BG35" s="578">
        <v>0</v>
      </c>
      <c r="BH35" s="578">
        <v>0</v>
      </c>
      <c r="BI35" s="578">
        <v>0</v>
      </c>
      <c r="BJ35" s="578">
        <v>13</v>
      </c>
      <c r="BK35" s="578">
        <v>14</v>
      </c>
      <c r="BL35" s="578">
        <v>0</v>
      </c>
      <c r="BM35" s="578">
        <v>0</v>
      </c>
      <c r="BN35" s="578">
        <v>0</v>
      </c>
      <c r="BO35" s="578">
        <v>0</v>
      </c>
      <c r="BP35" s="578">
        <v>0</v>
      </c>
      <c r="BQ35" s="578">
        <v>0</v>
      </c>
      <c r="BR35" s="578">
        <v>0</v>
      </c>
      <c r="BS35" s="578">
        <v>0</v>
      </c>
      <c r="BT35" s="578">
        <v>0</v>
      </c>
      <c r="BU35" s="578"/>
      <c r="BV35" s="579">
        <f t="shared" si="6"/>
        <v>27</v>
      </c>
    </row>
    <row r="36" spans="1:74" ht="126.75" customHeight="1" x14ac:dyDescent="0.45">
      <c r="A36" s="670">
        <v>32</v>
      </c>
      <c r="B36" s="790" t="s">
        <v>642</v>
      </c>
      <c r="C36" s="790" t="s">
        <v>643</v>
      </c>
      <c r="D36" s="792" t="s">
        <v>1144</v>
      </c>
      <c r="E36" s="340" t="s">
        <v>644</v>
      </c>
      <c r="F36" s="698">
        <v>0</v>
      </c>
      <c r="G36" s="698">
        <v>0</v>
      </c>
      <c r="H36" s="698">
        <v>0</v>
      </c>
      <c r="I36" s="342" t="s">
        <v>523</v>
      </c>
      <c r="J36" s="342">
        <v>0</v>
      </c>
      <c r="K36" s="698">
        <v>0</v>
      </c>
      <c r="L36" s="672" t="s">
        <v>192</v>
      </c>
      <c r="M36" s="342" t="s">
        <v>167</v>
      </c>
      <c r="N36" s="342"/>
      <c r="O36" s="342"/>
      <c r="P36" s="342"/>
      <c r="Q36" s="673" t="s">
        <v>645</v>
      </c>
      <c r="R36" s="342">
        <v>0.08</v>
      </c>
      <c r="S36" s="670" t="s">
        <v>1303</v>
      </c>
      <c r="T36" s="698">
        <v>0</v>
      </c>
      <c r="U36" s="308">
        <f t="shared" si="0"/>
        <v>0</v>
      </c>
      <c r="V36" s="308">
        <f t="shared" si="1"/>
        <v>0</v>
      </c>
      <c r="W36" s="308">
        <f t="shared" si="2"/>
        <v>0</v>
      </c>
      <c r="X36" s="308">
        <f t="shared" si="3"/>
        <v>0</v>
      </c>
      <c r="Y36" s="308">
        <f t="shared" si="4"/>
        <v>0</v>
      </c>
      <c r="Z36" s="670" t="s">
        <v>37</v>
      </c>
      <c r="AA36" s="330"/>
      <c r="AB36" s="330"/>
      <c r="AC36" s="330"/>
      <c r="AD36" s="320"/>
      <c r="AE36" s="378"/>
      <c r="AF36" s="378"/>
      <c r="AG36" s="378"/>
      <c r="AH36" s="321"/>
      <c r="AI36" s="379"/>
      <c r="AJ36" s="390"/>
      <c r="AK36" s="723">
        <v>0</v>
      </c>
      <c r="AL36" s="723">
        <v>0</v>
      </c>
      <c r="AM36" s="723">
        <v>0</v>
      </c>
      <c r="AN36" s="723">
        <v>0</v>
      </c>
      <c r="AO36" s="723">
        <v>0</v>
      </c>
      <c r="AP36" s="723">
        <v>0</v>
      </c>
      <c r="AQ36" s="723">
        <v>0</v>
      </c>
      <c r="AR36" s="723">
        <v>0</v>
      </c>
      <c r="AS36" s="723">
        <v>0</v>
      </c>
      <c r="AT36" s="723">
        <v>0</v>
      </c>
      <c r="AU36" s="723">
        <v>0</v>
      </c>
      <c r="AV36" s="723">
        <v>0</v>
      </c>
      <c r="AW36" s="723">
        <v>0</v>
      </c>
      <c r="AX36" s="723">
        <v>0</v>
      </c>
      <c r="AY36" s="374">
        <f t="shared" si="5"/>
        <v>0</v>
      </c>
      <c r="BA36" s="566"/>
      <c r="BB36" s="566"/>
      <c r="BC36" s="566"/>
      <c r="BD36" s="566"/>
      <c r="BE36" s="578"/>
      <c r="BF36" s="578"/>
      <c r="BG36" s="578"/>
      <c r="BH36" s="578"/>
      <c r="BI36" s="578"/>
      <c r="BJ36" s="578"/>
      <c r="BK36" s="578"/>
      <c r="BL36" s="578"/>
      <c r="BM36" s="578"/>
      <c r="BN36" s="578"/>
      <c r="BO36" s="578"/>
      <c r="BP36" s="578"/>
      <c r="BQ36" s="578"/>
      <c r="BR36" s="578"/>
      <c r="BS36" s="578"/>
      <c r="BT36" s="578"/>
      <c r="BU36" s="578"/>
      <c r="BV36" s="579">
        <f t="shared" si="6"/>
        <v>0</v>
      </c>
    </row>
    <row r="37" spans="1:74" ht="183.75" customHeight="1" x14ac:dyDescent="0.45">
      <c r="A37" s="314">
        <v>33</v>
      </c>
      <c r="B37" s="791" t="s">
        <v>646</v>
      </c>
      <c r="C37" s="791" t="s">
        <v>647</v>
      </c>
      <c r="D37" s="791" t="s">
        <v>648</v>
      </c>
      <c r="E37" s="314" t="s">
        <v>1146</v>
      </c>
      <c r="F37" s="315">
        <v>210</v>
      </c>
      <c r="G37" s="315">
        <v>152</v>
      </c>
      <c r="H37" s="315">
        <v>58</v>
      </c>
      <c r="I37" s="315" t="s">
        <v>523</v>
      </c>
      <c r="J37" s="315">
        <v>0</v>
      </c>
      <c r="K37" s="703">
        <v>152</v>
      </c>
      <c r="L37" s="677" t="s">
        <v>192</v>
      </c>
      <c r="M37" s="315" t="s">
        <v>167</v>
      </c>
      <c r="N37" s="315">
        <v>516326</v>
      </c>
      <c r="O37" s="315">
        <v>180271</v>
      </c>
      <c r="P37" s="315"/>
      <c r="Q37" s="328" t="s">
        <v>645</v>
      </c>
      <c r="R37" s="315">
        <v>0.89</v>
      </c>
      <c r="S37" s="314" t="s">
        <v>1304</v>
      </c>
      <c r="T37" s="315">
        <v>152</v>
      </c>
      <c r="U37" s="317">
        <f t="shared" si="0"/>
        <v>53.199999999999996</v>
      </c>
      <c r="V37" s="317">
        <f t="shared" si="1"/>
        <v>60.800000000000004</v>
      </c>
      <c r="W37" s="317">
        <f t="shared" si="2"/>
        <v>76</v>
      </c>
      <c r="X37" s="317">
        <f t="shared" si="3"/>
        <v>37.239999999999995</v>
      </c>
      <c r="Y37" s="317">
        <f t="shared" si="4"/>
        <v>15.959999999999997</v>
      </c>
      <c r="Z37" s="314" t="s">
        <v>1305</v>
      </c>
      <c r="AA37" s="330"/>
      <c r="AB37" s="330"/>
      <c r="AC37" s="330"/>
      <c r="AD37" s="320"/>
      <c r="AE37" s="378"/>
      <c r="AF37" s="378"/>
      <c r="AG37" s="378"/>
      <c r="AH37" s="321"/>
      <c r="AI37" s="379"/>
      <c r="AJ37" s="390"/>
      <c r="AK37" s="315">
        <v>0</v>
      </c>
      <c r="AL37" s="315">
        <v>0</v>
      </c>
      <c r="AM37" s="315">
        <v>0</v>
      </c>
      <c r="AN37" s="315">
        <v>0</v>
      </c>
      <c r="AO37" s="315">
        <v>0</v>
      </c>
      <c r="AP37" s="315">
        <v>0</v>
      </c>
      <c r="AQ37" s="315">
        <v>0</v>
      </c>
      <c r="AR37" s="315">
        <v>38</v>
      </c>
      <c r="AS37" s="315">
        <v>38</v>
      </c>
      <c r="AT37" s="315">
        <v>38</v>
      </c>
      <c r="AU37" s="315">
        <v>38</v>
      </c>
      <c r="AV37" s="315">
        <v>0</v>
      </c>
      <c r="AW37" s="315">
        <v>0</v>
      </c>
      <c r="AX37" s="315">
        <v>0</v>
      </c>
      <c r="AY37" s="374">
        <f t="shared" si="5"/>
        <v>152</v>
      </c>
      <c r="BA37" s="566"/>
      <c r="BB37" s="566"/>
      <c r="BC37" s="566"/>
      <c r="BD37" s="566"/>
      <c r="BE37" s="578"/>
      <c r="BF37" s="578"/>
      <c r="BG37" s="578">
        <v>0</v>
      </c>
      <c r="BH37" s="578">
        <v>0</v>
      </c>
      <c r="BI37" s="578">
        <v>0</v>
      </c>
      <c r="BJ37" s="578">
        <v>0</v>
      </c>
      <c r="BK37" s="578">
        <v>0</v>
      </c>
      <c r="BL37" s="578">
        <v>0</v>
      </c>
      <c r="BM37" s="578">
        <v>27</v>
      </c>
      <c r="BN37" s="578">
        <v>27</v>
      </c>
      <c r="BO37" s="578">
        <v>27</v>
      </c>
      <c r="BP37" s="578">
        <v>27</v>
      </c>
      <c r="BQ37" s="578">
        <v>28</v>
      </c>
      <c r="BR37" s="578">
        <v>28</v>
      </c>
      <c r="BS37" s="578">
        <v>0</v>
      </c>
      <c r="BT37" s="578">
        <v>0</v>
      </c>
      <c r="BU37" s="578"/>
      <c r="BV37" s="579">
        <f t="shared" si="6"/>
        <v>164</v>
      </c>
    </row>
    <row r="38" spans="1:74" ht="85.5" x14ac:dyDescent="0.45">
      <c r="A38" s="670">
        <v>34</v>
      </c>
      <c r="B38" s="790" t="s">
        <v>649</v>
      </c>
      <c r="C38" s="790" t="s">
        <v>650</v>
      </c>
      <c r="D38" s="790" t="s">
        <v>1147</v>
      </c>
      <c r="E38" s="670" t="s">
        <v>1148</v>
      </c>
      <c r="F38" s="342">
        <v>21</v>
      </c>
      <c r="G38" s="342">
        <v>6</v>
      </c>
      <c r="H38" s="342">
        <v>15</v>
      </c>
      <c r="I38" s="698" t="s">
        <v>1054</v>
      </c>
      <c r="J38" s="342">
        <v>0</v>
      </c>
      <c r="K38" s="698">
        <v>0</v>
      </c>
      <c r="L38" s="672" t="s">
        <v>173</v>
      </c>
      <c r="M38" s="342" t="s">
        <v>167</v>
      </c>
      <c r="N38" s="342"/>
      <c r="O38" s="342"/>
      <c r="P38" s="342"/>
      <c r="Q38" s="673" t="s">
        <v>651</v>
      </c>
      <c r="R38" s="342">
        <v>0.2</v>
      </c>
      <c r="S38" s="670" t="s">
        <v>1234</v>
      </c>
      <c r="T38" s="342">
        <v>0</v>
      </c>
      <c r="U38" s="308">
        <f t="shared" si="0"/>
        <v>0</v>
      </c>
      <c r="V38" s="308">
        <f t="shared" si="1"/>
        <v>0</v>
      </c>
      <c r="W38" s="308">
        <f t="shared" si="2"/>
        <v>0</v>
      </c>
      <c r="X38" s="308">
        <f t="shared" si="3"/>
        <v>0</v>
      </c>
      <c r="Y38" s="308">
        <f t="shared" si="4"/>
        <v>0</v>
      </c>
      <c r="Z38" s="670" t="s">
        <v>37</v>
      </c>
      <c r="AA38" s="330"/>
      <c r="AB38" s="330"/>
      <c r="AC38" s="330"/>
      <c r="AD38" s="320"/>
      <c r="AE38" s="378"/>
      <c r="AF38" s="378"/>
      <c r="AG38" s="378"/>
      <c r="AH38" s="321"/>
      <c r="AI38" s="379"/>
      <c r="AJ38" s="390"/>
      <c r="AK38" s="723">
        <v>0</v>
      </c>
      <c r="AL38" s="723">
        <v>0</v>
      </c>
      <c r="AM38" s="723">
        <v>0</v>
      </c>
      <c r="AN38" s="723">
        <v>0</v>
      </c>
      <c r="AO38" s="723">
        <v>0</v>
      </c>
      <c r="AP38" s="723">
        <v>0</v>
      </c>
      <c r="AQ38" s="723">
        <v>0</v>
      </c>
      <c r="AR38" s="723">
        <v>0</v>
      </c>
      <c r="AS38" s="723">
        <v>0</v>
      </c>
      <c r="AT38" s="723">
        <v>0</v>
      </c>
      <c r="AU38" s="723">
        <v>0</v>
      </c>
      <c r="AV38" s="723">
        <v>0</v>
      </c>
      <c r="AW38" s="723">
        <v>0</v>
      </c>
      <c r="AX38" s="723">
        <v>0</v>
      </c>
      <c r="AY38" s="374">
        <f t="shared" si="5"/>
        <v>0</v>
      </c>
      <c r="BA38" s="566"/>
      <c r="BB38" s="566"/>
      <c r="BC38" s="566"/>
      <c r="BD38" s="566"/>
      <c r="BE38" s="578"/>
      <c r="BF38" s="578"/>
      <c r="BG38" s="578"/>
      <c r="BH38" s="578"/>
      <c r="BI38" s="578"/>
      <c r="BJ38" s="578"/>
      <c r="BK38" s="578"/>
      <c r="BL38" s="578"/>
      <c r="BM38" s="578"/>
      <c r="BN38" s="578"/>
      <c r="BO38" s="578"/>
      <c r="BP38" s="578"/>
      <c r="BQ38" s="578"/>
      <c r="BR38" s="578"/>
      <c r="BS38" s="578"/>
      <c r="BT38" s="578"/>
      <c r="BU38" s="578"/>
      <c r="BV38" s="579">
        <f t="shared" si="6"/>
        <v>0</v>
      </c>
    </row>
    <row r="39" spans="1:74" ht="42.75" x14ac:dyDescent="0.45">
      <c r="A39" s="670">
        <v>35</v>
      </c>
      <c r="B39" s="790" t="s">
        <v>652</v>
      </c>
      <c r="C39" s="790" t="s">
        <v>653</v>
      </c>
      <c r="D39" s="792" t="s">
        <v>1149</v>
      </c>
      <c r="E39" s="670" t="s">
        <v>654</v>
      </c>
      <c r="F39" s="342">
        <v>36</v>
      </c>
      <c r="G39" s="342">
        <v>32</v>
      </c>
      <c r="H39" s="342">
        <v>4</v>
      </c>
      <c r="I39" s="342" t="s">
        <v>461</v>
      </c>
      <c r="J39" s="342">
        <v>0</v>
      </c>
      <c r="K39" s="698">
        <v>32</v>
      </c>
      <c r="L39" s="672" t="s">
        <v>192</v>
      </c>
      <c r="M39" s="342" t="s">
        <v>167</v>
      </c>
      <c r="N39" s="342"/>
      <c r="O39" s="342"/>
      <c r="P39" s="342"/>
      <c r="Q39" s="673" t="s">
        <v>645</v>
      </c>
      <c r="R39" s="342">
        <v>0.18</v>
      </c>
      <c r="S39" s="670" t="s">
        <v>1150</v>
      </c>
      <c r="T39" s="342">
        <v>0</v>
      </c>
      <c r="U39" s="308">
        <f t="shared" si="0"/>
        <v>0</v>
      </c>
      <c r="V39" s="308">
        <f t="shared" si="1"/>
        <v>0</v>
      </c>
      <c r="W39" s="308">
        <f t="shared" si="2"/>
        <v>0</v>
      </c>
      <c r="X39" s="308">
        <f t="shared" si="3"/>
        <v>0</v>
      </c>
      <c r="Y39" s="308">
        <f t="shared" si="4"/>
        <v>0</v>
      </c>
      <c r="Z39" s="670" t="s">
        <v>37</v>
      </c>
      <c r="AA39" s="330"/>
      <c r="AB39" s="330"/>
      <c r="AC39" s="330"/>
      <c r="AD39" s="320"/>
      <c r="AE39" s="378"/>
      <c r="AF39" s="378"/>
      <c r="AG39" s="378"/>
      <c r="AH39" s="321"/>
      <c r="AI39" s="379"/>
      <c r="AJ39" s="390"/>
      <c r="AK39" s="723">
        <v>0</v>
      </c>
      <c r="AL39" s="723">
        <v>0</v>
      </c>
      <c r="AM39" s="723">
        <v>0</v>
      </c>
      <c r="AN39" s="723">
        <v>0</v>
      </c>
      <c r="AO39" s="723">
        <v>0</v>
      </c>
      <c r="AP39" s="723">
        <v>0</v>
      </c>
      <c r="AQ39" s="723">
        <v>0</v>
      </c>
      <c r="AR39" s="723">
        <v>0</v>
      </c>
      <c r="AS39" s="723">
        <v>0</v>
      </c>
      <c r="AT39" s="723">
        <v>0</v>
      </c>
      <c r="AU39" s="723">
        <v>0</v>
      </c>
      <c r="AV39" s="723">
        <v>0</v>
      </c>
      <c r="AW39" s="723">
        <v>0</v>
      </c>
      <c r="AX39" s="723">
        <v>0</v>
      </c>
      <c r="AY39" s="374">
        <f t="shared" si="5"/>
        <v>0</v>
      </c>
      <c r="BA39" s="566"/>
      <c r="BB39" s="566"/>
      <c r="BC39" s="566"/>
      <c r="BD39" s="566"/>
      <c r="BE39" s="578"/>
      <c r="BF39" s="578"/>
      <c r="BG39" s="578"/>
      <c r="BH39" s="578"/>
      <c r="BI39" s="578"/>
      <c r="BJ39" s="578"/>
      <c r="BK39" s="578"/>
      <c r="BL39" s="578"/>
      <c r="BM39" s="578"/>
      <c r="BN39" s="578"/>
      <c r="BO39" s="578"/>
      <c r="BP39" s="578"/>
      <c r="BQ39" s="578"/>
      <c r="BR39" s="578"/>
      <c r="BS39" s="578"/>
      <c r="BT39" s="578"/>
      <c r="BU39" s="578"/>
      <c r="BV39" s="579">
        <f t="shared" si="6"/>
        <v>0</v>
      </c>
    </row>
    <row r="40" spans="1:74" ht="57" x14ac:dyDescent="0.45">
      <c r="A40" s="670">
        <v>36</v>
      </c>
      <c r="B40" s="790" t="s">
        <v>37</v>
      </c>
      <c r="C40" s="790" t="s">
        <v>656</v>
      </c>
      <c r="D40" s="792" t="s">
        <v>657</v>
      </c>
      <c r="E40" s="340" t="s">
        <v>540</v>
      </c>
      <c r="F40" s="342">
        <v>32</v>
      </c>
      <c r="G40" s="342">
        <v>25</v>
      </c>
      <c r="H40" s="342">
        <v>7</v>
      </c>
      <c r="I40" s="342" t="s">
        <v>1059</v>
      </c>
      <c r="J40" s="342">
        <v>0</v>
      </c>
      <c r="K40" s="698">
        <v>25</v>
      </c>
      <c r="L40" s="672" t="s">
        <v>173</v>
      </c>
      <c r="M40" s="342" t="s">
        <v>167</v>
      </c>
      <c r="N40" s="342"/>
      <c r="O40" s="342"/>
      <c r="P40" s="342"/>
      <c r="Q40" s="673" t="s">
        <v>658</v>
      </c>
      <c r="R40" s="342">
        <v>0.16</v>
      </c>
      <c r="S40" s="670" t="s">
        <v>1060</v>
      </c>
      <c r="T40" s="342">
        <v>0</v>
      </c>
      <c r="U40" s="308">
        <f t="shared" si="0"/>
        <v>0</v>
      </c>
      <c r="V40" s="308">
        <f t="shared" si="1"/>
        <v>0</v>
      </c>
      <c r="W40" s="308">
        <f t="shared" si="2"/>
        <v>0</v>
      </c>
      <c r="X40" s="308">
        <f t="shared" si="3"/>
        <v>0</v>
      </c>
      <c r="Y40" s="308">
        <f t="shared" si="4"/>
        <v>0</v>
      </c>
      <c r="Z40" s="670" t="s">
        <v>37</v>
      </c>
      <c r="AA40" s="330"/>
      <c r="AB40" s="330"/>
      <c r="AC40" s="330"/>
      <c r="AD40" s="320"/>
      <c r="AE40" s="378"/>
      <c r="AF40" s="378"/>
      <c r="AG40" s="378"/>
      <c r="AH40" s="321"/>
      <c r="AI40" s="379"/>
      <c r="AJ40" s="390"/>
      <c r="AK40" s="723">
        <v>0</v>
      </c>
      <c r="AL40" s="723">
        <v>0</v>
      </c>
      <c r="AM40" s="723">
        <v>0</v>
      </c>
      <c r="AN40" s="723">
        <v>0</v>
      </c>
      <c r="AO40" s="723">
        <v>0</v>
      </c>
      <c r="AP40" s="723">
        <v>0</v>
      </c>
      <c r="AQ40" s="723">
        <v>0</v>
      </c>
      <c r="AR40" s="723">
        <v>0</v>
      </c>
      <c r="AS40" s="723">
        <v>0</v>
      </c>
      <c r="AT40" s="723">
        <v>0</v>
      </c>
      <c r="AU40" s="723">
        <v>0</v>
      </c>
      <c r="AV40" s="723">
        <v>0</v>
      </c>
      <c r="AW40" s="723">
        <v>0</v>
      </c>
      <c r="AX40" s="723">
        <v>0</v>
      </c>
      <c r="AY40" s="374">
        <f t="shared" si="5"/>
        <v>0</v>
      </c>
      <c r="BA40" s="566"/>
      <c r="BB40" s="566"/>
      <c r="BC40" s="566"/>
      <c r="BD40" s="566"/>
      <c r="BE40" s="578"/>
      <c r="BF40" s="578"/>
      <c r="BG40" s="578"/>
      <c r="BH40" s="578"/>
      <c r="BI40" s="578"/>
      <c r="BJ40" s="578"/>
      <c r="BK40" s="578"/>
      <c r="BL40" s="578"/>
      <c r="BM40" s="578"/>
      <c r="BN40" s="578"/>
      <c r="BO40" s="578"/>
      <c r="BP40" s="578"/>
      <c r="BQ40" s="578"/>
      <c r="BR40" s="578"/>
      <c r="BS40" s="578"/>
      <c r="BT40" s="578"/>
      <c r="BU40" s="578"/>
      <c r="BV40" s="579">
        <f t="shared" si="6"/>
        <v>0</v>
      </c>
    </row>
    <row r="41" spans="1:74" ht="71.25" x14ac:dyDescent="0.45">
      <c r="A41" s="670">
        <v>37</v>
      </c>
      <c r="B41" s="790" t="s">
        <v>659</v>
      </c>
      <c r="C41" s="790" t="s">
        <v>660</v>
      </c>
      <c r="D41" s="790" t="s">
        <v>1151</v>
      </c>
      <c r="E41" s="340" t="s">
        <v>644</v>
      </c>
      <c r="F41" s="698">
        <v>21</v>
      </c>
      <c r="G41" s="342">
        <v>21</v>
      </c>
      <c r="H41" s="342">
        <v>0</v>
      </c>
      <c r="I41" s="698" t="s">
        <v>1930</v>
      </c>
      <c r="J41" s="342">
        <v>0</v>
      </c>
      <c r="K41" s="698">
        <v>0</v>
      </c>
      <c r="L41" s="672" t="s">
        <v>192</v>
      </c>
      <c r="M41" s="342" t="s">
        <v>167</v>
      </c>
      <c r="N41" s="342"/>
      <c r="O41" s="342"/>
      <c r="P41" s="342"/>
      <c r="Q41" s="673" t="s">
        <v>661</v>
      </c>
      <c r="R41" s="342">
        <v>0.17</v>
      </c>
      <c r="S41" s="670" t="s">
        <v>1931</v>
      </c>
      <c r="T41" s="342">
        <v>0</v>
      </c>
      <c r="U41" s="308">
        <f t="shared" si="0"/>
        <v>0</v>
      </c>
      <c r="V41" s="308">
        <f t="shared" si="1"/>
        <v>0</v>
      </c>
      <c r="W41" s="308">
        <f t="shared" si="2"/>
        <v>0</v>
      </c>
      <c r="X41" s="308">
        <f t="shared" si="3"/>
        <v>0</v>
      </c>
      <c r="Y41" s="308">
        <f t="shared" si="4"/>
        <v>0</v>
      </c>
      <c r="Z41" s="670" t="s">
        <v>37</v>
      </c>
      <c r="AA41" s="330"/>
      <c r="AB41" s="330"/>
      <c r="AC41" s="330"/>
      <c r="AD41" s="320"/>
      <c r="AE41" s="378"/>
      <c r="AF41" s="378"/>
      <c r="AG41" s="378"/>
      <c r="AH41" s="321"/>
      <c r="AI41" s="379"/>
      <c r="AJ41" s="390"/>
      <c r="AK41" s="723">
        <v>0</v>
      </c>
      <c r="AL41" s="723">
        <v>0</v>
      </c>
      <c r="AM41" s="723">
        <v>0</v>
      </c>
      <c r="AN41" s="723">
        <v>0</v>
      </c>
      <c r="AO41" s="723">
        <v>0</v>
      </c>
      <c r="AP41" s="723">
        <v>0</v>
      </c>
      <c r="AQ41" s="723">
        <v>0</v>
      </c>
      <c r="AR41" s="723">
        <v>0</v>
      </c>
      <c r="AS41" s="723">
        <v>0</v>
      </c>
      <c r="AT41" s="723">
        <v>0</v>
      </c>
      <c r="AU41" s="723">
        <v>0</v>
      </c>
      <c r="AV41" s="723">
        <v>0</v>
      </c>
      <c r="AW41" s="723">
        <v>0</v>
      </c>
      <c r="AX41" s="723">
        <v>0</v>
      </c>
      <c r="AY41" s="374">
        <f t="shared" si="5"/>
        <v>0</v>
      </c>
      <c r="BA41" s="566"/>
      <c r="BB41" s="566"/>
      <c r="BC41" s="566"/>
      <c r="BD41" s="566"/>
      <c r="BE41" s="578"/>
      <c r="BF41" s="578"/>
      <c r="BG41" s="578"/>
      <c r="BH41" s="578"/>
      <c r="BI41" s="578"/>
      <c r="BJ41" s="578"/>
      <c r="BK41" s="578"/>
      <c r="BL41" s="578"/>
      <c r="BM41" s="578"/>
      <c r="BN41" s="578"/>
      <c r="BO41" s="578"/>
      <c r="BP41" s="578"/>
      <c r="BQ41" s="578"/>
      <c r="BR41" s="578"/>
      <c r="BS41" s="578"/>
      <c r="BT41" s="578"/>
      <c r="BU41" s="578"/>
      <c r="BV41" s="579">
        <f t="shared" si="6"/>
        <v>0</v>
      </c>
    </row>
    <row r="42" spans="1:74" ht="85.5" x14ac:dyDescent="0.45">
      <c r="A42" s="670">
        <v>38</v>
      </c>
      <c r="B42" s="790" t="s">
        <v>37</v>
      </c>
      <c r="C42" s="790" t="s">
        <v>662</v>
      </c>
      <c r="D42" s="790" t="s">
        <v>663</v>
      </c>
      <c r="E42" s="340" t="s">
        <v>664</v>
      </c>
      <c r="F42" s="698" t="s">
        <v>1808</v>
      </c>
      <c r="G42" s="342">
        <v>267</v>
      </c>
      <c r="H42" s="342">
        <v>129</v>
      </c>
      <c r="I42" s="698" t="s">
        <v>1806</v>
      </c>
      <c r="J42" s="342" t="s">
        <v>1932</v>
      </c>
      <c r="K42" s="698">
        <v>0</v>
      </c>
      <c r="L42" s="672" t="s">
        <v>173</v>
      </c>
      <c r="M42" s="342" t="s">
        <v>167</v>
      </c>
      <c r="N42" s="342"/>
      <c r="O42" s="342"/>
      <c r="P42" s="342"/>
      <c r="Q42" s="342" t="s">
        <v>123</v>
      </c>
      <c r="R42" s="342">
        <v>1.59</v>
      </c>
      <c r="S42" s="670" t="s">
        <v>1809</v>
      </c>
      <c r="T42" s="342">
        <v>0</v>
      </c>
      <c r="U42" s="308">
        <f t="shared" si="0"/>
        <v>0</v>
      </c>
      <c r="V42" s="308">
        <f t="shared" si="1"/>
        <v>0</v>
      </c>
      <c r="W42" s="308">
        <f t="shared" si="2"/>
        <v>0</v>
      </c>
      <c r="X42" s="308">
        <f t="shared" si="3"/>
        <v>0</v>
      </c>
      <c r="Y42" s="308">
        <f t="shared" si="4"/>
        <v>0</v>
      </c>
      <c r="Z42" s="670" t="s">
        <v>37</v>
      </c>
      <c r="AA42" s="330"/>
      <c r="AB42" s="330"/>
      <c r="AC42" s="330"/>
      <c r="AD42" s="320"/>
      <c r="AE42" s="378"/>
      <c r="AF42" s="378"/>
      <c r="AG42" s="378"/>
      <c r="AH42" s="321"/>
      <c r="AI42" s="379"/>
      <c r="AJ42" s="390"/>
      <c r="AK42" s="723">
        <v>0</v>
      </c>
      <c r="AL42" s="723">
        <v>0</v>
      </c>
      <c r="AM42" s="723">
        <v>0</v>
      </c>
      <c r="AN42" s="723">
        <v>0</v>
      </c>
      <c r="AO42" s="723">
        <v>0</v>
      </c>
      <c r="AP42" s="723">
        <v>0</v>
      </c>
      <c r="AQ42" s="723">
        <v>0</v>
      </c>
      <c r="AR42" s="723">
        <v>0</v>
      </c>
      <c r="AS42" s="723">
        <v>0</v>
      </c>
      <c r="AT42" s="723">
        <v>0</v>
      </c>
      <c r="AU42" s="723">
        <v>0</v>
      </c>
      <c r="AV42" s="723">
        <v>0</v>
      </c>
      <c r="AW42" s="723">
        <v>0</v>
      </c>
      <c r="AX42" s="723">
        <v>0</v>
      </c>
      <c r="AY42" s="374">
        <f t="shared" si="5"/>
        <v>0</v>
      </c>
      <c r="BA42" s="566"/>
      <c r="BB42" s="566"/>
      <c r="BC42" s="566"/>
      <c r="BD42" s="566"/>
      <c r="BE42" s="578"/>
      <c r="BF42" s="578"/>
      <c r="BG42" s="578"/>
      <c r="BH42" s="578"/>
      <c r="BI42" s="578"/>
      <c r="BJ42" s="578"/>
      <c r="BK42" s="578"/>
      <c r="BL42" s="578"/>
      <c r="BM42" s="578"/>
      <c r="BN42" s="578"/>
      <c r="BO42" s="578"/>
      <c r="BP42" s="578"/>
      <c r="BQ42" s="578"/>
      <c r="BR42" s="578"/>
      <c r="BS42" s="578"/>
      <c r="BT42" s="578"/>
      <c r="BU42" s="578"/>
      <c r="BV42" s="579">
        <f t="shared" si="6"/>
        <v>0</v>
      </c>
    </row>
    <row r="43" spans="1:74" ht="71.25" x14ac:dyDescent="0.45">
      <c r="A43" s="670">
        <v>39</v>
      </c>
      <c r="B43" s="790" t="s">
        <v>665</v>
      </c>
      <c r="C43" s="790" t="s">
        <v>666</v>
      </c>
      <c r="D43" s="790" t="s">
        <v>667</v>
      </c>
      <c r="E43" s="670" t="s">
        <v>1153</v>
      </c>
      <c r="F43" s="342">
        <v>318</v>
      </c>
      <c r="G43" s="342">
        <v>318</v>
      </c>
      <c r="H43" s="342">
        <v>0</v>
      </c>
      <c r="I43" s="698" t="s">
        <v>1933</v>
      </c>
      <c r="J43" s="342">
        <v>428</v>
      </c>
      <c r="K43" s="698">
        <v>0</v>
      </c>
      <c r="L43" s="672" t="s">
        <v>173</v>
      </c>
      <c r="M43" s="342" t="s">
        <v>167</v>
      </c>
      <c r="N43" s="342">
        <v>516539</v>
      </c>
      <c r="O43" s="342">
        <v>180689</v>
      </c>
      <c r="P43" s="342">
        <v>12130220</v>
      </c>
      <c r="Q43" s="342" t="s">
        <v>123</v>
      </c>
      <c r="R43" s="342">
        <v>1.49</v>
      </c>
      <c r="S43" s="670" t="s">
        <v>1934</v>
      </c>
      <c r="T43" s="342">
        <v>0</v>
      </c>
      <c r="U43" s="332">
        <f t="shared" si="0"/>
        <v>0</v>
      </c>
      <c r="V43" s="332">
        <f t="shared" si="1"/>
        <v>0</v>
      </c>
      <c r="W43" s="332">
        <f t="shared" si="2"/>
        <v>0</v>
      </c>
      <c r="X43" s="332">
        <f t="shared" si="3"/>
        <v>0</v>
      </c>
      <c r="Y43" s="332">
        <f t="shared" si="4"/>
        <v>0</v>
      </c>
      <c r="Z43" s="670" t="s">
        <v>37</v>
      </c>
      <c r="AA43" s="330"/>
      <c r="AB43" s="330"/>
      <c r="AC43" s="330"/>
      <c r="AD43" s="320"/>
      <c r="AE43" s="378"/>
      <c r="AF43" s="378"/>
      <c r="AG43" s="378"/>
      <c r="AH43" s="321"/>
      <c r="AI43" s="379"/>
      <c r="AJ43" s="390"/>
      <c r="AK43" s="723">
        <v>0</v>
      </c>
      <c r="AL43" s="723">
        <v>0</v>
      </c>
      <c r="AM43" s="723">
        <v>0</v>
      </c>
      <c r="AN43" s="723">
        <v>0</v>
      </c>
      <c r="AO43" s="723">
        <v>0</v>
      </c>
      <c r="AP43" s="723">
        <v>0</v>
      </c>
      <c r="AQ43" s="723">
        <v>0</v>
      </c>
      <c r="AR43" s="723">
        <v>0</v>
      </c>
      <c r="AS43" s="723">
        <v>0</v>
      </c>
      <c r="AT43" s="723">
        <v>0</v>
      </c>
      <c r="AU43" s="723">
        <v>0</v>
      </c>
      <c r="AV43" s="723">
        <v>0</v>
      </c>
      <c r="AW43" s="723">
        <v>0</v>
      </c>
      <c r="AX43" s="723">
        <v>0</v>
      </c>
      <c r="AY43" s="374">
        <f t="shared" si="5"/>
        <v>0</v>
      </c>
      <c r="BA43" s="566"/>
      <c r="BB43" s="566"/>
      <c r="BC43" s="566"/>
      <c r="BD43" s="566"/>
      <c r="BE43" s="578"/>
      <c r="BF43" s="578"/>
      <c r="BG43" s="578">
        <v>0</v>
      </c>
      <c r="BH43" s="578">
        <v>0</v>
      </c>
      <c r="BI43" s="578">
        <v>0</v>
      </c>
      <c r="BJ43" s="578">
        <v>0</v>
      </c>
      <c r="BK43" s="578">
        <v>0</v>
      </c>
      <c r="BL43" s="578">
        <v>27</v>
      </c>
      <c r="BM43" s="578">
        <v>28</v>
      </c>
      <c r="BN43" s="578">
        <v>28</v>
      </c>
      <c r="BO43" s="578">
        <v>28</v>
      </c>
      <c r="BP43" s="578">
        <v>0</v>
      </c>
      <c r="BQ43" s="578">
        <v>0</v>
      </c>
      <c r="BR43" s="578">
        <v>0</v>
      </c>
      <c r="BS43" s="578">
        <v>0</v>
      </c>
      <c r="BT43" s="578">
        <v>0</v>
      </c>
      <c r="BU43" s="578"/>
      <c r="BV43" s="579">
        <f t="shared" si="6"/>
        <v>111</v>
      </c>
    </row>
    <row r="44" spans="1:74" ht="99.75" x14ac:dyDescent="0.45">
      <c r="A44" s="670">
        <v>40</v>
      </c>
      <c r="B44" s="790" t="s">
        <v>668</v>
      </c>
      <c r="C44" s="790" t="s">
        <v>669</v>
      </c>
      <c r="D44" s="790" t="s">
        <v>493</v>
      </c>
      <c r="E44" s="670" t="s">
        <v>1154</v>
      </c>
      <c r="F44" s="342">
        <v>225</v>
      </c>
      <c r="G44" s="342">
        <v>225</v>
      </c>
      <c r="H44" s="342">
        <v>0</v>
      </c>
      <c r="I44" s="698" t="s">
        <v>1810</v>
      </c>
      <c r="J44" s="342">
        <v>179</v>
      </c>
      <c r="K44" s="698">
        <v>0</v>
      </c>
      <c r="L44" s="672" t="s">
        <v>192</v>
      </c>
      <c r="M44" s="342" t="s">
        <v>167</v>
      </c>
      <c r="N44" s="342">
        <v>516736</v>
      </c>
      <c r="O44" s="342">
        <v>180703</v>
      </c>
      <c r="P44" s="342"/>
      <c r="Q44" s="673" t="s">
        <v>495</v>
      </c>
      <c r="R44" s="342">
        <v>0.27</v>
      </c>
      <c r="S44" s="670" t="s">
        <v>1935</v>
      </c>
      <c r="T44" s="342">
        <v>0</v>
      </c>
      <c r="U44" s="308">
        <f t="shared" si="0"/>
        <v>0</v>
      </c>
      <c r="V44" s="308">
        <f t="shared" si="1"/>
        <v>0</v>
      </c>
      <c r="W44" s="308">
        <f t="shared" si="2"/>
        <v>0</v>
      </c>
      <c r="X44" s="308">
        <f t="shared" si="3"/>
        <v>0</v>
      </c>
      <c r="Y44" s="308">
        <f t="shared" si="4"/>
        <v>0</v>
      </c>
      <c r="Z44" s="670" t="s">
        <v>37</v>
      </c>
      <c r="AA44" s="330"/>
      <c r="AB44" s="330"/>
      <c r="AC44" s="330"/>
      <c r="AD44" s="320"/>
      <c r="AE44" s="378"/>
      <c r="AF44" s="378"/>
      <c r="AG44" s="378"/>
      <c r="AH44" s="321"/>
      <c r="AI44" s="379"/>
      <c r="AJ44" s="390"/>
      <c r="AK44" s="723">
        <v>0</v>
      </c>
      <c r="AL44" s="723">
        <v>0</v>
      </c>
      <c r="AM44" s="723">
        <v>0</v>
      </c>
      <c r="AN44" s="723">
        <v>0</v>
      </c>
      <c r="AO44" s="723">
        <v>0</v>
      </c>
      <c r="AP44" s="723">
        <v>0</v>
      </c>
      <c r="AQ44" s="723">
        <v>0</v>
      </c>
      <c r="AR44" s="723">
        <v>0</v>
      </c>
      <c r="AS44" s="723">
        <v>0</v>
      </c>
      <c r="AT44" s="723">
        <v>0</v>
      </c>
      <c r="AU44" s="723">
        <v>0</v>
      </c>
      <c r="AV44" s="723">
        <v>0</v>
      </c>
      <c r="AW44" s="723">
        <v>0</v>
      </c>
      <c r="AX44" s="723">
        <v>0</v>
      </c>
      <c r="AY44" s="374">
        <f t="shared" si="5"/>
        <v>0</v>
      </c>
      <c r="BA44" s="566"/>
      <c r="BB44" s="566"/>
      <c r="BC44" s="566"/>
      <c r="BD44" s="566"/>
      <c r="BE44" s="578"/>
      <c r="BF44" s="578"/>
      <c r="BG44" s="578">
        <v>0</v>
      </c>
      <c r="BH44" s="578">
        <v>0</v>
      </c>
      <c r="BI44" s="578">
        <v>0</v>
      </c>
      <c r="BJ44" s="578">
        <v>0</v>
      </c>
      <c r="BK44" s="578">
        <v>26</v>
      </c>
      <c r="BL44" s="578">
        <v>26</v>
      </c>
      <c r="BM44" s="578">
        <v>27</v>
      </c>
      <c r="BN44" s="578">
        <v>0</v>
      </c>
      <c r="BO44" s="578">
        <v>0</v>
      </c>
      <c r="BP44" s="578">
        <v>0</v>
      </c>
      <c r="BQ44" s="578">
        <v>0</v>
      </c>
      <c r="BR44" s="578">
        <v>0</v>
      </c>
      <c r="BS44" s="578">
        <v>0</v>
      </c>
      <c r="BT44" s="578">
        <v>0</v>
      </c>
      <c r="BU44" s="578"/>
      <c r="BV44" s="579">
        <f t="shared" si="6"/>
        <v>79</v>
      </c>
    </row>
    <row r="45" spans="1:74" ht="57" x14ac:dyDescent="0.45">
      <c r="A45" s="314">
        <v>41</v>
      </c>
      <c r="B45" s="791" t="s">
        <v>670</v>
      </c>
      <c r="C45" s="791" t="s">
        <v>182</v>
      </c>
      <c r="D45" s="791" t="s">
        <v>671</v>
      </c>
      <c r="E45" s="314" t="s">
        <v>564</v>
      </c>
      <c r="F45" s="315">
        <v>172</v>
      </c>
      <c r="G45" s="315">
        <v>172</v>
      </c>
      <c r="H45" s="315">
        <v>0</v>
      </c>
      <c r="I45" s="315" t="s">
        <v>1062</v>
      </c>
      <c r="J45" s="315" t="s">
        <v>672</v>
      </c>
      <c r="K45" s="703">
        <v>172</v>
      </c>
      <c r="L45" s="677" t="s">
        <v>166</v>
      </c>
      <c r="M45" s="315" t="s">
        <v>167</v>
      </c>
      <c r="N45" s="315">
        <v>516846</v>
      </c>
      <c r="O45" s="315">
        <v>180863</v>
      </c>
      <c r="P45" s="315">
        <v>12132967</v>
      </c>
      <c r="Q45" s="328" t="s">
        <v>181</v>
      </c>
      <c r="R45" s="315">
        <v>0.99</v>
      </c>
      <c r="S45" s="314" t="s">
        <v>1377</v>
      </c>
      <c r="T45" s="315">
        <v>172</v>
      </c>
      <c r="U45" s="317">
        <f t="shared" si="0"/>
        <v>60.199999999999996</v>
      </c>
      <c r="V45" s="317">
        <f t="shared" si="1"/>
        <v>68.8</v>
      </c>
      <c r="W45" s="317">
        <f t="shared" si="2"/>
        <v>86</v>
      </c>
      <c r="X45" s="317">
        <f t="shared" si="3"/>
        <v>42.139999999999993</v>
      </c>
      <c r="Y45" s="317">
        <f t="shared" si="4"/>
        <v>18.059999999999999</v>
      </c>
      <c r="Z45" s="314" t="s">
        <v>673</v>
      </c>
      <c r="AA45" s="330"/>
      <c r="AB45" s="330"/>
      <c r="AC45" s="330"/>
      <c r="AD45" s="320"/>
      <c r="AE45" s="378"/>
      <c r="AF45" s="378"/>
      <c r="AG45" s="378"/>
      <c r="AH45" s="321"/>
      <c r="AI45" s="379"/>
      <c r="AJ45" s="390"/>
      <c r="AK45" s="315">
        <v>0</v>
      </c>
      <c r="AL45" s="315">
        <v>0</v>
      </c>
      <c r="AM45" s="315">
        <v>0</v>
      </c>
      <c r="AN45" s="315">
        <v>0</v>
      </c>
      <c r="AO45" s="315">
        <v>0</v>
      </c>
      <c r="AP45" s="315">
        <v>57</v>
      </c>
      <c r="AQ45" s="315">
        <v>57</v>
      </c>
      <c r="AR45" s="315">
        <v>58</v>
      </c>
      <c r="AS45" s="315">
        <v>0</v>
      </c>
      <c r="AT45" s="315">
        <v>0</v>
      </c>
      <c r="AU45" s="315">
        <v>0</v>
      </c>
      <c r="AV45" s="315">
        <v>0</v>
      </c>
      <c r="AW45" s="315">
        <v>0</v>
      </c>
      <c r="AX45" s="315">
        <v>0</v>
      </c>
      <c r="AY45" s="374">
        <f t="shared" si="5"/>
        <v>172</v>
      </c>
      <c r="BA45" s="566"/>
      <c r="BB45" s="566"/>
      <c r="BC45" s="566"/>
      <c r="BD45" s="566"/>
      <c r="BE45" s="578"/>
      <c r="BF45" s="578"/>
      <c r="BG45" s="578">
        <v>0</v>
      </c>
      <c r="BH45" s="578">
        <v>0</v>
      </c>
      <c r="BI45" s="578">
        <v>0</v>
      </c>
      <c r="BJ45" s="578">
        <v>0</v>
      </c>
      <c r="BK45" s="578">
        <v>20</v>
      </c>
      <c r="BL45" s="578">
        <v>20</v>
      </c>
      <c r="BM45" s="578">
        <v>20</v>
      </c>
      <c r="BN45" s="578">
        <v>0</v>
      </c>
      <c r="BO45" s="578">
        <v>0</v>
      </c>
      <c r="BP45" s="578">
        <v>0</v>
      </c>
      <c r="BQ45" s="578">
        <v>0</v>
      </c>
      <c r="BR45" s="578">
        <v>0</v>
      </c>
      <c r="BS45" s="578">
        <v>0</v>
      </c>
      <c r="BT45" s="578">
        <v>0</v>
      </c>
      <c r="BU45" s="578"/>
      <c r="BV45" s="579">
        <f t="shared" si="6"/>
        <v>60</v>
      </c>
    </row>
    <row r="46" spans="1:74" ht="42.75" x14ac:dyDescent="0.45">
      <c r="A46" s="314">
        <v>42</v>
      </c>
      <c r="B46" s="791" t="s">
        <v>674</v>
      </c>
      <c r="C46" s="791" t="s">
        <v>675</v>
      </c>
      <c r="D46" s="791" t="s">
        <v>676</v>
      </c>
      <c r="E46" s="314" t="s">
        <v>558</v>
      </c>
      <c r="F46" s="315">
        <v>79</v>
      </c>
      <c r="G46" s="315">
        <v>79</v>
      </c>
      <c r="H46" s="315">
        <v>0</v>
      </c>
      <c r="I46" s="315" t="s">
        <v>523</v>
      </c>
      <c r="J46" s="315">
        <v>0</v>
      </c>
      <c r="K46" s="703">
        <v>79</v>
      </c>
      <c r="L46" s="677" t="s">
        <v>201</v>
      </c>
      <c r="M46" s="315" t="s">
        <v>167</v>
      </c>
      <c r="N46" s="315">
        <v>516283</v>
      </c>
      <c r="O46" s="315">
        <v>180731</v>
      </c>
      <c r="P46" s="315"/>
      <c r="Q46" s="328" t="s">
        <v>123</v>
      </c>
      <c r="R46" s="315">
        <v>0.49</v>
      </c>
      <c r="S46" s="314" t="s">
        <v>677</v>
      </c>
      <c r="T46" s="315">
        <v>79</v>
      </c>
      <c r="U46" s="317">
        <f t="shared" si="0"/>
        <v>27.65</v>
      </c>
      <c r="V46" s="317">
        <f t="shared" si="1"/>
        <v>31.6</v>
      </c>
      <c r="W46" s="317">
        <f t="shared" si="2"/>
        <v>39.5</v>
      </c>
      <c r="X46" s="317">
        <f t="shared" si="3"/>
        <v>19.354999999999997</v>
      </c>
      <c r="Y46" s="317">
        <f t="shared" si="4"/>
        <v>8.2949999999999999</v>
      </c>
      <c r="Z46" s="314" t="s">
        <v>678</v>
      </c>
      <c r="AA46" s="330"/>
      <c r="AB46" s="330"/>
      <c r="AC46" s="330"/>
      <c r="AD46" s="320"/>
      <c r="AE46" s="378"/>
      <c r="AF46" s="378"/>
      <c r="AG46" s="378"/>
      <c r="AH46" s="321"/>
      <c r="AI46" s="379"/>
      <c r="AJ46" s="390"/>
      <c r="AK46" s="315">
        <v>0</v>
      </c>
      <c r="AL46" s="315">
        <v>0</v>
      </c>
      <c r="AM46" s="315">
        <v>0</v>
      </c>
      <c r="AN46" s="315">
        <v>0</v>
      </c>
      <c r="AO46" s="315">
        <v>0</v>
      </c>
      <c r="AP46" s="315">
        <v>0</v>
      </c>
      <c r="AQ46" s="315">
        <v>26</v>
      </c>
      <c r="AR46" s="315">
        <v>26</v>
      </c>
      <c r="AS46" s="315">
        <v>27</v>
      </c>
      <c r="AT46" s="315">
        <v>0</v>
      </c>
      <c r="AU46" s="315">
        <v>0</v>
      </c>
      <c r="AV46" s="315">
        <v>0</v>
      </c>
      <c r="AW46" s="315">
        <v>0</v>
      </c>
      <c r="AX46" s="315">
        <v>0</v>
      </c>
      <c r="AY46" s="374">
        <f t="shared" si="5"/>
        <v>79</v>
      </c>
      <c r="BA46" s="566"/>
      <c r="BB46" s="566"/>
      <c r="BC46" s="566"/>
      <c r="BD46" s="566"/>
      <c r="BE46" s="578"/>
      <c r="BF46" s="578"/>
      <c r="BG46" s="578">
        <v>0</v>
      </c>
      <c r="BH46" s="578">
        <v>0</v>
      </c>
      <c r="BI46" s="578">
        <v>0</v>
      </c>
      <c r="BJ46" s="578">
        <v>0</v>
      </c>
      <c r="BK46" s="578">
        <v>0</v>
      </c>
      <c r="BL46" s="578">
        <v>9</v>
      </c>
      <c r="BM46" s="578">
        <v>9</v>
      </c>
      <c r="BN46" s="578">
        <v>10</v>
      </c>
      <c r="BO46" s="578">
        <v>0</v>
      </c>
      <c r="BP46" s="578">
        <v>0</v>
      </c>
      <c r="BQ46" s="578">
        <v>0</v>
      </c>
      <c r="BR46" s="578">
        <v>0</v>
      </c>
      <c r="BS46" s="578">
        <v>0</v>
      </c>
      <c r="BT46" s="578">
        <v>0</v>
      </c>
      <c r="BU46" s="578"/>
      <c r="BV46" s="579">
        <f t="shared" si="6"/>
        <v>28</v>
      </c>
    </row>
    <row r="47" spans="1:74" ht="71.25" x14ac:dyDescent="0.45">
      <c r="A47" s="670">
        <v>43</v>
      </c>
      <c r="B47" s="790" t="s">
        <v>469</v>
      </c>
      <c r="C47" s="790" t="s">
        <v>679</v>
      </c>
      <c r="D47" s="790" t="s">
        <v>680</v>
      </c>
      <c r="E47" s="670" t="s">
        <v>1063</v>
      </c>
      <c r="F47" s="342">
        <v>295</v>
      </c>
      <c r="G47" s="342">
        <v>295</v>
      </c>
      <c r="H47" s="342">
        <v>0</v>
      </c>
      <c r="I47" s="342" t="s">
        <v>467</v>
      </c>
      <c r="J47" s="342">
        <v>295</v>
      </c>
      <c r="K47" s="698">
        <v>0</v>
      </c>
      <c r="L47" s="672" t="s">
        <v>201</v>
      </c>
      <c r="M47" s="342" t="s">
        <v>167</v>
      </c>
      <c r="N47" s="342">
        <v>515840</v>
      </c>
      <c r="O47" s="342">
        <v>182459</v>
      </c>
      <c r="P47" s="342">
        <v>12140887</v>
      </c>
      <c r="Q47" s="342" t="s">
        <v>123</v>
      </c>
      <c r="R47" s="342">
        <v>7.25</v>
      </c>
      <c r="S47" s="670" t="s">
        <v>1936</v>
      </c>
      <c r="T47" s="342">
        <v>0</v>
      </c>
      <c r="U47" s="332">
        <f t="shared" si="0"/>
        <v>0</v>
      </c>
      <c r="V47" s="332">
        <f t="shared" si="1"/>
        <v>0</v>
      </c>
      <c r="W47" s="332">
        <f t="shared" si="2"/>
        <v>0</v>
      </c>
      <c r="X47" s="332">
        <f t="shared" si="3"/>
        <v>0</v>
      </c>
      <c r="Y47" s="332">
        <f t="shared" si="4"/>
        <v>0</v>
      </c>
      <c r="Z47" s="670" t="s">
        <v>37</v>
      </c>
      <c r="AA47" s="330"/>
      <c r="AB47" s="330"/>
      <c r="AC47" s="330"/>
      <c r="AD47" s="320"/>
      <c r="AE47" s="378"/>
      <c r="AF47" s="378"/>
      <c r="AG47" s="378"/>
      <c r="AH47" s="321"/>
      <c r="AI47" s="379"/>
      <c r="AJ47" s="390"/>
      <c r="AK47" s="723">
        <v>0</v>
      </c>
      <c r="AL47" s="723">
        <v>0</v>
      </c>
      <c r="AM47" s="723">
        <v>0</v>
      </c>
      <c r="AN47" s="723">
        <v>0</v>
      </c>
      <c r="AO47" s="723">
        <v>0</v>
      </c>
      <c r="AP47" s="723">
        <v>0</v>
      </c>
      <c r="AQ47" s="723">
        <v>0</v>
      </c>
      <c r="AR47" s="723">
        <v>0</v>
      </c>
      <c r="AS47" s="723">
        <v>0</v>
      </c>
      <c r="AT47" s="723">
        <v>0</v>
      </c>
      <c r="AU47" s="723">
        <v>0</v>
      </c>
      <c r="AV47" s="723">
        <v>0</v>
      </c>
      <c r="AW47" s="723">
        <v>0</v>
      </c>
      <c r="AX47" s="723">
        <v>0</v>
      </c>
      <c r="AY47" s="374">
        <f t="shared" si="5"/>
        <v>0</v>
      </c>
      <c r="BA47" s="566"/>
      <c r="BB47" s="566"/>
      <c r="BC47" s="566"/>
      <c r="BD47" s="566"/>
      <c r="BE47" s="578"/>
      <c r="BF47" s="578"/>
      <c r="BG47" s="578">
        <v>0</v>
      </c>
      <c r="BH47" s="578">
        <v>0</v>
      </c>
      <c r="BI47" s="578">
        <v>0</v>
      </c>
      <c r="BJ47" s="578">
        <v>26</v>
      </c>
      <c r="BK47" s="578">
        <v>26</v>
      </c>
      <c r="BL47" s="578">
        <v>26</v>
      </c>
      <c r="BM47" s="578">
        <v>27</v>
      </c>
      <c r="BN47" s="578">
        <v>0</v>
      </c>
      <c r="BO47" s="578">
        <v>0</v>
      </c>
      <c r="BP47" s="578">
        <v>0</v>
      </c>
      <c r="BQ47" s="578">
        <v>0</v>
      </c>
      <c r="BR47" s="578">
        <v>0</v>
      </c>
      <c r="BS47" s="578">
        <v>0</v>
      </c>
      <c r="BT47" s="578">
        <v>0</v>
      </c>
      <c r="BU47" s="578"/>
      <c r="BV47" s="579">
        <f t="shared" si="6"/>
        <v>105</v>
      </c>
    </row>
    <row r="48" spans="1:74" ht="171" x14ac:dyDescent="0.45">
      <c r="A48" s="670">
        <v>44</v>
      </c>
      <c r="B48" s="790" t="s">
        <v>681</v>
      </c>
      <c r="C48" s="790" t="s">
        <v>682</v>
      </c>
      <c r="D48" s="790" t="s">
        <v>683</v>
      </c>
      <c r="E48" s="340" t="s">
        <v>684</v>
      </c>
      <c r="F48" s="342">
        <v>19</v>
      </c>
      <c r="G48" s="342">
        <v>13</v>
      </c>
      <c r="H48" s="342">
        <v>6</v>
      </c>
      <c r="I48" s="698" t="s">
        <v>1811</v>
      </c>
      <c r="J48" s="342">
        <v>-2</v>
      </c>
      <c r="K48" s="698">
        <v>15</v>
      </c>
      <c r="L48" s="672" t="s">
        <v>201</v>
      </c>
      <c r="M48" s="342" t="s">
        <v>167</v>
      </c>
      <c r="N48" s="342">
        <v>517291</v>
      </c>
      <c r="O48" s="342">
        <v>181548</v>
      </c>
      <c r="P48" s="342">
        <v>12129603</v>
      </c>
      <c r="Q48" s="342" t="s">
        <v>123</v>
      </c>
      <c r="R48" s="342">
        <v>0.24</v>
      </c>
      <c r="S48" s="670" t="s">
        <v>1379</v>
      </c>
      <c r="T48" s="342">
        <v>0</v>
      </c>
      <c r="U48" s="308">
        <f t="shared" si="0"/>
        <v>0</v>
      </c>
      <c r="V48" s="308">
        <f t="shared" si="1"/>
        <v>0</v>
      </c>
      <c r="W48" s="308">
        <f t="shared" si="2"/>
        <v>0</v>
      </c>
      <c r="X48" s="308">
        <f t="shared" si="3"/>
        <v>0</v>
      </c>
      <c r="Y48" s="308">
        <f t="shared" si="4"/>
        <v>0</v>
      </c>
      <c r="Z48" s="670" t="s">
        <v>37</v>
      </c>
      <c r="AA48" s="330"/>
      <c r="AB48" s="330"/>
      <c r="AC48" s="330"/>
      <c r="AD48" s="320"/>
      <c r="AE48" s="378"/>
      <c r="AF48" s="378"/>
      <c r="AG48" s="378"/>
      <c r="AH48" s="321"/>
      <c r="AI48" s="379"/>
      <c r="AJ48" s="390"/>
      <c r="AK48" s="723">
        <v>0</v>
      </c>
      <c r="AL48" s="723">
        <v>0</v>
      </c>
      <c r="AM48" s="723">
        <v>0</v>
      </c>
      <c r="AN48" s="723">
        <v>0</v>
      </c>
      <c r="AO48" s="723">
        <v>0</v>
      </c>
      <c r="AP48" s="723">
        <v>0</v>
      </c>
      <c r="AQ48" s="723">
        <v>0</v>
      </c>
      <c r="AR48" s="723">
        <v>0</v>
      </c>
      <c r="AS48" s="723">
        <v>0</v>
      </c>
      <c r="AT48" s="723">
        <v>0</v>
      </c>
      <c r="AU48" s="723">
        <v>0</v>
      </c>
      <c r="AV48" s="723">
        <v>0</v>
      </c>
      <c r="AW48" s="723">
        <v>0</v>
      </c>
      <c r="AX48" s="723">
        <v>0</v>
      </c>
      <c r="AY48" s="374">
        <f t="shared" si="5"/>
        <v>0</v>
      </c>
      <c r="BA48" s="566"/>
      <c r="BB48" s="566"/>
      <c r="BC48" s="566"/>
      <c r="BD48" s="566"/>
      <c r="BE48" s="578"/>
      <c r="BF48" s="578"/>
      <c r="BG48" s="578">
        <v>0</v>
      </c>
      <c r="BH48" s="578">
        <v>0</v>
      </c>
      <c r="BI48" s="578">
        <v>0</v>
      </c>
      <c r="BJ48" s="578">
        <v>0</v>
      </c>
      <c r="BK48" s="578">
        <v>0</v>
      </c>
      <c r="BL48" s="578">
        <v>1</v>
      </c>
      <c r="BM48" s="578">
        <v>2</v>
      </c>
      <c r="BN48" s="578">
        <v>2</v>
      </c>
      <c r="BO48" s="578">
        <v>0</v>
      </c>
      <c r="BP48" s="578">
        <v>0</v>
      </c>
      <c r="BQ48" s="578">
        <v>0</v>
      </c>
      <c r="BR48" s="578">
        <v>0</v>
      </c>
      <c r="BS48" s="578">
        <v>0</v>
      </c>
      <c r="BT48" s="578">
        <v>0</v>
      </c>
      <c r="BU48" s="578"/>
      <c r="BV48" s="579">
        <f t="shared" si="6"/>
        <v>5</v>
      </c>
    </row>
    <row r="49" spans="1:74" ht="42.75" x14ac:dyDescent="0.45">
      <c r="A49" s="670">
        <v>45</v>
      </c>
      <c r="B49" s="790" t="s">
        <v>37</v>
      </c>
      <c r="C49" s="790" t="s">
        <v>187</v>
      </c>
      <c r="D49" s="792" t="s">
        <v>686</v>
      </c>
      <c r="E49" s="340" t="s">
        <v>687</v>
      </c>
      <c r="F49" s="342">
        <v>326</v>
      </c>
      <c r="G49" s="342">
        <v>326</v>
      </c>
      <c r="H49" s="342">
        <v>0</v>
      </c>
      <c r="I49" s="342" t="s">
        <v>185</v>
      </c>
      <c r="J49" s="342">
        <v>326</v>
      </c>
      <c r="K49" s="698">
        <v>0</v>
      </c>
      <c r="L49" s="672" t="s">
        <v>186</v>
      </c>
      <c r="M49" s="342" t="s">
        <v>167</v>
      </c>
      <c r="N49" s="342"/>
      <c r="O49" s="342"/>
      <c r="P49" s="342"/>
      <c r="Q49" s="342" t="s">
        <v>123</v>
      </c>
      <c r="R49" s="342">
        <v>5.39</v>
      </c>
      <c r="S49" s="670" t="s">
        <v>1812</v>
      </c>
      <c r="T49" s="342">
        <v>0</v>
      </c>
      <c r="U49" s="308">
        <f t="shared" si="0"/>
        <v>0</v>
      </c>
      <c r="V49" s="308">
        <f t="shared" si="1"/>
        <v>0</v>
      </c>
      <c r="W49" s="308">
        <f t="shared" si="2"/>
        <v>0</v>
      </c>
      <c r="X49" s="308">
        <f t="shared" si="3"/>
        <v>0</v>
      </c>
      <c r="Y49" s="308">
        <f t="shared" si="4"/>
        <v>0</v>
      </c>
      <c r="Z49" s="670" t="s">
        <v>37</v>
      </c>
      <c r="AA49" s="330"/>
      <c r="AB49" s="330"/>
      <c r="AC49" s="330"/>
      <c r="AD49" s="320"/>
      <c r="AE49" s="378"/>
      <c r="AF49" s="378"/>
      <c r="AG49" s="378"/>
      <c r="AH49" s="321"/>
      <c r="AI49" s="379"/>
      <c r="AJ49" s="390"/>
      <c r="AK49" s="723">
        <v>0</v>
      </c>
      <c r="AL49" s="723">
        <v>0</v>
      </c>
      <c r="AM49" s="723">
        <v>0</v>
      </c>
      <c r="AN49" s="723">
        <v>0</v>
      </c>
      <c r="AO49" s="723">
        <v>0</v>
      </c>
      <c r="AP49" s="723">
        <v>0</v>
      </c>
      <c r="AQ49" s="723">
        <v>0</v>
      </c>
      <c r="AR49" s="723">
        <v>0</v>
      </c>
      <c r="AS49" s="723">
        <v>0</v>
      </c>
      <c r="AT49" s="723">
        <v>0</v>
      </c>
      <c r="AU49" s="723">
        <v>0</v>
      </c>
      <c r="AV49" s="723">
        <v>0</v>
      </c>
      <c r="AW49" s="723">
        <v>0</v>
      </c>
      <c r="AX49" s="723">
        <v>0</v>
      </c>
      <c r="AY49" s="374">
        <f t="shared" si="5"/>
        <v>0</v>
      </c>
      <c r="BA49" s="566"/>
      <c r="BB49" s="566"/>
      <c r="BC49" s="566"/>
      <c r="BD49" s="566"/>
      <c r="BE49" s="578"/>
      <c r="BF49" s="578"/>
      <c r="BG49" s="578"/>
      <c r="BH49" s="578"/>
      <c r="BI49" s="578"/>
      <c r="BJ49" s="578"/>
      <c r="BK49" s="578"/>
      <c r="BL49" s="578"/>
      <c r="BM49" s="578"/>
      <c r="BN49" s="578"/>
      <c r="BO49" s="578"/>
      <c r="BP49" s="578"/>
      <c r="BQ49" s="578"/>
      <c r="BR49" s="578"/>
      <c r="BS49" s="578"/>
      <c r="BT49" s="578"/>
      <c r="BU49" s="578"/>
      <c r="BV49" s="579">
        <f t="shared" si="6"/>
        <v>0</v>
      </c>
    </row>
    <row r="50" spans="1:74" ht="71.25" x14ac:dyDescent="0.45">
      <c r="A50" s="314">
        <v>46</v>
      </c>
      <c r="B50" s="791" t="s">
        <v>688</v>
      </c>
      <c r="C50" s="791" t="s">
        <v>689</v>
      </c>
      <c r="D50" s="791" t="s">
        <v>690</v>
      </c>
      <c r="E50" s="314" t="s">
        <v>1380</v>
      </c>
      <c r="F50" s="315">
        <v>97</v>
      </c>
      <c r="G50" s="315">
        <v>97</v>
      </c>
      <c r="H50" s="315">
        <v>0</v>
      </c>
      <c r="I50" s="315" t="s">
        <v>523</v>
      </c>
      <c r="J50" s="315">
        <v>0</v>
      </c>
      <c r="K50" s="703">
        <v>97</v>
      </c>
      <c r="L50" s="677" t="s">
        <v>186</v>
      </c>
      <c r="M50" s="315" t="s">
        <v>167</v>
      </c>
      <c r="N50" s="315">
        <v>518421</v>
      </c>
      <c r="O50" s="315">
        <v>181614</v>
      </c>
      <c r="P50" s="315">
        <v>12142148</v>
      </c>
      <c r="Q50" s="315" t="s">
        <v>123</v>
      </c>
      <c r="R50" s="315">
        <v>6.72</v>
      </c>
      <c r="S50" s="314" t="s">
        <v>1813</v>
      </c>
      <c r="T50" s="315">
        <v>97</v>
      </c>
      <c r="U50" s="317">
        <f t="shared" si="0"/>
        <v>33.949999999999996</v>
      </c>
      <c r="V50" s="317">
        <f t="shared" si="1"/>
        <v>38.800000000000004</v>
      </c>
      <c r="W50" s="317">
        <f t="shared" si="2"/>
        <v>48.5</v>
      </c>
      <c r="X50" s="317">
        <f t="shared" si="3"/>
        <v>23.764999999999997</v>
      </c>
      <c r="Y50" s="317">
        <f t="shared" si="4"/>
        <v>10.184999999999999</v>
      </c>
      <c r="Z50" s="314" t="s">
        <v>1068</v>
      </c>
      <c r="AA50" s="330"/>
      <c r="AB50" s="330"/>
      <c r="AC50" s="330"/>
      <c r="AD50" s="320"/>
      <c r="AE50" s="378"/>
      <c r="AF50" s="378"/>
      <c r="AG50" s="378"/>
      <c r="AH50" s="321"/>
      <c r="AI50" s="379"/>
      <c r="AJ50" s="390"/>
      <c r="AK50" s="315">
        <v>0</v>
      </c>
      <c r="AL50" s="315">
        <v>0</v>
      </c>
      <c r="AM50" s="315">
        <v>0</v>
      </c>
      <c r="AN50" s="315">
        <v>0</v>
      </c>
      <c r="AO50" s="315">
        <v>0</v>
      </c>
      <c r="AP50" s="315">
        <v>32</v>
      </c>
      <c r="AQ50" s="315">
        <v>32</v>
      </c>
      <c r="AR50" s="315">
        <v>33</v>
      </c>
      <c r="AS50" s="315">
        <v>0</v>
      </c>
      <c r="AT50" s="315">
        <v>0</v>
      </c>
      <c r="AU50" s="315">
        <v>0</v>
      </c>
      <c r="AV50" s="315">
        <v>0</v>
      </c>
      <c r="AW50" s="315">
        <v>0</v>
      </c>
      <c r="AX50" s="315">
        <v>0</v>
      </c>
      <c r="AY50" s="374">
        <f t="shared" si="5"/>
        <v>97</v>
      </c>
      <c r="BA50" s="566"/>
      <c r="BB50" s="566"/>
      <c r="BC50" s="566"/>
      <c r="BD50" s="566"/>
      <c r="BE50" s="578"/>
      <c r="BF50" s="578"/>
      <c r="BG50" s="578">
        <v>0</v>
      </c>
      <c r="BH50" s="578">
        <v>0</v>
      </c>
      <c r="BI50" s="578">
        <v>0</v>
      </c>
      <c r="BJ50" s="578">
        <v>0</v>
      </c>
      <c r="BK50" s="578">
        <v>11</v>
      </c>
      <c r="BL50" s="578">
        <v>11</v>
      </c>
      <c r="BM50" s="578">
        <v>12</v>
      </c>
      <c r="BN50" s="578">
        <v>0</v>
      </c>
      <c r="BO50" s="578">
        <v>0</v>
      </c>
      <c r="BP50" s="578">
        <v>0</v>
      </c>
      <c r="BQ50" s="578">
        <v>0</v>
      </c>
      <c r="BR50" s="578">
        <v>0</v>
      </c>
      <c r="BS50" s="578">
        <v>0</v>
      </c>
      <c r="BT50" s="578">
        <v>0</v>
      </c>
      <c r="BU50" s="578"/>
      <c r="BV50" s="579">
        <f t="shared" si="6"/>
        <v>34</v>
      </c>
    </row>
    <row r="51" spans="1:74" ht="98.25" customHeight="1" x14ac:dyDescent="0.45">
      <c r="A51" s="314">
        <v>47</v>
      </c>
      <c r="B51" s="791" t="s">
        <v>692</v>
      </c>
      <c r="C51" s="791" t="s">
        <v>693</v>
      </c>
      <c r="D51" s="791" t="s">
        <v>1158</v>
      </c>
      <c r="E51" s="314" t="s">
        <v>1159</v>
      </c>
      <c r="F51" s="315">
        <v>142</v>
      </c>
      <c r="G51" s="315">
        <v>142</v>
      </c>
      <c r="H51" s="315">
        <v>0</v>
      </c>
      <c r="I51" s="315" t="s">
        <v>523</v>
      </c>
      <c r="J51" s="315">
        <v>0</v>
      </c>
      <c r="K51" s="703">
        <v>142</v>
      </c>
      <c r="L51" s="677" t="s">
        <v>186</v>
      </c>
      <c r="M51" s="315" t="s">
        <v>167</v>
      </c>
      <c r="N51" s="315">
        <v>518731</v>
      </c>
      <c r="O51" s="315">
        <v>181093</v>
      </c>
      <c r="P51" s="315"/>
      <c r="Q51" s="315" t="s">
        <v>123</v>
      </c>
      <c r="R51" s="315">
        <v>0.95</v>
      </c>
      <c r="S51" s="314" t="s">
        <v>1381</v>
      </c>
      <c r="T51" s="315">
        <v>71</v>
      </c>
      <c r="U51" s="317">
        <f t="shared" si="0"/>
        <v>24.849999999999998</v>
      </c>
      <c r="V51" s="317">
        <f t="shared" si="1"/>
        <v>28.400000000000002</v>
      </c>
      <c r="W51" s="317">
        <f t="shared" si="2"/>
        <v>35.5</v>
      </c>
      <c r="X51" s="317">
        <f t="shared" si="3"/>
        <v>17.394999999999996</v>
      </c>
      <c r="Y51" s="317">
        <f t="shared" si="4"/>
        <v>7.4549999999999992</v>
      </c>
      <c r="Z51" s="314" t="s">
        <v>1160</v>
      </c>
      <c r="AA51" s="330"/>
      <c r="AB51" s="330"/>
      <c r="AC51" s="330"/>
      <c r="AD51" s="320"/>
      <c r="AE51" s="378"/>
      <c r="AF51" s="378"/>
      <c r="AG51" s="378"/>
      <c r="AH51" s="321"/>
      <c r="AI51" s="379"/>
      <c r="AJ51" s="390"/>
      <c r="AK51" s="315">
        <v>0</v>
      </c>
      <c r="AL51" s="315">
        <v>0</v>
      </c>
      <c r="AM51" s="315">
        <v>0</v>
      </c>
      <c r="AN51" s="315">
        <v>0</v>
      </c>
      <c r="AO51" s="315">
        <v>0</v>
      </c>
      <c r="AP51" s="315">
        <v>17</v>
      </c>
      <c r="AQ51" s="315">
        <v>18</v>
      </c>
      <c r="AR51" s="315">
        <v>18</v>
      </c>
      <c r="AS51" s="315">
        <v>18</v>
      </c>
      <c r="AT51" s="315">
        <v>0</v>
      </c>
      <c r="AU51" s="315">
        <v>0</v>
      </c>
      <c r="AV51" s="315">
        <v>0</v>
      </c>
      <c r="AW51" s="315">
        <v>0</v>
      </c>
      <c r="AX51" s="315">
        <v>0</v>
      </c>
      <c r="AY51" s="374">
        <f t="shared" si="5"/>
        <v>71</v>
      </c>
      <c r="BA51" s="566"/>
      <c r="BB51" s="566"/>
      <c r="BC51" s="566"/>
      <c r="BD51" s="566"/>
      <c r="BE51" s="578"/>
      <c r="BF51" s="578"/>
      <c r="BG51" s="578">
        <v>0</v>
      </c>
      <c r="BH51" s="578">
        <v>0</v>
      </c>
      <c r="BI51" s="578">
        <v>0</v>
      </c>
      <c r="BJ51" s="578">
        <v>0</v>
      </c>
      <c r="BK51" s="578">
        <v>0</v>
      </c>
      <c r="BL51" s="578">
        <v>0</v>
      </c>
      <c r="BM51" s="578">
        <v>12</v>
      </c>
      <c r="BN51" s="578">
        <v>12</v>
      </c>
      <c r="BO51" s="578">
        <v>13</v>
      </c>
      <c r="BP51" s="578">
        <v>13</v>
      </c>
      <c r="BQ51" s="578">
        <v>0</v>
      </c>
      <c r="BR51" s="578">
        <v>0</v>
      </c>
      <c r="BS51" s="578">
        <v>0</v>
      </c>
      <c r="BT51" s="578">
        <v>0</v>
      </c>
      <c r="BU51" s="578"/>
      <c r="BV51" s="579">
        <f t="shared" si="6"/>
        <v>50</v>
      </c>
    </row>
    <row r="52" spans="1:74" ht="42.75" x14ac:dyDescent="0.45">
      <c r="A52" s="670">
        <v>48</v>
      </c>
      <c r="B52" s="790" t="s">
        <v>37</v>
      </c>
      <c r="C52" s="790" t="s">
        <v>694</v>
      </c>
      <c r="D52" s="790" t="s">
        <v>695</v>
      </c>
      <c r="E52" s="670" t="s">
        <v>696</v>
      </c>
      <c r="F52" s="342">
        <v>47</v>
      </c>
      <c r="G52" s="342">
        <v>47</v>
      </c>
      <c r="H52" s="342">
        <v>0</v>
      </c>
      <c r="I52" s="342" t="s">
        <v>523</v>
      </c>
      <c r="J52" s="342">
        <v>0</v>
      </c>
      <c r="K52" s="698">
        <v>47</v>
      </c>
      <c r="L52" s="672" t="s">
        <v>697</v>
      </c>
      <c r="M52" s="342" t="s">
        <v>167</v>
      </c>
      <c r="N52" s="342"/>
      <c r="O52" s="342"/>
      <c r="P52" s="342"/>
      <c r="Q52" s="342" t="s">
        <v>123</v>
      </c>
      <c r="R52" s="342">
        <v>1.21</v>
      </c>
      <c r="S52" s="670" t="s">
        <v>1069</v>
      </c>
      <c r="T52" s="342">
        <v>0</v>
      </c>
      <c r="U52" s="308">
        <f t="shared" si="0"/>
        <v>0</v>
      </c>
      <c r="V52" s="308">
        <f t="shared" si="1"/>
        <v>0</v>
      </c>
      <c r="W52" s="308">
        <f t="shared" si="2"/>
        <v>0</v>
      </c>
      <c r="X52" s="308">
        <f t="shared" si="3"/>
        <v>0</v>
      </c>
      <c r="Y52" s="308">
        <f t="shared" si="4"/>
        <v>0</v>
      </c>
      <c r="Z52" s="670" t="s">
        <v>37</v>
      </c>
      <c r="AA52" s="330"/>
      <c r="AB52" s="330"/>
      <c r="AC52" s="330"/>
      <c r="AD52" s="320"/>
      <c r="AE52" s="378"/>
      <c r="AF52" s="378"/>
      <c r="AG52" s="378"/>
      <c r="AH52" s="321"/>
      <c r="AI52" s="379"/>
      <c r="AJ52" s="390"/>
      <c r="AK52" s="723">
        <v>0</v>
      </c>
      <c r="AL52" s="723">
        <v>0</v>
      </c>
      <c r="AM52" s="723">
        <v>0</v>
      </c>
      <c r="AN52" s="723">
        <v>0</v>
      </c>
      <c r="AO52" s="723">
        <v>0</v>
      </c>
      <c r="AP52" s="723">
        <v>0</v>
      </c>
      <c r="AQ52" s="723">
        <v>0</v>
      </c>
      <c r="AR52" s="723">
        <v>0</v>
      </c>
      <c r="AS52" s="723">
        <v>0</v>
      </c>
      <c r="AT52" s="723">
        <v>0</v>
      </c>
      <c r="AU52" s="723">
        <v>0</v>
      </c>
      <c r="AV52" s="723">
        <v>0</v>
      </c>
      <c r="AW52" s="723">
        <v>0</v>
      </c>
      <c r="AX52" s="723">
        <v>0</v>
      </c>
      <c r="AY52" s="374">
        <f t="shared" si="5"/>
        <v>0</v>
      </c>
      <c r="BA52" s="566"/>
      <c r="BB52" s="566"/>
      <c r="BC52" s="566"/>
      <c r="BD52" s="566"/>
      <c r="BE52" s="578"/>
      <c r="BF52" s="578"/>
      <c r="BG52" s="578">
        <v>0</v>
      </c>
      <c r="BH52" s="578">
        <v>0</v>
      </c>
      <c r="BI52" s="578">
        <v>0</v>
      </c>
      <c r="BJ52" s="578">
        <v>0</v>
      </c>
      <c r="BK52" s="578">
        <v>0</v>
      </c>
      <c r="BL52" s="578">
        <v>0</v>
      </c>
      <c r="BM52" s="578">
        <v>0</v>
      </c>
      <c r="BN52" s="578">
        <v>0</v>
      </c>
      <c r="BO52" s="578">
        <v>0</v>
      </c>
      <c r="BP52" s="578">
        <v>0</v>
      </c>
      <c r="BQ52" s="578">
        <v>0</v>
      </c>
      <c r="BR52" s="578">
        <v>0</v>
      </c>
      <c r="BS52" s="578">
        <v>0</v>
      </c>
      <c r="BT52" s="578">
        <v>0</v>
      </c>
      <c r="BU52" s="578"/>
      <c r="BV52" s="579">
        <f t="shared" si="6"/>
        <v>0</v>
      </c>
    </row>
    <row r="53" spans="1:74" ht="42.75" x14ac:dyDescent="0.45">
      <c r="A53" s="314">
        <v>49</v>
      </c>
      <c r="B53" s="791" t="s">
        <v>698</v>
      </c>
      <c r="C53" s="791" t="s">
        <v>699</v>
      </c>
      <c r="D53" s="791" t="s">
        <v>700</v>
      </c>
      <c r="E53" s="314" t="s">
        <v>1161</v>
      </c>
      <c r="F53" s="315">
        <v>20</v>
      </c>
      <c r="G53" s="315">
        <v>20</v>
      </c>
      <c r="H53" s="315">
        <v>0</v>
      </c>
      <c r="I53" s="315" t="s">
        <v>523</v>
      </c>
      <c r="J53" s="315">
        <v>0</v>
      </c>
      <c r="K53" s="703">
        <v>20</v>
      </c>
      <c r="L53" s="677" t="s">
        <v>697</v>
      </c>
      <c r="M53" s="315" t="s">
        <v>167</v>
      </c>
      <c r="N53" s="315">
        <v>518875</v>
      </c>
      <c r="O53" s="315">
        <v>179449</v>
      </c>
      <c r="P53" s="315">
        <v>12142780</v>
      </c>
      <c r="Q53" s="315" t="s">
        <v>123</v>
      </c>
      <c r="R53" s="315">
        <v>2.75</v>
      </c>
      <c r="S53" s="314" t="s">
        <v>1181</v>
      </c>
      <c r="T53" s="315">
        <v>20</v>
      </c>
      <c r="U53" s="317">
        <f t="shared" si="0"/>
        <v>7</v>
      </c>
      <c r="V53" s="317">
        <f t="shared" si="1"/>
        <v>8</v>
      </c>
      <c r="W53" s="317">
        <f t="shared" si="2"/>
        <v>10</v>
      </c>
      <c r="X53" s="317">
        <f t="shared" si="3"/>
        <v>4.8999999999999995</v>
      </c>
      <c r="Y53" s="317">
        <f t="shared" si="4"/>
        <v>2.1</v>
      </c>
      <c r="Z53" s="314" t="s">
        <v>1814</v>
      </c>
      <c r="AA53" s="330"/>
      <c r="AB53" s="330"/>
      <c r="AC53" s="330"/>
      <c r="AD53" s="320"/>
      <c r="AE53" s="378"/>
      <c r="AF53" s="378"/>
      <c r="AG53" s="378"/>
      <c r="AH53" s="321"/>
      <c r="AI53" s="379"/>
      <c r="AJ53" s="390"/>
      <c r="AK53" s="315">
        <v>0</v>
      </c>
      <c r="AL53" s="315">
        <v>0</v>
      </c>
      <c r="AM53" s="315">
        <v>0</v>
      </c>
      <c r="AN53" s="315">
        <v>0</v>
      </c>
      <c r="AO53" s="315">
        <v>0</v>
      </c>
      <c r="AP53" s="315">
        <v>10</v>
      </c>
      <c r="AQ53" s="315">
        <v>10</v>
      </c>
      <c r="AR53" s="315">
        <v>0</v>
      </c>
      <c r="AS53" s="315">
        <v>0</v>
      </c>
      <c r="AT53" s="315">
        <v>0</v>
      </c>
      <c r="AU53" s="315">
        <v>0</v>
      </c>
      <c r="AV53" s="315">
        <v>0</v>
      </c>
      <c r="AW53" s="315">
        <v>0</v>
      </c>
      <c r="AX53" s="315">
        <v>0</v>
      </c>
      <c r="AY53" s="374">
        <f t="shared" si="5"/>
        <v>20</v>
      </c>
      <c r="BA53" s="566"/>
      <c r="BB53" s="566"/>
      <c r="BC53" s="566"/>
      <c r="BD53" s="566"/>
      <c r="BE53" s="578"/>
      <c r="BF53" s="578"/>
      <c r="BG53" s="578">
        <v>0</v>
      </c>
      <c r="BH53" s="578">
        <v>0</v>
      </c>
      <c r="BI53" s="578">
        <v>0</v>
      </c>
      <c r="BJ53" s="578">
        <v>0</v>
      </c>
      <c r="BK53" s="578">
        <v>8</v>
      </c>
      <c r="BL53" s="578">
        <v>9</v>
      </c>
      <c r="BM53" s="578">
        <v>9</v>
      </c>
      <c r="BN53" s="578">
        <v>0</v>
      </c>
      <c r="BO53" s="578">
        <v>0</v>
      </c>
      <c r="BP53" s="578">
        <v>0</v>
      </c>
      <c r="BQ53" s="578">
        <v>0</v>
      </c>
      <c r="BR53" s="578">
        <v>0</v>
      </c>
      <c r="BS53" s="578">
        <v>0</v>
      </c>
      <c r="BT53" s="578">
        <v>0</v>
      </c>
      <c r="BU53" s="578"/>
      <c r="BV53" s="579">
        <f t="shared" si="6"/>
        <v>26</v>
      </c>
    </row>
    <row r="54" spans="1:74" ht="28.5" x14ac:dyDescent="0.45">
      <c r="A54" s="670">
        <v>50</v>
      </c>
      <c r="B54" s="790" t="s">
        <v>37</v>
      </c>
      <c r="C54" s="790" t="s">
        <v>701</v>
      </c>
      <c r="D54" s="790" t="s">
        <v>702</v>
      </c>
      <c r="E54" s="670" t="s">
        <v>703</v>
      </c>
      <c r="F54" s="342">
        <v>71</v>
      </c>
      <c r="G54" s="342">
        <v>71</v>
      </c>
      <c r="H54" s="342">
        <v>0</v>
      </c>
      <c r="I54" s="342" t="s">
        <v>523</v>
      </c>
      <c r="J54" s="342">
        <v>0</v>
      </c>
      <c r="K54" s="698">
        <v>71</v>
      </c>
      <c r="L54" s="672" t="s">
        <v>697</v>
      </c>
      <c r="M54" s="342" t="s">
        <v>167</v>
      </c>
      <c r="N54" s="342">
        <v>517754</v>
      </c>
      <c r="O54" s="342">
        <v>179988</v>
      </c>
      <c r="P54" s="342">
        <v>12153715</v>
      </c>
      <c r="Q54" s="342" t="s">
        <v>123</v>
      </c>
      <c r="R54" s="342">
        <v>1.91</v>
      </c>
      <c r="S54" s="670" t="s">
        <v>594</v>
      </c>
      <c r="T54" s="342">
        <v>0</v>
      </c>
      <c r="U54" s="308">
        <f t="shared" si="0"/>
        <v>0</v>
      </c>
      <c r="V54" s="308">
        <f t="shared" si="1"/>
        <v>0</v>
      </c>
      <c r="W54" s="308">
        <f t="shared" si="2"/>
        <v>0</v>
      </c>
      <c r="X54" s="308">
        <f t="shared" si="3"/>
        <v>0</v>
      </c>
      <c r="Y54" s="308">
        <f t="shared" si="4"/>
        <v>0</v>
      </c>
      <c r="Z54" s="670" t="s">
        <v>37</v>
      </c>
      <c r="AA54" s="330"/>
      <c r="AB54" s="330"/>
      <c r="AC54" s="330"/>
      <c r="AD54" s="320"/>
      <c r="AE54" s="378"/>
      <c r="AF54" s="378"/>
      <c r="AG54" s="378"/>
      <c r="AH54" s="321"/>
      <c r="AI54" s="379"/>
      <c r="AJ54" s="390"/>
      <c r="AK54" s="723">
        <v>0</v>
      </c>
      <c r="AL54" s="723">
        <v>0</v>
      </c>
      <c r="AM54" s="723">
        <v>0</v>
      </c>
      <c r="AN54" s="723">
        <v>0</v>
      </c>
      <c r="AO54" s="723">
        <v>0</v>
      </c>
      <c r="AP54" s="723">
        <v>0</v>
      </c>
      <c r="AQ54" s="723">
        <v>0</v>
      </c>
      <c r="AR54" s="723">
        <v>0</v>
      </c>
      <c r="AS54" s="723">
        <v>0</v>
      </c>
      <c r="AT54" s="723">
        <v>0</v>
      </c>
      <c r="AU54" s="723">
        <v>0</v>
      </c>
      <c r="AV54" s="723">
        <v>0</v>
      </c>
      <c r="AW54" s="723">
        <v>0</v>
      </c>
      <c r="AX54" s="723">
        <v>0</v>
      </c>
      <c r="AY54" s="374">
        <f t="shared" si="5"/>
        <v>0</v>
      </c>
      <c r="BA54" s="566"/>
      <c r="BB54" s="566"/>
      <c r="BC54" s="566"/>
      <c r="BD54" s="566"/>
      <c r="BE54" s="578"/>
      <c r="BF54" s="578"/>
      <c r="BG54" s="578"/>
      <c r="BH54" s="578"/>
      <c r="BI54" s="578"/>
      <c r="BJ54" s="578"/>
      <c r="BK54" s="578"/>
      <c r="BL54" s="578"/>
      <c r="BM54" s="578"/>
      <c r="BN54" s="578"/>
      <c r="BO54" s="578"/>
      <c r="BP54" s="578"/>
      <c r="BQ54" s="578"/>
      <c r="BR54" s="578"/>
      <c r="BS54" s="578"/>
      <c r="BT54" s="578"/>
      <c r="BU54" s="578"/>
      <c r="BV54" s="579">
        <f t="shared" si="6"/>
        <v>0</v>
      </c>
    </row>
    <row r="55" spans="1:74" ht="28.5" x14ac:dyDescent="0.45">
      <c r="A55" s="314">
        <v>51</v>
      </c>
      <c r="B55" s="791" t="s">
        <v>704</v>
      </c>
      <c r="C55" s="791" t="s">
        <v>705</v>
      </c>
      <c r="D55" s="793" t="s">
        <v>706</v>
      </c>
      <c r="E55" s="313" t="s">
        <v>1070</v>
      </c>
      <c r="F55" s="315">
        <v>162</v>
      </c>
      <c r="G55" s="315">
        <v>162</v>
      </c>
      <c r="H55" s="315">
        <v>0</v>
      </c>
      <c r="I55" s="315" t="s">
        <v>523</v>
      </c>
      <c r="J55" s="315">
        <v>0</v>
      </c>
      <c r="K55" s="703">
        <v>162</v>
      </c>
      <c r="L55" s="677" t="s">
        <v>697</v>
      </c>
      <c r="M55" s="315" t="s">
        <v>167</v>
      </c>
      <c r="N55" s="315">
        <v>517678</v>
      </c>
      <c r="O55" s="315">
        <v>179258</v>
      </c>
      <c r="P55" s="315">
        <v>12130546</v>
      </c>
      <c r="Q55" s="315" t="s">
        <v>123</v>
      </c>
      <c r="R55" s="315">
        <v>0.66</v>
      </c>
      <c r="S55" s="314" t="s">
        <v>546</v>
      </c>
      <c r="T55" s="315">
        <v>162</v>
      </c>
      <c r="U55" s="317">
        <f t="shared" si="0"/>
        <v>56.699999999999996</v>
      </c>
      <c r="V55" s="317">
        <f t="shared" si="1"/>
        <v>64.8</v>
      </c>
      <c r="W55" s="317">
        <f t="shared" si="2"/>
        <v>81</v>
      </c>
      <c r="X55" s="317">
        <f t="shared" si="3"/>
        <v>39.69</v>
      </c>
      <c r="Y55" s="317">
        <f t="shared" si="4"/>
        <v>17.009999999999998</v>
      </c>
      <c r="Z55" s="314" t="s">
        <v>620</v>
      </c>
      <c r="AA55" s="330"/>
      <c r="AB55" s="330"/>
      <c r="AC55" s="330"/>
      <c r="AD55" s="320"/>
      <c r="AE55" s="378"/>
      <c r="AF55" s="378"/>
      <c r="AG55" s="378"/>
      <c r="AH55" s="321"/>
      <c r="AI55" s="379"/>
      <c r="AJ55" s="390"/>
      <c r="AK55" s="315">
        <v>0</v>
      </c>
      <c r="AL55" s="315">
        <v>0</v>
      </c>
      <c r="AM55" s="315">
        <v>0</v>
      </c>
      <c r="AN55" s="315">
        <v>0</v>
      </c>
      <c r="AO55" s="315">
        <v>0</v>
      </c>
      <c r="AP55" s="315">
        <v>0</v>
      </c>
      <c r="AQ55" s="315">
        <v>0</v>
      </c>
      <c r="AR55" s="315">
        <v>40</v>
      </c>
      <c r="AS55" s="315">
        <v>40</v>
      </c>
      <c r="AT55" s="315">
        <v>41</v>
      </c>
      <c r="AU55" s="315">
        <v>41</v>
      </c>
      <c r="AV55" s="315">
        <v>0</v>
      </c>
      <c r="AW55" s="315">
        <v>0</v>
      </c>
      <c r="AX55" s="315">
        <v>0</v>
      </c>
      <c r="AY55" s="374">
        <f t="shared" si="5"/>
        <v>162</v>
      </c>
      <c r="BA55" s="566"/>
      <c r="BB55" s="566"/>
      <c r="BC55" s="566"/>
      <c r="BD55" s="566"/>
      <c r="BE55" s="578"/>
      <c r="BF55" s="578"/>
      <c r="BG55" s="578">
        <v>0</v>
      </c>
      <c r="BH55" s="578">
        <v>0</v>
      </c>
      <c r="BI55" s="578">
        <v>0</v>
      </c>
      <c r="BJ55" s="578">
        <v>0</v>
      </c>
      <c r="BK55" s="578">
        <v>0</v>
      </c>
      <c r="BL55" s="578">
        <v>0</v>
      </c>
      <c r="BM55" s="578">
        <v>14</v>
      </c>
      <c r="BN55" s="578">
        <v>14</v>
      </c>
      <c r="BO55" s="578">
        <v>14</v>
      </c>
      <c r="BP55" s="578">
        <v>15</v>
      </c>
      <c r="BQ55" s="578">
        <v>0</v>
      </c>
      <c r="BR55" s="578">
        <v>0</v>
      </c>
      <c r="BS55" s="578">
        <v>0</v>
      </c>
      <c r="BT55" s="578">
        <v>0</v>
      </c>
      <c r="BU55" s="578"/>
      <c r="BV55" s="579">
        <f t="shared" si="6"/>
        <v>57</v>
      </c>
    </row>
    <row r="56" spans="1:74" ht="42.75" x14ac:dyDescent="0.45">
      <c r="A56" s="314">
        <v>52</v>
      </c>
      <c r="B56" s="791" t="s">
        <v>707</v>
      </c>
      <c r="C56" s="791" t="s">
        <v>708</v>
      </c>
      <c r="D56" s="793" t="s">
        <v>709</v>
      </c>
      <c r="E56" s="313" t="s">
        <v>564</v>
      </c>
      <c r="F56" s="315">
        <v>87</v>
      </c>
      <c r="G56" s="315">
        <v>87</v>
      </c>
      <c r="H56" s="315">
        <v>0</v>
      </c>
      <c r="I56" s="315" t="s">
        <v>523</v>
      </c>
      <c r="J56" s="315">
        <v>0</v>
      </c>
      <c r="K56" s="703">
        <v>87</v>
      </c>
      <c r="L56" s="677" t="s">
        <v>206</v>
      </c>
      <c r="M56" s="315" t="s">
        <v>167</v>
      </c>
      <c r="N56" s="315">
        <v>517941</v>
      </c>
      <c r="O56" s="315">
        <v>179100</v>
      </c>
      <c r="P56" s="315">
        <v>12157200</v>
      </c>
      <c r="Q56" s="315" t="s">
        <v>123</v>
      </c>
      <c r="R56" s="315">
        <v>0.37</v>
      </c>
      <c r="S56" s="314" t="s">
        <v>677</v>
      </c>
      <c r="T56" s="315">
        <v>87</v>
      </c>
      <c r="U56" s="317">
        <f t="shared" si="0"/>
        <v>30.45</v>
      </c>
      <c r="V56" s="317">
        <f t="shared" si="1"/>
        <v>34.800000000000004</v>
      </c>
      <c r="W56" s="317">
        <f t="shared" si="2"/>
        <v>43.5</v>
      </c>
      <c r="X56" s="317">
        <f t="shared" si="3"/>
        <v>21.314999999999998</v>
      </c>
      <c r="Y56" s="317">
        <f t="shared" si="4"/>
        <v>9.1349999999999998</v>
      </c>
      <c r="Z56" s="314" t="s">
        <v>626</v>
      </c>
      <c r="AA56" s="330"/>
      <c r="AB56" s="330"/>
      <c r="AC56" s="330"/>
      <c r="AD56" s="320"/>
      <c r="AE56" s="378"/>
      <c r="AF56" s="378"/>
      <c r="AG56" s="378"/>
      <c r="AH56" s="321"/>
      <c r="AI56" s="379"/>
      <c r="AJ56" s="390"/>
      <c r="AK56" s="315">
        <v>0</v>
      </c>
      <c r="AL56" s="315">
        <v>0</v>
      </c>
      <c r="AM56" s="315">
        <v>0</v>
      </c>
      <c r="AN56" s="315">
        <v>0</v>
      </c>
      <c r="AO56" s="315">
        <v>0</v>
      </c>
      <c r="AP56" s="315">
        <v>0</v>
      </c>
      <c r="AQ56" s="315">
        <v>29</v>
      </c>
      <c r="AR56" s="315">
        <v>29</v>
      </c>
      <c r="AS56" s="315">
        <v>29</v>
      </c>
      <c r="AT56" s="315">
        <v>0</v>
      </c>
      <c r="AU56" s="315">
        <v>0</v>
      </c>
      <c r="AV56" s="315">
        <v>0</v>
      </c>
      <c r="AW56" s="315">
        <v>0</v>
      </c>
      <c r="AX56" s="315">
        <v>0</v>
      </c>
      <c r="AY56" s="374">
        <f t="shared" si="5"/>
        <v>87</v>
      </c>
      <c r="BA56" s="566"/>
      <c r="BB56" s="566"/>
      <c r="BC56" s="566"/>
      <c r="BD56" s="566"/>
      <c r="BE56" s="578"/>
      <c r="BF56" s="578"/>
      <c r="BG56" s="578">
        <v>0</v>
      </c>
      <c r="BH56" s="578">
        <v>0</v>
      </c>
      <c r="BI56" s="578">
        <v>0</v>
      </c>
      <c r="BJ56" s="578">
        <v>0</v>
      </c>
      <c r="BK56" s="578">
        <v>0</v>
      </c>
      <c r="BL56" s="578">
        <v>10</v>
      </c>
      <c r="BM56" s="578">
        <v>10</v>
      </c>
      <c r="BN56" s="578">
        <v>10</v>
      </c>
      <c r="BO56" s="578">
        <v>0</v>
      </c>
      <c r="BP56" s="578">
        <v>0</v>
      </c>
      <c r="BQ56" s="578">
        <v>0</v>
      </c>
      <c r="BR56" s="578">
        <v>0</v>
      </c>
      <c r="BS56" s="578">
        <v>0</v>
      </c>
      <c r="BT56" s="578">
        <v>0</v>
      </c>
      <c r="BU56" s="578"/>
      <c r="BV56" s="579">
        <f t="shared" si="6"/>
        <v>30</v>
      </c>
    </row>
    <row r="57" spans="1:74" ht="99.75" x14ac:dyDescent="0.45">
      <c r="A57" s="314">
        <v>53</v>
      </c>
      <c r="B57" s="791" t="s">
        <v>710</v>
      </c>
      <c r="C57" s="791" t="s">
        <v>426</v>
      </c>
      <c r="D57" s="791" t="s">
        <v>711</v>
      </c>
      <c r="E57" s="314" t="s">
        <v>1383</v>
      </c>
      <c r="F57" s="315">
        <v>6</v>
      </c>
      <c r="G57" s="315">
        <v>5</v>
      </c>
      <c r="H57" s="315">
        <v>1</v>
      </c>
      <c r="I57" s="315" t="s">
        <v>424</v>
      </c>
      <c r="J57" s="315">
        <v>0</v>
      </c>
      <c r="K57" s="703">
        <v>5</v>
      </c>
      <c r="L57" s="709" t="s">
        <v>228</v>
      </c>
      <c r="M57" s="315" t="s">
        <v>216</v>
      </c>
      <c r="N57" s="315">
        <v>514151</v>
      </c>
      <c r="O57" s="315">
        <v>182414</v>
      </c>
      <c r="P57" s="315"/>
      <c r="Q57" s="315" t="s">
        <v>123</v>
      </c>
      <c r="R57" s="315">
        <v>1.3</v>
      </c>
      <c r="S57" s="314" t="s">
        <v>1937</v>
      </c>
      <c r="T57" s="315">
        <v>5</v>
      </c>
      <c r="U57" s="317">
        <f t="shared" si="0"/>
        <v>1.75</v>
      </c>
      <c r="V57" s="317">
        <f t="shared" si="1"/>
        <v>2</v>
      </c>
      <c r="W57" s="317">
        <f t="shared" si="2"/>
        <v>2.5</v>
      </c>
      <c r="X57" s="317">
        <f t="shared" si="3"/>
        <v>1.2249999999999999</v>
      </c>
      <c r="Y57" s="317">
        <f t="shared" si="4"/>
        <v>0.52500000000000002</v>
      </c>
      <c r="Z57" s="314" t="s">
        <v>1959</v>
      </c>
      <c r="AA57" s="330"/>
      <c r="AB57" s="330"/>
      <c r="AC57" s="330"/>
      <c r="AD57" s="320"/>
      <c r="AE57" s="378"/>
      <c r="AF57" s="378"/>
      <c r="AG57" s="378"/>
      <c r="AH57" s="321"/>
      <c r="AI57" s="379"/>
      <c r="AJ57" s="390"/>
      <c r="AK57" s="315">
        <v>0</v>
      </c>
      <c r="AL57" s="315">
        <v>0</v>
      </c>
      <c r="AM57" s="315">
        <v>0</v>
      </c>
      <c r="AN57" s="315">
        <v>0</v>
      </c>
      <c r="AO57" s="315">
        <v>0</v>
      </c>
      <c r="AP57" s="315">
        <v>0</v>
      </c>
      <c r="AQ57" s="315">
        <v>2</v>
      </c>
      <c r="AR57" s="315">
        <v>3</v>
      </c>
      <c r="AS57" s="315">
        <v>0</v>
      </c>
      <c r="AT57" s="315">
        <v>0</v>
      </c>
      <c r="AU57" s="315">
        <v>0</v>
      </c>
      <c r="AV57" s="315">
        <v>0</v>
      </c>
      <c r="AW57" s="315">
        <v>0</v>
      </c>
      <c r="AX57" s="315">
        <v>0</v>
      </c>
      <c r="AY57" s="374">
        <f t="shared" si="5"/>
        <v>5</v>
      </c>
      <c r="BA57" s="566"/>
      <c r="BB57" s="566"/>
      <c r="BC57" s="566"/>
      <c r="BD57" s="566"/>
      <c r="BE57" s="578"/>
      <c r="BF57" s="578"/>
      <c r="BG57" s="578">
        <v>0</v>
      </c>
      <c r="BH57" s="578">
        <v>0</v>
      </c>
      <c r="BI57" s="578">
        <v>0</v>
      </c>
      <c r="BJ57" s="578">
        <v>0</v>
      </c>
      <c r="BK57" s="578">
        <v>0</v>
      </c>
      <c r="BL57" s="578">
        <v>1</v>
      </c>
      <c r="BM57" s="578">
        <v>1</v>
      </c>
      <c r="BN57" s="578">
        <v>0</v>
      </c>
      <c r="BO57" s="578">
        <v>0</v>
      </c>
      <c r="BP57" s="578">
        <v>0</v>
      </c>
      <c r="BQ57" s="578">
        <v>0</v>
      </c>
      <c r="BR57" s="578">
        <v>0</v>
      </c>
      <c r="BS57" s="578">
        <v>0</v>
      </c>
      <c r="BT57" s="578">
        <v>0</v>
      </c>
      <c r="BU57" s="578"/>
      <c r="BV57" s="579">
        <f t="shared" si="6"/>
        <v>2</v>
      </c>
    </row>
    <row r="58" spans="1:74" ht="57" x14ac:dyDescent="0.45">
      <c r="A58" s="314">
        <v>54</v>
      </c>
      <c r="B58" s="791" t="s">
        <v>713</v>
      </c>
      <c r="C58" s="791" t="s">
        <v>714</v>
      </c>
      <c r="D58" s="791" t="s">
        <v>715</v>
      </c>
      <c r="E58" s="313" t="s">
        <v>716</v>
      </c>
      <c r="F58" s="315">
        <v>156</v>
      </c>
      <c r="G58" s="315">
        <v>154</v>
      </c>
      <c r="H58" s="315">
        <v>2</v>
      </c>
      <c r="I58" s="315" t="s">
        <v>523</v>
      </c>
      <c r="J58" s="315">
        <v>0</v>
      </c>
      <c r="K58" s="703">
        <v>154</v>
      </c>
      <c r="L58" s="709" t="s">
        <v>228</v>
      </c>
      <c r="M58" s="315" t="s">
        <v>216</v>
      </c>
      <c r="N58" s="315">
        <v>514295</v>
      </c>
      <c r="O58" s="315">
        <v>182368</v>
      </c>
      <c r="P58" s="315"/>
      <c r="Q58" s="315" t="s">
        <v>123</v>
      </c>
      <c r="R58" s="315">
        <v>1.37</v>
      </c>
      <c r="S58" s="314" t="s">
        <v>1182</v>
      </c>
      <c r="T58" s="315">
        <v>154</v>
      </c>
      <c r="U58" s="317">
        <f t="shared" si="0"/>
        <v>53.9</v>
      </c>
      <c r="V58" s="317">
        <f t="shared" si="1"/>
        <v>61.6</v>
      </c>
      <c r="W58" s="317">
        <f t="shared" si="2"/>
        <v>77</v>
      </c>
      <c r="X58" s="317">
        <f t="shared" si="3"/>
        <v>37.729999999999997</v>
      </c>
      <c r="Y58" s="317">
        <f t="shared" si="4"/>
        <v>16.169999999999998</v>
      </c>
      <c r="Z58" s="314" t="s">
        <v>620</v>
      </c>
      <c r="AA58" s="330"/>
      <c r="AB58" s="330"/>
      <c r="AC58" s="330"/>
      <c r="AD58" s="320"/>
      <c r="AE58" s="378"/>
      <c r="AF58" s="378"/>
      <c r="AG58" s="378"/>
      <c r="AH58" s="321"/>
      <c r="AI58" s="379"/>
      <c r="AJ58" s="390"/>
      <c r="AK58" s="315">
        <v>0</v>
      </c>
      <c r="AL58" s="315">
        <v>0</v>
      </c>
      <c r="AM58" s="315">
        <v>0</v>
      </c>
      <c r="AN58" s="315">
        <v>0</v>
      </c>
      <c r="AO58" s="315">
        <v>0</v>
      </c>
      <c r="AP58" s="315">
        <v>0</v>
      </c>
      <c r="AQ58" s="315">
        <v>0</v>
      </c>
      <c r="AR58" s="315">
        <v>38</v>
      </c>
      <c r="AS58" s="315">
        <v>38</v>
      </c>
      <c r="AT58" s="315">
        <v>39</v>
      </c>
      <c r="AU58" s="315">
        <v>39</v>
      </c>
      <c r="AV58" s="315">
        <v>0</v>
      </c>
      <c r="AW58" s="315">
        <v>0</v>
      </c>
      <c r="AX58" s="315">
        <v>0</v>
      </c>
      <c r="AY58" s="374">
        <f t="shared" si="5"/>
        <v>154</v>
      </c>
      <c r="BA58" s="566"/>
      <c r="BB58" s="566"/>
      <c r="BC58" s="566"/>
      <c r="BD58" s="566"/>
      <c r="BE58" s="578"/>
      <c r="BF58" s="578"/>
      <c r="BG58" s="578">
        <v>0</v>
      </c>
      <c r="BH58" s="578">
        <v>0</v>
      </c>
      <c r="BI58" s="578">
        <v>0</v>
      </c>
      <c r="BJ58" s="578">
        <v>0</v>
      </c>
      <c r="BK58" s="578">
        <v>0</v>
      </c>
      <c r="BL58" s="578">
        <v>0</v>
      </c>
      <c r="BM58" s="578">
        <v>10</v>
      </c>
      <c r="BN58" s="578">
        <v>10</v>
      </c>
      <c r="BO58" s="578">
        <v>11</v>
      </c>
      <c r="BP58" s="578">
        <v>11</v>
      </c>
      <c r="BQ58" s="578">
        <v>0</v>
      </c>
      <c r="BR58" s="578">
        <v>0</v>
      </c>
      <c r="BS58" s="578">
        <v>0</v>
      </c>
      <c r="BT58" s="578">
        <v>0</v>
      </c>
      <c r="BU58" s="578"/>
      <c r="BV58" s="579">
        <f t="shared" si="6"/>
        <v>42</v>
      </c>
    </row>
    <row r="59" spans="1:74" ht="28.5" x14ac:dyDescent="0.45">
      <c r="A59" s="670">
        <v>55</v>
      </c>
      <c r="B59" s="790" t="s">
        <v>37</v>
      </c>
      <c r="C59" s="790" t="s">
        <v>718</v>
      </c>
      <c r="D59" s="790" t="s">
        <v>719</v>
      </c>
      <c r="E59" s="340" t="s">
        <v>720</v>
      </c>
      <c r="F59" s="342">
        <v>211</v>
      </c>
      <c r="G59" s="342">
        <v>211</v>
      </c>
      <c r="H59" s="342">
        <v>0</v>
      </c>
      <c r="I59" s="342" t="s">
        <v>523</v>
      </c>
      <c r="J59" s="342">
        <v>0</v>
      </c>
      <c r="K59" s="698">
        <v>211</v>
      </c>
      <c r="L59" s="719" t="s">
        <v>228</v>
      </c>
      <c r="M59" s="342" t="s">
        <v>216</v>
      </c>
      <c r="N59" s="342"/>
      <c r="O59" s="342"/>
      <c r="P59" s="342"/>
      <c r="Q59" s="342" t="s">
        <v>123</v>
      </c>
      <c r="R59" s="342">
        <v>2.79</v>
      </c>
      <c r="S59" s="670" t="s">
        <v>594</v>
      </c>
      <c r="T59" s="342">
        <v>0</v>
      </c>
      <c r="U59" s="308">
        <f t="shared" si="0"/>
        <v>0</v>
      </c>
      <c r="V59" s="308">
        <f t="shared" si="1"/>
        <v>0</v>
      </c>
      <c r="W59" s="308">
        <f t="shared" si="2"/>
        <v>0</v>
      </c>
      <c r="X59" s="308">
        <f t="shared" si="3"/>
        <v>0</v>
      </c>
      <c r="Y59" s="308">
        <f t="shared" si="4"/>
        <v>0</v>
      </c>
      <c r="Z59" s="670" t="s">
        <v>37</v>
      </c>
      <c r="AA59" s="330"/>
      <c r="AB59" s="330"/>
      <c r="AC59" s="330"/>
      <c r="AD59" s="320"/>
      <c r="AE59" s="378"/>
      <c r="AF59" s="378"/>
      <c r="AG59" s="378"/>
      <c r="AH59" s="321"/>
      <c r="AI59" s="379"/>
      <c r="AJ59" s="390"/>
      <c r="AK59" s="723">
        <v>0</v>
      </c>
      <c r="AL59" s="723">
        <v>0</v>
      </c>
      <c r="AM59" s="723">
        <v>0</v>
      </c>
      <c r="AN59" s="723">
        <v>0</v>
      </c>
      <c r="AO59" s="723">
        <v>0</v>
      </c>
      <c r="AP59" s="723">
        <v>0</v>
      </c>
      <c r="AQ59" s="723">
        <v>0</v>
      </c>
      <c r="AR59" s="723">
        <v>0</v>
      </c>
      <c r="AS59" s="723">
        <v>0</v>
      </c>
      <c r="AT59" s="723">
        <v>0</v>
      </c>
      <c r="AU59" s="723">
        <v>0</v>
      </c>
      <c r="AV59" s="723">
        <v>0</v>
      </c>
      <c r="AW59" s="723">
        <v>0</v>
      </c>
      <c r="AX59" s="723">
        <v>0</v>
      </c>
      <c r="AY59" s="374">
        <f t="shared" si="5"/>
        <v>0</v>
      </c>
      <c r="BA59" s="566"/>
      <c r="BB59" s="566"/>
      <c r="BC59" s="566"/>
      <c r="BD59" s="566"/>
      <c r="BE59" s="578"/>
      <c r="BF59" s="578"/>
      <c r="BG59" s="578"/>
      <c r="BH59" s="578"/>
      <c r="BI59" s="578"/>
      <c r="BJ59" s="578"/>
      <c r="BK59" s="578"/>
      <c r="BL59" s="578"/>
      <c r="BM59" s="578"/>
      <c r="BN59" s="578"/>
      <c r="BO59" s="578"/>
      <c r="BP59" s="578"/>
      <c r="BQ59" s="578"/>
      <c r="BR59" s="578"/>
      <c r="BS59" s="578"/>
      <c r="BT59" s="578"/>
      <c r="BU59" s="578"/>
      <c r="BV59" s="579">
        <f t="shared" si="6"/>
        <v>0</v>
      </c>
    </row>
    <row r="60" spans="1:74" ht="71.25" x14ac:dyDescent="0.45">
      <c r="A60" s="670">
        <v>56</v>
      </c>
      <c r="B60" s="790" t="s">
        <v>37</v>
      </c>
      <c r="C60" s="790" t="s">
        <v>721</v>
      </c>
      <c r="D60" s="790" t="s">
        <v>722</v>
      </c>
      <c r="E60" s="670" t="s">
        <v>723</v>
      </c>
      <c r="F60" s="342">
        <v>14</v>
      </c>
      <c r="G60" s="342">
        <v>14</v>
      </c>
      <c r="H60" s="342">
        <v>0</v>
      </c>
      <c r="I60" s="698" t="s">
        <v>724</v>
      </c>
      <c r="J60" s="342">
        <v>0</v>
      </c>
      <c r="K60" s="698">
        <v>10</v>
      </c>
      <c r="L60" s="719" t="s">
        <v>228</v>
      </c>
      <c r="M60" s="342" t="s">
        <v>216</v>
      </c>
      <c r="N60" s="342"/>
      <c r="O60" s="342"/>
      <c r="P60" s="342"/>
      <c r="Q60" s="342" t="s">
        <v>725</v>
      </c>
      <c r="R60" s="342">
        <v>0.14000000000000001</v>
      </c>
      <c r="S60" s="670" t="s">
        <v>1938</v>
      </c>
      <c r="T60" s="342">
        <v>0</v>
      </c>
      <c r="U60" s="308">
        <f t="shared" si="0"/>
        <v>0</v>
      </c>
      <c r="V60" s="308">
        <f t="shared" si="1"/>
        <v>0</v>
      </c>
      <c r="W60" s="308">
        <f t="shared" si="2"/>
        <v>0</v>
      </c>
      <c r="X60" s="308">
        <f t="shared" si="3"/>
        <v>0</v>
      </c>
      <c r="Y60" s="308">
        <f t="shared" si="4"/>
        <v>0</v>
      </c>
      <c r="Z60" s="670" t="s">
        <v>37</v>
      </c>
      <c r="AA60" s="330"/>
      <c r="AB60" s="330"/>
      <c r="AC60" s="330"/>
      <c r="AD60" s="320"/>
      <c r="AE60" s="378"/>
      <c r="AF60" s="378"/>
      <c r="AG60" s="378"/>
      <c r="AH60" s="321"/>
      <c r="AI60" s="379"/>
      <c r="AJ60" s="390"/>
      <c r="AK60" s="723">
        <v>0</v>
      </c>
      <c r="AL60" s="723">
        <v>0</v>
      </c>
      <c r="AM60" s="723">
        <v>0</v>
      </c>
      <c r="AN60" s="723">
        <v>0</v>
      </c>
      <c r="AO60" s="723">
        <v>0</v>
      </c>
      <c r="AP60" s="723">
        <v>0</v>
      </c>
      <c r="AQ60" s="723">
        <v>0</v>
      </c>
      <c r="AR60" s="723">
        <v>0</v>
      </c>
      <c r="AS60" s="723">
        <v>0</v>
      </c>
      <c r="AT60" s="723">
        <v>0</v>
      </c>
      <c r="AU60" s="723">
        <v>0</v>
      </c>
      <c r="AV60" s="723">
        <v>0</v>
      </c>
      <c r="AW60" s="723">
        <v>0</v>
      </c>
      <c r="AX60" s="723">
        <v>0</v>
      </c>
      <c r="AY60" s="374">
        <f t="shared" si="5"/>
        <v>0</v>
      </c>
      <c r="BA60" s="566"/>
      <c r="BB60" s="566"/>
      <c r="BC60" s="566"/>
      <c r="BD60" s="566"/>
      <c r="BE60" s="578"/>
      <c r="BF60" s="578"/>
      <c r="BG60" s="578"/>
      <c r="BH60" s="578"/>
      <c r="BI60" s="578"/>
      <c r="BJ60" s="578"/>
      <c r="BK60" s="578"/>
      <c r="BL60" s="578"/>
      <c r="BM60" s="578"/>
      <c r="BN60" s="578"/>
      <c r="BO60" s="578"/>
      <c r="BP60" s="578"/>
      <c r="BQ60" s="578"/>
      <c r="BR60" s="578"/>
      <c r="BS60" s="578"/>
      <c r="BT60" s="578"/>
      <c r="BU60" s="578"/>
      <c r="BV60" s="579">
        <f t="shared" si="6"/>
        <v>0</v>
      </c>
    </row>
    <row r="61" spans="1:74" ht="42.75" x14ac:dyDescent="0.45">
      <c r="A61" s="670">
        <v>57</v>
      </c>
      <c r="B61" s="790" t="s">
        <v>37</v>
      </c>
      <c r="C61" s="790" t="s">
        <v>727</v>
      </c>
      <c r="D61" s="790" t="s">
        <v>728</v>
      </c>
      <c r="E61" s="340" t="s">
        <v>564</v>
      </c>
      <c r="F61" s="342">
        <v>23</v>
      </c>
      <c r="G61" s="342">
        <v>23</v>
      </c>
      <c r="H61" s="342">
        <v>0</v>
      </c>
      <c r="I61" s="342" t="s">
        <v>523</v>
      </c>
      <c r="J61" s="342">
        <v>0</v>
      </c>
      <c r="K61" s="698">
        <v>23</v>
      </c>
      <c r="L61" s="719" t="s">
        <v>228</v>
      </c>
      <c r="M61" s="342" t="s">
        <v>216</v>
      </c>
      <c r="N61" s="342"/>
      <c r="O61" s="342"/>
      <c r="P61" s="342"/>
      <c r="Q61" s="342" t="s">
        <v>729</v>
      </c>
      <c r="R61" s="342">
        <v>0.23</v>
      </c>
      <c r="S61" s="670" t="s">
        <v>730</v>
      </c>
      <c r="T61" s="342">
        <v>0</v>
      </c>
      <c r="U61" s="308">
        <f t="shared" si="0"/>
        <v>0</v>
      </c>
      <c r="V61" s="308">
        <f t="shared" si="1"/>
        <v>0</v>
      </c>
      <c r="W61" s="308">
        <f t="shared" si="2"/>
        <v>0</v>
      </c>
      <c r="X61" s="308">
        <f t="shared" si="3"/>
        <v>0</v>
      </c>
      <c r="Y61" s="308">
        <f t="shared" si="4"/>
        <v>0</v>
      </c>
      <c r="Z61" s="670" t="s">
        <v>37</v>
      </c>
      <c r="AA61" s="330"/>
      <c r="AB61" s="330"/>
      <c r="AC61" s="330"/>
      <c r="AD61" s="320"/>
      <c r="AE61" s="378"/>
      <c r="AF61" s="378"/>
      <c r="AG61" s="378"/>
      <c r="AH61" s="321"/>
      <c r="AI61" s="379"/>
      <c r="AJ61" s="390"/>
      <c r="AK61" s="723">
        <v>0</v>
      </c>
      <c r="AL61" s="723">
        <v>0</v>
      </c>
      <c r="AM61" s="723">
        <v>0</v>
      </c>
      <c r="AN61" s="723">
        <v>0</v>
      </c>
      <c r="AO61" s="723">
        <v>0</v>
      </c>
      <c r="AP61" s="723">
        <v>0</v>
      </c>
      <c r="AQ61" s="723">
        <v>0</v>
      </c>
      <c r="AR61" s="723">
        <v>0</v>
      </c>
      <c r="AS61" s="723">
        <v>0</v>
      </c>
      <c r="AT61" s="723">
        <v>0</v>
      </c>
      <c r="AU61" s="723">
        <v>0</v>
      </c>
      <c r="AV61" s="723">
        <v>0</v>
      </c>
      <c r="AW61" s="723">
        <v>0</v>
      </c>
      <c r="AX61" s="723">
        <v>0</v>
      </c>
      <c r="AY61" s="374">
        <f t="shared" si="5"/>
        <v>0</v>
      </c>
      <c r="BA61" s="566"/>
      <c r="BB61" s="566"/>
      <c r="BC61" s="566"/>
      <c r="BD61" s="566"/>
      <c r="BE61" s="578"/>
      <c r="BF61" s="578"/>
      <c r="BG61" s="578"/>
      <c r="BH61" s="578"/>
      <c r="BI61" s="578"/>
      <c r="BJ61" s="578"/>
      <c r="BK61" s="578"/>
      <c r="BL61" s="578"/>
      <c r="BM61" s="578"/>
      <c r="BN61" s="578"/>
      <c r="BO61" s="578"/>
      <c r="BP61" s="578"/>
      <c r="BQ61" s="578"/>
      <c r="BR61" s="578"/>
      <c r="BS61" s="578"/>
      <c r="BT61" s="578"/>
      <c r="BU61" s="578"/>
      <c r="BV61" s="579">
        <f t="shared" si="6"/>
        <v>0</v>
      </c>
    </row>
    <row r="62" spans="1:74" ht="42.75" x14ac:dyDescent="0.45">
      <c r="A62" s="670">
        <v>58</v>
      </c>
      <c r="B62" s="790" t="s">
        <v>37</v>
      </c>
      <c r="C62" s="790" t="s">
        <v>731</v>
      </c>
      <c r="D62" s="790" t="s">
        <v>732</v>
      </c>
      <c r="E62" s="670" t="s">
        <v>733</v>
      </c>
      <c r="F62" s="342">
        <v>39</v>
      </c>
      <c r="G62" s="342">
        <v>39</v>
      </c>
      <c r="H62" s="342">
        <v>0</v>
      </c>
      <c r="I62" s="342" t="s">
        <v>523</v>
      </c>
      <c r="J62" s="342">
        <v>0</v>
      </c>
      <c r="K62" s="698">
        <v>39</v>
      </c>
      <c r="L62" s="719" t="s">
        <v>228</v>
      </c>
      <c r="M62" s="342" t="s">
        <v>216</v>
      </c>
      <c r="N62" s="342"/>
      <c r="O62" s="342"/>
      <c r="P62" s="342"/>
      <c r="Q62" s="342" t="s">
        <v>123</v>
      </c>
      <c r="R62" s="342">
        <v>0.24</v>
      </c>
      <c r="S62" s="670" t="s">
        <v>730</v>
      </c>
      <c r="T62" s="342">
        <v>0</v>
      </c>
      <c r="U62" s="308">
        <f t="shared" si="0"/>
        <v>0</v>
      </c>
      <c r="V62" s="308">
        <f t="shared" si="1"/>
        <v>0</v>
      </c>
      <c r="W62" s="308">
        <f t="shared" si="2"/>
        <v>0</v>
      </c>
      <c r="X62" s="308">
        <f t="shared" si="3"/>
        <v>0</v>
      </c>
      <c r="Y62" s="308">
        <f t="shared" si="4"/>
        <v>0</v>
      </c>
      <c r="Z62" s="670" t="s">
        <v>37</v>
      </c>
      <c r="AA62" s="330"/>
      <c r="AB62" s="330"/>
      <c r="AC62" s="330"/>
      <c r="AD62" s="320"/>
      <c r="AE62" s="378"/>
      <c r="AF62" s="378"/>
      <c r="AG62" s="378"/>
      <c r="AH62" s="321"/>
      <c r="AI62" s="379"/>
      <c r="AJ62" s="390"/>
      <c r="AK62" s="723">
        <v>0</v>
      </c>
      <c r="AL62" s="723">
        <v>0</v>
      </c>
      <c r="AM62" s="723">
        <v>0</v>
      </c>
      <c r="AN62" s="723">
        <v>0</v>
      </c>
      <c r="AO62" s="723">
        <v>0</v>
      </c>
      <c r="AP62" s="723">
        <v>0</v>
      </c>
      <c r="AQ62" s="723">
        <v>0</v>
      </c>
      <c r="AR62" s="723">
        <v>0</v>
      </c>
      <c r="AS62" s="723">
        <v>0</v>
      </c>
      <c r="AT62" s="723">
        <v>0</v>
      </c>
      <c r="AU62" s="723">
        <v>0</v>
      </c>
      <c r="AV62" s="723">
        <v>0</v>
      </c>
      <c r="AW62" s="723">
        <v>0</v>
      </c>
      <c r="AX62" s="723">
        <v>0</v>
      </c>
      <c r="AY62" s="374">
        <f t="shared" si="5"/>
        <v>0</v>
      </c>
      <c r="BA62" s="566"/>
      <c r="BB62" s="566"/>
      <c r="BC62" s="566"/>
      <c r="BD62" s="566"/>
      <c r="BE62" s="578"/>
      <c r="BF62" s="578"/>
      <c r="BG62" s="578"/>
      <c r="BH62" s="578"/>
      <c r="BI62" s="578"/>
      <c r="BJ62" s="578"/>
      <c r="BK62" s="578"/>
      <c r="BL62" s="578"/>
      <c r="BM62" s="578"/>
      <c r="BN62" s="578"/>
      <c r="BO62" s="578"/>
      <c r="BP62" s="578"/>
      <c r="BQ62" s="578"/>
      <c r="BR62" s="578"/>
      <c r="BS62" s="578"/>
      <c r="BT62" s="578"/>
      <c r="BU62" s="578"/>
      <c r="BV62" s="579">
        <f t="shared" si="6"/>
        <v>0</v>
      </c>
    </row>
    <row r="63" spans="1:74" ht="28.5" x14ac:dyDescent="0.45">
      <c r="A63" s="670">
        <v>59</v>
      </c>
      <c r="B63" s="790" t="s">
        <v>734</v>
      </c>
      <c r="C63" s="790" t="s">
        <v>735</v>
      </c>
      <c r="D63" s="792" t="s">
        <v>736</v>
      </c>
      <c r="E63" s="340" t="s">
        <v>737</v>
      </c>
      <c r="F63" s="342">
        <v>39</v>
      </c>
      <c r="G63" s="342">
        <v>21</v>
      </c>
      <c r="H63" s="342">
        <v>18</v>
      </c>
      <c r="I63" s="342" t="s">
        <v>523</v>
      </c>
      <c r="J63" s="342">
        <v>0</v>
      </c>
      <c r="K63" s="698">
        <v>21</v>
      </c>
      <c r="L63" s="719" t="s">
        <v>83</v>
      </c>
      <c r="M63" s="342" t="s">
        <v>216</v>
      </c>
      <c r="N63" s="342"/>
      <c r="O63" s="342"/>
      <c r="P63" s="342"/>
      <c r="Q63" s="342" t="s">
        <v>123</v>
      </c>
      <c r="R63" s="342">
        <v>0.16</v>
      </c>
      <c r="S63" s="670" t="s">
        <v>655</v>
      </c>
      <c r="T63" s="342">
        <v>0</v>
      </c>
      <c r="U63" s="308">
        <f t="shared" si="0"/>
        <v>0</v>
      </c>
      <c r="V63" s="308">
        <f t="shared" si="1"/>
        <v>0</v>
      </c>
      <c r="W63" s="308">
        <f t="shared" si="2"/>
        <v>0</v>
      </c>
      <c r="X63" s="308">
        <f t="shared" si="3"/>
        <v>0</v>
      </c>
      <c r="Y63" s="308">
        <f t="shared" si="4"/>
        <v>0</v>
      </c>
      <c r="Z63" s="670" t="s">
        <v>37</v>
      </c>
      <c r="AA63" s="330"/>
      <c r="AB63" s="330"/>
      <c r="AC63" s="330"/>
      <c r="AD63" s="320"/>
      <c r="AE63" s="378"/>
      <c r="AF63" s="378"/>
      <c r="AG63" s="378"/>
      <c r="AH63" s="321"/>
      <c r="AI63" s="379"/>
      <c r="AJ63" s="390"/>
      <c r="AK63" s="723">
        <v>0</v>
      </c>
      <c r="AL63" s="723">
        <v>0</v>
      </c>
      <c r="AM63" s="723">
        <v>0</v>
      </c>
      <c r="AN63" s="723">
        <v>0</v>
      </c>
      <c r="AO63" s="723">
        <v>0</v>
      </c>
      <c r="AP63" s="723">
        <v>0</v>
      </c>
      <c r="AQ63" s="723">
        <v>0</v>
      </c>
      <c r="AR63" s="723">
        <v>0</v>
      </c>
      <c r="AS63" s="723">
        <v>0</v>
      </c>
      <c r="AT63" s="723">
        <v>0</v>
      </c>
      <c r="AU63" s="723">
        <v>0</v>
      </c>
      <c r="AV63" s="723">
        <v>0</v>
      </c>
      <c r="AW63" s="723">
        <v>0</v>
      </c>
      <c r="AX63" s="723">
        <v>0</v>
      </c>
      <c r="AY63" s="374">
        <f t="shared" si="5"/>
        <v>0</v>
      </c>
      <c r="BA63" s="566"/>
      <c r="BB63" s="566"/>
      <c r="BC63" s="566"/>
      <c r="BD63" s="566"/>
      <c r="BE63" s="578"/>
      <c r="BF63" s="578"/>
      <c r="BG63" s="578"/>
      <c r="BH63" s="578"/>
      <c r="BI63" s="578"/>
      <c r="BJ63" s="578"/>
      <c r="BK63" s="578"/>
      <c r="BL63" s="578"/>
      <c r="BM63" s="578"/>
      <c r="BN63" s="578"/>
      <c r="BO63" s="578"/>
      <c r="BP63" s="578"/>
      <c r="BQ63" s="578"/>
      <c r="BR63" s="578"/>
      <c r="BS63" s="578"/>
      <c r="BT63" s="578"/>
      <c r="BU63" s="578"/>
      <c r="BV63" s="579">
        <f t="shared" si="6"/>
        <v>0</v>
      </c>
    </row>
    <row r="64" spans="1:74" ht="57" x14ac:dyDescent="0.45">
      <c r="A64" s="314">
        <v>60</v>
      </c>
      <c r="B64" s="791" t="s">
        <v>738</v>
      </c>
      <c r="C64" s="791" t="s">
        <v>739</v>
      </c>
      <c r="D64" s="791" t="s">
        <v>740</v>
      </c>
      <c r="E64" s="314" t="s">
        <v>1183</v>
      </c>
      <c r="F64" s="315">
        <v>1139</v>
      </c>
      <c r="G64" s="315">
        <v>1139</v>
      </c>
      <c r="H64" s="315">
        <v>0</v>
      </c>
      <c r="I64" s="315" t="s">
        <v>523</v>
      </c>
      <c r="J64" s="315">
        <v>0</v>
      </c>
      <c r="K64" s="703">
        <v>1139</v>
      </c>
      <c r="L64" s="709" t="s">
        <v>83</v>
      </c>
      <c r="M64" s="315" t="s">
        <v>216</v>
      </c>
      <c r="N64" s="315">
        <v>515182</v>
      </c>
      <c r="O64" s="315">
        <v>183904</v>
      </c>
      <c r="P64" s="315"/>
      <c r="Q64" s="315" t="s">
        <v>123</v>
      </c>
      <c r="R64" s="315">
        <v>4.21</v>
      </c>
      <c r="S64" s="314" t="s">
        <v>1201</v>
      </c>
      <c r="T64" s="315" t="s">
        <v>1239</v>
      </c>
      <c r="U64" s="317" t="e">
        <f t="shared" si="0"/>
        <v>#VALUE!</v>
      </c>
      <c r="V64" s="317" t="e">
        <f t="shared" si="1"/>
        <v>#VALUE!</v>
      </c>
      <c r="W64" s="317" t="e">
        <f t="shared" si="2"/>
        <v>#VALUE!</v>
      </c>
      <c r="X64" s="317" t="e">
        <f t="shared" si="3"/>
        <v>#VALUE!</v>
      </c>
      <c r="Y64" s="317" t="e">
        <f t="shared" si="4"/>
        <v>#VALUE!</v>
      </c>
      <c r="Z64" s="314" t="s">
        <v>1238</v>
      </c>
      <c r="AA64" s="330"/>
      <c r="AB64" s="330"/>
      <c r="AC64" s="330"/>
      <c r="AD64" s="320"/>
      <c r="AE64" s="378"/>
      <c r="AF64" s="378"/>
      <c r="AG64" s="378"/>
      <c r="AH64" s="321"/>
      <c r="AI64" s="379"/>
      <c r="AJ64" s="390"/>
      <c r="AK64" s="315">
        <v>0</v>
      </c>
      <c r="AL64" s="315">
        <v>0</v>
      </c>
      <c r="AM64" s="315">
        <v>0</v>
      </c>
      <c r="AN64" s="315">
        <v>0</v>
      </c>
      <c r="AO64" s="315">
        <v>0</v>
      </c>
      <c r="AP64" s="315">
        <v>0</v>
      </c>
      <c r="AQ64" s="315">
        <v>0</v>
      </c>
      <c r="AR64" s="315">
        <v>0</v>
      </c>
      <c r="AS64" s="315">
        <v>0</v>
      </c>
      <c r="AT64" s="315">
        <v>0</v>
      </c>
      <c r="AU64" s="315">
        <v>189</v>
      </c>
      <c r="AV64" s="315">
        <v>190</v>
      </c>
      <c r="AW64" s="315">
        <v>190</v>
      </c>
      <c r="AX64" s="315">
        <v>190</v>
      </c>
      <c r="AY64" s="374">
        <f t="shared" si="5"/>
        <v>759</v>
      </c>
      <c r="BA64" s="566"/>
      <c r="BB64" s="566"/>
      <c r="BC64" s="566"/>
      <c r="BD64" s="566"/>
      <c r="BE64" s="578"/>
      <c r="BF64" s="578"/>
      <c r="BG64" s="578">
        <v>0</v>
      </c>
      <c r="BH64" s="578">
        <v>0</v>
      </c>
      <c r="BI64" s="578">
        <v>0</v>
      </c>
      <c r="BJ64" s="578">
        <v>0</v>
      </c>
      <c r="BK64" s="578">
        <v>0</v>
      </c>
      <c r="BL64" s="578">
        <v>0</v>
      </c>
      <c r="BM64" s="578">
        <v>66</v>
      </c>
      <c r="BN64" s="578">
        <v>66</v>
      </c>
      <c r="BO64" s="578">
        <v>66</v>
      </c>
      <c r="BP64" s="578">
        <v>67</v>
      </c>
      <c r="BQ64" s="578">
        <v>67</v>
      </c>
      <c r="BR64" s="578">
        <v>67</v>
      </c>
      <c r="BS64" s="578">
        <v>0</v>
      </c>
      <c r="BT64" s="578">
        <v>0</v>
      </c>
      <c r="BU64" s="578"/>
      <c r="BV64" s="579">
        <f t="shared" si="6"/>
        <v>399</v>
      </c>
    </row>
    <row r="65" spans="1:74" ht="28.5" x14ac:dyDescent="0.45">
      <c r="A65" s="314">
        <v>61</v>
      </c>
      <c r="B65" s="791" t="s">
        <v>741</v>
      </c>
      <c r="C65" s="791" t="s">
        <v>742</v>
      </c>
      <c r="D65" s="791" t="s">
        <v>743</v>
      </c>
      <c r="E65" s="314" t="s">
        <v>1071</v>
      </c>
      <c r="F65" s="315">
        <v>272</v>
      </c>
      <c r="G65" s="315">
        <v>272</v>
      </c>
      <c r="H65" s="315">
        <v>0</v>
      </c>
      <c r="I65" s="315" t="s">
        <v>523</v>
      </c>
      <c r="J65" s="315">
        <v>0</v>
      </c>
      <c r="K65" s="703">
        <v>272</v>
      </c>
      <c r="L65" s="709" t="s">
        <v>83</v>
      </c>
      <c r="M65" s="315" t="s">
        <v>216</v>
      </c>
      <c r="N65" s="315">
        <v>515132</v>
      </c>
      <c r="O65" s="315">
        <v>184745</v>
      </c>
      <c r="P65" s="315"/>
      <c r="Q65" s="315" t="s">
        <v>220</v>
      </c>
      <c r="R65" s="315">
        <v>2.5099999999999998</v>
      </c>
      <c r="S65" s="314" t="s">
        <v>717</v>
      </c>
      <c r="T65" s="315">
        <v>272</v>
      </c>
      <c r="U65" s="317">
        <f t="shared" si="0"/>
        <v>95.199999999999989</v>
      </c>
      <c r="V65" s="317">
        <f t="shared" si="1"/>
        <v>108.80000000000001</v>
      </c>
      <c r="W65" s="317">
        <f t="shared" si="2"/>
        <v>136</v>
      </c>
      <c r="X65" s="317">
        <f t="shared" si="3"/>
        <v>66.639999999999986</v>
      </c>
      <c r="Y65" s="317">
        <f t="shared" si="4"/>
        <v>28.559999999999995</v>
      </c>
      <c r="Z65" s="314" t="s">
        <v>744</v>
      </c>
      <c r="AA65" s="330"/>
      <c r="AB65" s="330"/>
      <c r="AC65" s="330"/>
      <c r="AD65" s="320"/>
      <c r="AE65" s="378"/>
      <c r="AF65" s="378"/>
      <c r="AG65" s="378"/>
      <c r="AH65" s="321"/>
      <c r="AI65" s="379"/>
      <c r="AJ65" s="390"/>
      <c r="AK65" s="315">
        <v>0</v>
      </c>
      <c r="AL65" s="315">
        <v>0</v>
      </c>
      <c r="AM65" s="315">
        <v>0</v>
      </c>
      <c r="AN65" s="315">
        <v>0</v>
      </c>
      <c r="AO65" s="315">
        <v>0</v>
      </c>
      <c r="AP65" s="315">
        <v>0</v>
      </c>
      <c r="AQ65" s="315">
        <v>0</v>
      </c>
      <c r="AR65" s="315">
        <v>54</v>
      </c>
      <c r="AS65" s="315">
        <v>54</v>
      </c>
      <c r="AT65" s="315">
        <v>54</v>
      </c>
      <c r="AU65" s="315">
        <v>55</v>
      </c>
      <c r="AV65" s="315">
        <v>55</v>
      </c>
      <c r="AW65" s="315">
        <v>0</v>
      </c>
      <c r="AX65" s="315">
        <v>0</v>
      </c>
      <c r="AY65" s="374">
        <f t="shared" si="5"/>
        <v>272</v>
      </c>
      <c r="BA65" s="566"/>
      <c r="BB65" s="566"/>
      <c r="BC65" s="566"/>
      <c r="BD65" s="566"/>
      <c r="BE65" s="578"/>
      <c r="BF65" s="578"/>
      <c r="BG65" s="578">
        <v>0</v>
      </c>
      <c r="BH65" s="578">
        <v>0</v>
      </c>
      <c r="BI65" s="578">
        <v>0</v>
      </c>
      <c r="BJ65" s="578">
        <v>0</v>
      </c>
      <c r="BK65" s="578">
        <v>0</v>
      </c>
      <c r="BL65" s="578">
        <v>0</v>
      </c>
      <c r="BM65" s="578">
        <v>19</v>
      </c>
      <c r="BN65" s="578">
        <v>19</v>
      </c>
      <c r="BO65" s="578">
        <v>19</v>
      </c>
      <c r="BP65" s="578">
        <v>19</v>
      </c>
      <c r="BQ65" s="578">
        <v>19</v>
      </c>
      <c r="BR65" s="578">
        <v>0</v>
      </c>
      <c r="BS65" s="578">
        <v>0</v>
      </c>
      <c r="BT65" s="578">
        <v>0</v>
      </c>
      <c r="BU65" s="578"/>
      <c r="BV65" s="579">
        <f t="shared" si="6"/>
        <v>95</v>
      </c>
    </row>
    <row r="66" spans="1:74" ht="57.75" customHeight="1" x14ac:dyDescent="0.45">
      <c r="A66" s="670">
        <v>62</v>
      </c>
      <c r="B66" s="790" t="s">
        <v>745</v>
      </c>
      <c r="C66" s="790" t="s">
        <v>746</v>
      </c>
      <c r="D66" s="790" t="s">
        <v>1162</v>
      </c>
      <c r="E66" s="670" t="s">
        <v>1072</v>
      </c>
      <c r="F66" s="342">
        <v>97</v>
      </c>
      <c r="G66" s="342">
        <v>94</v>
      </c>
      <c r="H66" s="342">
        <v>3</v>
      </c>
      <c r="I66" s="698" t="s">
        <v>1718</v>
      </c>
      <c r="J66" s="342">
        <v>217</v>
      </c>
      <c r="K66" s="698">
        <v>0</v>
      </c>
      <c r="L66" s="719" t="s">
        <v>228</v>
      </c>
      <c r="M66" s="342" t="s">
        <v>216</v>
      </c>
      <c r="N66" s="342"/>
      <c r="O66" s="342"/>
      <c r="P66" s="342"/>
      <c r="Q66" s="342" t="s">
        <v>123</v>
      </c>
      <c r="R66" s="342">
        <v>1.43</v>
      </c>
      <c r="S66" s="670" t="s">
        <v>1939</v>
      </c>
      <c r="T66" s="342">
        <v>0</v>
      </c>
      <c r="U66" s="308">
        <f t="shared" si="0"/>
        <v>0</v>
      </c>
      <c r="V66" s="308">
        <f t="shared" si="1"/>
        <v>0</v>
      </c>
      <c r="W66" s="308">
        <f t="shared" si="2"/>
        <v>0</v>
      </c>
      <c r="X66" s="308">
        <f t="shared" si="3"/>
        <v>0</v>
      </c>
      <c r="Y66" s="308">
        <f t="shared" si="4"/>
        <v>0</v>
      </c>
      <c r="Z66" s="670" t="s">
        <v>37</v>
      </c>
      <c r="AA66" s="330"/>
      <c r="AB66" s="330"/>
      <c r="AC66" s="330"/>
      <c r="AD66" s="320"/>
      <c r="AE66" s="378"/>
      <c r="AF66" s="378"/>
      <c r="AG66" s="378"/>
      <c r="AH66" s="321"/>
      <c r="AI66" s="379"/>
      <c r="AJ66" s="390"/>
      <c r="AK66" s="723">
        <v>0</v>
      </c>
      <c r="AL66" s="723">
        <v>0</v>
      </c>
      <c r="AM66" s="723">
        <v>0</v>
      </c>
      <c r="AN66" s="723">
        <v>0</v>
      </c>
      <c r="AO66" s="723">
        <v>0</v>
      </c>
      <c r="AP66" s="723">
        <v>0</v>
      </c>
      <c r="AQ66" s="723">
        <v>0</v>
      </c>
      <c r="AR66" s="723">
        <v>0</v>
      </c>
      <c r="AS66" s="723">
        <v>0</v>
      </c>
      <c r="AT66" s="723">
        <v>0</v>
      </c>
      <c r="AU66" s="723">
        <v>0</v>
      </c>
      <c r="AV66" s="723">
        <v>0</v>
      </c>
      <c r="AW66" s="723">
        <v>0</v>
      </c>
      <c r="AX66" s="723">
        <v>0</v>
      </c>
      <c r="AY66" s="374">
        <f t="shared" si="5"/>
        <v>0</v>
      </c>
      <c r="BA66" s="566"/>
      <c r="BB66" s="566"/>
      <c r="BC66" s="566"/>
      <c r="BD66" s="566"/>
      <c r="BE66" s="578"/>
      <c r="BF66" s="578"/>
      <c r="BG66" s="578"/>
      <c r="BH66" s="578"/>
      <c r="BI66" s="578"/>
      <c r="BJ66" s="578"/>
      <c r="BK66" s="578"/>
      <c r="BL66" s="578"/>
      <c r="BM66" s="578"/>
      <c r="BN66" s="578"/>
      <c r="BO66" s="578"/>
      <c r="BP66" s="578"/>
      <c r="BQ66" s="578"/>
      <c r="BR66" s="578"/>
      <c r="BS66" s="578"/>
      <c r="BT66" s="578"/>
      <c r="BU66" s="578"/>
      <c r="BV66" s="579">
        <f t="shared" si="6"/>
        <v>0</v>
      </c>
    </row>
    <row r="67" spans="1:74" ht="28.5" x14ac:dyDescent="0.45">
      <c r="A67" s="314">
        <v>63</v>
      </c>
      <c r="B67" s="791" t="s">
        <v>749</v>
      </c>
      <c r="C67" s="791" t="s">
        <v>750</v>
      </c>
      <c r="D67" s="791" t="s">
        <v>1165</v>
      </c>
      <c r="E67" s="313" t="s">
        <v>751</v>
      </c>
      <c r="F67" s="315">
        <v>383</v>
      </c>
      <c r="G67" s="315">
        <v>383</v>
      </c>
      <c r="H67" s="315">
        <v>0</v>
      </c>
      <c r="I67" s="315" t="s">
        <v>523</v>
      </c>
      <c r="J67" s="315">
        <v>0</v>
      </c>
      <c r="K67" s="703">
        <v>383</v>
      </c>
      <c r="L67" s="709" t="s">
        <v>752</v>
      </c>
      <c r="M67" s="315" t="s">
        <v>238</v>
      </c>
      <c r="N67" s="315">
        <v>514921</v>
      </c>
      <c r="O67" s="315">
        <v>180039</v>
      </c>
      <c r="P67" s="315">
        <v>12001075</v>
      </c>
      <c r="Q67" s="315" t="s">
        <v>123</v>
      </c>
      <c r="R67" s="315">
        <v>2.44</v>
      </c>
      <c r="S67" s="314" t="s">
        <v>1073</v>
      </c>
      <c r="T67" s="315">
        <v>383</v>
      </c>
      <c r="U67" s="317">
        <f t="shared" si="0"/>
        <v>134.04999999999998</v>
      </c>
      <c r="V67" s="317">
        <f t="shared" si="1"/>
        <v>153.20000000000002</v>
      </c>
      <c r="W67" s="317">
        <f t="shared" si="2"/>
        <v>191.5</v>
      </c>
      <c r="X67" s="317">
        <f t="shared" si="3"/>
        <v>93.83499999999998</v>
      </c>
      <c r="Y67" s="317">
        <f t="shared" si="4"/>
        <v>40.214999999999996</v>
      </c>
      <c r="Z67" s="314" t="s">
        <v>744</v>
      </c>
      <c r="AA67" s="330"/>
      <c r="AB67" s="330"/>
      <c r="AC67" s="330"/>
      <c r="AD67" s="320"/>
      <c r="AE67" s="378"/>
      <c r="AF67" s="378"/>
      <c r="AG67" s="378"/>
      <c r="AH67" s="321"/>
      <c r="AI67" s="379"/>
      <c r="AJ67" s="390"/>
      <c r="AK67" s="315">
        <v>0</v>
      </c>
      <c r="AL67" s="315">
        <v>0</v>
      </c>
      <c r="AM67" s="315">
        <v>0</v>
      </c>
      <c r="AN67" s="315">
        <v>0</v>
      </c>
      <c r="AO67" s="315">
        <v>0</v>
      </c>
      <c r="AP67" s="315">
        <v>0</v>
      </c>
      <c r="AQ67" s="315">
        <v>0</v>
      </c>
      <c r="AR67" s="315">
        <v>76</v>
      </c>
      <c r="AS67" s="315">
        <v>76</v>
      </c>
      <c r="AT67" s="315">
        <v>77</v>
      </c>
      <c r="AU67" s="315">
        <v>77</v>
      </c>
      <c r="AV67" s="315">
        <v>77</v>
      </c>
      <c r="AW67" s="315">
        <v>0</v>
      </c>
      <c r="AX67" s="315">
        <v>0</v>
      </c>
      <c r="AY67" s="374">
        <f t="shared" si="5"/>
        <v>383</v>
      </c>
      <c r="BA67" s="566"/>
      <c r="BB67" s="566"/>
      <c r="BC67" s="566"/>
      <c r="BD67" s="566"/>
      <c r="BE67" s="578"/>
      <c r="BF67" s="578"/>
      <c r="BG67" s="578">
        <v>0</v>
      </c>
      <c r="BH67" s="578">
        <v>0</v>
      </c>
      <c r="BI67" s="578">
        <v>0</v>
      </c>
      <c r="BJ67" s="578">
        <v>0</v>
      </c>
      <c r="BK67" s="578">
        <v>0</v>
      </c>
      <c r="BL67" s="578">
        <v>0</v>
      </c>
      <c r="BM67" s="578">
        <v>26</v>
      </c>
      <c r="BN67" s="578">
        <v>27</v>
      </c>
      <c r="BO67" s="578">
        <v>27</v>
      </c>
      <c r="BP67" s="578">
        <v>27</v>
      </c>
      <c r="BQ67" s="578">
        <v>27</v>
      </c>
      <c r="BR67" s="578">
        <v>0</v>
      </c>
      <c r="BS67" s="578">
        <v>0</v>
      </c>
      <c r="BT67" s="578">
        <v>0</v>
      </c>
      <c r="BU67" s="578"/>
      <c r="BV67" s="579">
        <f t="shared" si="6"/>
        <v>134</v>
      </c>
    </row>
    <row r="68" spans="1:74" ht="42.75" x14ac:dyDescent="0.45">
      <c r="A68" s="670">
        <v>64</v>
      </c>
      <c r="B68" s="790" t="s">
        <v>37</v>
      </c>
      <c r="C68" s="790" t="s">
        <v>753</v>
      </c>
      <c r="D68" s="790" t="s">
        <v>754</v>
      </c>
      <c r="E68" s="340" t="s">
        <v>564</v>
      </c>
      <c r="F68" s="342">
        <v>23</v>
      </c>
      <c r="G68" s="342">
        <v>23</v>
      </c>
      <c r="H68" s="342">
        <v>0</v>
      </c>
      <c r="I68" s="342" t="s">
        <v>523</v>
      </c>
      <c r="J68" s="342">
        <v>0</v>
      </c>
      <c r="K68" s="698">
        <v>23</v>
      </c>
      <c r="L68" s="719" t="s">
        <v>173</v>
      </c>
      <c r="M68" s="342" t="s">
        <v>238</v>
      </c>
      <c r="N68" s="342">
        <v>515110</v>
      </c>
      <c r="O68" s="342">
        <v>180079</v>
      </c>
      <c r="P68" s="342">
        <v>12059446</v>
      </c>
      <c r="Q68" s="342" t="s">
        <v>123</v>
      </c>
      <c r="R68" s="342">
        <v>0.17</v>
      </c>
      <c r="S68" s="670" t="s">
        <v>730</v>
      </c>
      <c r="T68" s="342">
        <v>0</v>
      </c>
      <c r="U68" s="308">
        <f t="shared" si="0"/>
        <v>0</v>
      </c>
      <c r="V68" s="308">
        <f t="shared" si="1"/>
        <v>0</v>
      </c>
      <c r="W68" s="308">
        <f t="shared" si="2"/>
        <v>0</v>
      </c>
      <c r="X68" s="308">
        <f t="shared" si="3"/>
        <v>0</v>
      </c>
      <c r="Y68" s="308">
        <f t="shared" si="4"/>
        <v>0</v>
      </c>
      <c r="Z68" s="670" t="s">
        <v>37</v>
      </c>
      <c r="AA68" s="330"/>
      <c r="AB68" s="330"/>
      <c r="AC68" s="330"/>
      <c r="AD68" s="320"/>
      <c r="AE68" s="378"/>
      <c r="AF68" s="378"/>
      <c r="AG68" s="378"/>
      <c r="AH68" s="321"/>
      <c r="AI68" s="379"/>
      <c r="AJ68" s="390"/>
      <c r="AK68" s="723">
        <v>0</v>
      </c>
      <c r="AL68" s="723">
        <v>0</v>
      </c>
      <c r="AM68" s="723">
        <v>0</v>
      </c>
      <c r="AN68" s="723">
        <v>0</v>
      </c>
      <c r="AO68" s="723">
        <v>0</v>
      </c>
      <c r="AP68" s="723">
        <v>0</v>
      </c>
      <c r="AQ68" s="723">
        <v>0</v>
      </c>
      <c r="AR68" s="723">
        <v>0</v>
      </c>
      <c r="AS68" s="723">
        <v>0</v>
      </c>
      <c r="AT68" s="723">
        <v>0</v>
      </c>
      <c r="AU68" s="723">
        <v>0</v>
      </c>
      <c r="AV68" s="723">
        <v>0</v>
      </c>
      <c r="AW68" s="723">
        <v>0</v>
      </c>
      <c r="AX68" s="723">
        <v>0</v>
      </c>
      <c r="AY68" s="374">
        <f t="shared" si="5"/>
        <v>0</v>
      </c>
      <c r="BA68" s="566"/>
      <c r="BB68" s="566"/>
      <c r="BC68" s="566"/>
      <c r="BD68" s="566"/>
      <c r="BE68" s="578"/>
      <c r="BF68" s="578"/>
      <c r="BG68" s="578"/>
      <c r="BH68" s="578"/>
      <c r="BI68" s="578"/>
      <c r="BJ68" s="578"/>
      <c r="BK68" s="578"/>
      <c r="BL68" s="578"/>
      <c r="BM68" s="578"/>
      <c r="BN68" s="578"/>
      <c r="BO68" s="578"/>
      <c r="BP68" s="578"/>
      <c r="BQ68" s="578"/>
      <c r="BR68" s="578"/>
      <c r="BS68" s="578"/>
      <c r="BT68" s="578"/>
      <c r="BU68" s="578"/>
      <c r="BV68" s="579">
        <f t="shared" si="6"/>
        <v>0</v>
      </c>
    </row>
    <row r="69" spans="1:74" ht="42.75" x14ac:dyDescent="0.45">
      <c r="A69" s="670">
        <v>65</v>
      </c>
      <c r="B69" s="790" t="s">
        <v>37</v>
      </c>
      <c r="C69" s="790" t="s">
        <v>755</v>
      </c>
      <c r="D69" s="790" t="s">
        <v>756</v>
      </c>
      <c r="E69" s="670" t="s">
        <v>757</v>
      </c>
      <c r="F69" s="342">
        <v>37</v>
      </c>
      <c r="G69" s="342">
        <v>37</v>
      </c>
      <c r="H69" s="342">
        <v>0</v>
      </c>
      <c r="I69" s="342" t="s">
        <v>523</v>
      </c>
      <c r="J69" s="342">
        <v>0</v>
      </c>
      <c r="K69" s="698">
        <v>37</v>
      </c>
      <c r="L69" s="719" t="s">
        <v>173</v>
      </c>
      <c r="M69" s="342" t="s">
        <v>238</v>
      </c>
      <c r="N69" s="342">
        <v>515255</v>
      </c>
      <c r="O69" s="342">
        <v>180174</v>
      </c>
      <c r="P69" s="342">
        <v>12134248</v>
      </c>
      <c r="Q69" s="342" t="s">
        <v>123</v>
      </c>
      <c r="R69" s="342">
        <v>0.17</v>
      </c>
      <c r="S69" s="670" t="s">
        <v>730</v>
      </c>
      <c r="T69" s="342">
        <v>0</v>
      </c>
      <c r="U69" s="308">
        <f t="shared" ref="U69:U126" si="7">T69*0.35</f>
        <v>0</v>
      </c>
      <c r="V69" s="308">
        <f t="shared" ref="V69:V126" si="8">T69*0.4</f>
        <v>0</v>
      </c>
      <c r="W69" s="308">
        <f t="shared" ref="W69:W126" si="9">T69*0.5</f>
        <v>0</v>
      </c>
      <c r="X69" s="308">
        <f t="shared" ref="X69:X126" si="10">U69*0.7</f>
        <v>0</v>
      </c>
      <c r="Y69" s="308">
        <f t="shared" ref="Y69:Y126" si="11">U69*0.3</f>
        <v>0</v>
      </c>
      <c r="Z69" s="670" t="s">
        <v>37</v>
      </c>
      <c r="AA69" s="330"/>
      <c r="AB69" s="330"/>
      <c r="AC69" s="330"/>
      <c r="AD69" s="320"/>
      <c r="AE69" s="378"/>
      <c r="AF69" s="378"/>
      <c r="AG69" s="378"/>
      <c r="AH69" s="321"/>
      <c r="AI69" s="379"/>
      <c r="AJ69" s="390"/>
      <c r="AK69" s="723">
        <v>0</v>
      </c>
      <c r="AL69" s="723">
        <v>0</v>
      </c>
      <c r="AM69" s="723">
        <v>0</v>
      </c>
      <c r="AN69" s="723">
        <v>0</v>
      </c>
      <c r="AO69" s="723">
        <v>0</v>
      </c>
      <c r="AP69" s="723">
        <v>0</v>
      </c>
      <c r="AQ69" s="723">
        <v>0</v>
      </c>
      <c r="AR69" s="723">
        <v>0</v>
      </c>
      <c r="AS69" s="723">
        <v>0</v>
      </c>
      <c r="AT69" s="723">
        <v>0</v>
      </c>
      <c r="AU69" s="723">
        <v>0</v>
      </c>
      <c r="AV69" s="723">
        <v>0</v>
      </c>
      <c r="AW69" s="723">
        <v>0</v>
      </c>
      <c r="AX69" s="723">
        <v>0</v>
      </c>
      <c r="AY69" s="374">
        <f t="shared" si="5"/>
        <v>0</v>
      </c>
      <c r="BA69" s="566"/>
      <c r="BB69" s="566"/>
      <c r="BC69" s="566"/>
      <c r="BD69" s="566"/>
      <c r="BE69" s="578"/>
      <c r="BF69" s="578"/>
      <c r="BG69" s="578"/>
      <c r="BH69" s="578"/>
      <c r="BI69" s="578"/>
      <c r="BJ69" s="578"/>
      <c r="BK69" s="578"/>
      <c r="BL69" s="578"/>
      <c r="BM69" s="578"/>
      <c r="BN69" s="578"/>
      <c r="BO69" s="578"/>
      <c r="BP69" s="578"/>
      <c r="BQ69" s="578"/>
      <c r="BR69" s="578"/>
      <c r="BS69" s="578"/>
      <c r="BT69" s="578"/>
      <c r="BU69" s="578"/>
      <c r="BV69" s="579">
        <f t="shared" si="6"/>
        <v>0</v>
      </c>
    </row>
    <row r="70" spans="1:74" ht="28.5" x14ac:dyDescent="0.45">
      <c r="A70" s="670">
        <v>66</v>
      </c>
      <c r="B70" s="790" t="s">
        <v>758</v>
      </c>
      <c r="C70" s="790" t="s">
        <v>759</v>
      </c>
      <c r="D70" s="790" t="s">
        <v>760</v>
      </c>
      <c r="E70" s="340" t="s">
        <v>540</v>
      </c>
      <c r="F70" s="342">
        <v>23</v>
      </c>
      <c r="G70" s="342">
        <v>14</v>
      </c>
      <c r="H70" s="342">
        <v>9</v>
      </c>
      <c r="I70" s="342" t="s">
        <v>523</v>
      </c>
      <c r="J70" s="342">
        <v>0</v>
      </c>
      <c r="K70" s="698">
        <v>14</v>
      </c>
      <c r="L70" s="719" t="s">
        <v>173</v>
      </c>
      <c r="M70" s="342" t="s">
        <v>238</v>
      </c>
      <c r="N70" s="342">
        <v>515322</v>
      </c>
      <c r="O70" s="342">
        <v>180142</v>
      </c>
      <c r="P70" s="342">
        <v>12060608</v>
      </c>
      <c r="Q70" s="342" t="s">
        <v>761</v>
      </c>
      <c r="R70" s="342">
        <v>0.24</v>
      </c>
      <c r="S70" s="670" t="s">
        <v>762</v>
      </c>
      <c r="T70" s="342">
        <v>0</v>
      </c>
      <c r="U70" s="308">
        <f t="shared" si="7"/>
        <v>0</v>
      </c>
      <c r="V70" s="308">
        <f t="shared" si="8"/>
        <v>0</v>
      </c>
      <c r="W70" s="308">
        <f t="shared" si="9"/>
        <v>0</v>
      </c>
      <c r="X70" s="308">
        <f t="shared" si="10"/>
        <v>0</v>
      </c>
      <c r="Y70" s="308">
        <f t="shared" si="11"/>
        <v>0</v>
      </c>
      <c r="Z70" s="670" t="s">
        <v>37</v>
      </c>
      <c r="AA70" s="330"/>
      <c r="AB70" s="330"/>
      <c r="AC70" s="330"/>
      <c r="AD70" s="320"/>
      <c r="AE70" s="378"/>
      <c r="AF70" s="378"/>
      <c r="AG70" s="378"/>
      <c r="AH70" s="321"/>
      <c r="AI70" s="379"/>
      <c r="AJ70" s="390"/>
      <c r="AK70" s="723">
        <v>0</v>
      </c>
      <c r="AL70" s="723">
        <v>0</v>
      </c>
      <c r="AM70" s="723">
        <v>0</v>
      </c>
      <c r="AN70" s="723">
        <v>0</v>
      </c>
      <c r="AO70" s="723">
        <v>0</v>
      </c>
      <c r="AP70" s="723">
        <v>0</v>
      </c>
      <c r="AQ70" s="723">
        <v>0</v>
      </c>
      <c r="AR70" s="723">
        <v>0</v>
      </c>
      <c r="AS70" s="723">
        <v>0</v>
      </c>
      <c r="AT70" s="723">
        <v>0</v>
      </c>
      <c r="AU70" s="723">
        <v>0</v>
      </c>
      <c r="AV70" s="723">
        <v>0</v>
      </c>
      <c r="AW70" s="723">
        <v>0</v>
      </c>
      <c r="AX70" s="723">
        <v>0</v>
      </c>
      <c r="AY70" s="374">
        <f t="shared" ref="AY70:AY126" si="12">SUM(AK70:AX70)</f>
        <v>0</v>
      </c>
      <c r="BA70" s="566"/>
      <c r="BB70" s="566"/>
      <c r="BC70" s="566"/>
      <c r="BD70" s="566"/>
      <c r="BE70" s="578"/>
      <c r="BF70" s="578"/>
      <c r="BG70" s="578"/>
      <c r="BH70" s="578"/>
      <c r="BI70" s="578"/>
      <c r="BJ70" s="578"/>
      <c r="BK70" s="578"/>
      <c r="BL70" s="578"/>
      <c r="BM70" s="578"/>
      <c r="BN70" s="578"/>
      <c r="BO70" s="578"/>
      <c r="BP70" s="578"/>
      <c r="BQ70" s="578"/>
      <c r="BR70" s="578"/>
      <c r="BS70" s="578"/>
      <c r="BT70" s="578"/>
      <c r="BU70" s="578"/>
      <c r="BV70" s="579">
        <f t="shared" ref="BV70:BV127" si="13">SUM(BG70:BU70)</f>
        <v>0</v>
      </c>
    </row>
    <row r="71" spans="1:74" ht="28.5" x14ac:dyDescent="0.45">
      <c r="A71" s="670">
        <v>67</v>
      </c>
      <c r="B71" s="790" t="s">
        <v>763</v>
      </c>
      <c r="C71" s="790" t="s">
        <v>764</v>
      </c>
      <c r="D71" s="790" t="s">
        <v>765</v>
      </c>
      <c r="E71" s="340" t="s">
        <v>540</v>
      </c>
      <c r="F71" s="342">
        <v>16</v>
      </c>
      <c r="G71" s="342">
        <v>16</v>
      </c>
      <c r="H71" s="342">
        <v>0</v>
      </c>
      <c r="I71" s="342" t="s">
        <v>523</v>
      </c>
      <c r="J71" s="342">
        <v>0</v>
      </c>
      <c r="K71" s="698">
        <v>16</v>
      </c>
      <c r="L71" s="719" t="s">
        <v>173</v>
      </c>
      <c r="M71" s="342" t="s">
        <v>238</v>
      </c>
      <c r="N71" s="342">
        <v>515397</v>
      </c>
      <c r="O71" s="342">
        <v>180107</v>
      </c>
      <c r="P71" s="342">
        <v>12145521</v>
      </c>
      <c r="Q71" s="342" t="s">
        <v>123</v>
      </c>
      <c r="R71" s="342">
        <v>0.22</v>
      </c>
      <c r="S71" s="670" t="s">
        <v>655</v>
      </c>
      <c r="T71" s="342">
        <v>0</v>
      </c>
      <c r="U71" s="308">
        <f t="shared" si="7"/>
        <v>0</v>
      </c>
      <c r="V71" s="308">
        <f t="shared" si="8"/>
        <v>0</v>
      </c>
      <c r="W71" s="308">
        <f t="shared" si="9"/>
        <v>0</v>
      </c>
      <c r="X71" s="308">
        <f t="shared" si="10"/>
        <v>0</v>
      </c>
      <c r="Y71" s="308">
        <f t="shared" si="11"/>
        <v>0</v>
      </c>
      <c r="Z71" s="670" t="s">
        <v>37</v>
      </c>
      <c r="AA71" s="330"/>
      <c r="AB71" s="330"/>
      <c r="AC71" s="330"/>
      <c r="AD71" s="320"/>
      <c r="AE71" s="378"/>
      <c r="AF71" s="378"/>
      <c r="AG71" s="378"/>
      <c r="AH71" s="321"/>
      <c r="AI71" s="379"/>
      <c r="AJ71" s="390"/>
      <c r="AK71" s="723">
        <v>0</v>
      </c>
      <c r="AL71" s="723">
        <v>0</v>
      </c>
      <c r="AM71" s="723">
        <v>0</v>
      </c>
      <c r="AN71" s="723">
        <v>0</v>
      </c>
      <c r="AO71" s="723">
        <v>0</v>
      </c>
      <c r="AP71" s="723">
        <v>0</v>
      </c>
      <c r="AQ71" s="723">
        <v>0</v>
      </c>
      <c r="AR71" s="723">
        <v>0</v>
      </c>
      <c r="AS71" s="723">
        <v>0</v>
      </c>
      <c r="AT71" s="723">
        <v>0</v>
      </c>
      <c r="AU71" s="723">
        <v>0</v>
      </c>
      <c r="AV71" s="723">
        <v>0</v>
      </c>
      <c r="AW71" s="723">
        <v>0</v>
      </c>
      <c r="AX71" s="723">
        <v>0</v>
      </c>
      <c r="AY71" s="374">
        <f t="shared" si="12"/>
        <v>0</v>
      </c>
      <c r="BA71" s="566"/>
      <c r="BB71" s="566"/>
      <c r="BC71" s="566"/>
      <c r="BD71" s="566"/>
      <c r="BE71" s="578"/>
      <c r="BF71" s="578"/>
      <c r="BG71" s="578"/>
      <c r="BH71" s="578"/>
      <c r="BI71" s="578"/>
      <c r="BJ71" s="578"/>
      <c r="BK71" s="578"/>
      <c r="BL71" s="578"/>
      <c r="BM71" s="578"/>
      <c r="BN71" s="578"/>
      <c r="BO71" s="578"/>
      <c r="BP71" s="578"/>
      <c r="BQ71" s="578"/>
      <c r="BR71" s="578"/>
      <c r="BS71" s="578"/>
      <c r="BT71" s="578"/>
      <c r="BU71" s="578"/>
      <c r="BV71" s="579">
        <f t="shared" si="13"/>
        <v>0</v>
      </c>
    </row>
    <row r="72" spans="1:74" ht="57" x14ac:dyDescent="0.45">
      <c r="A72" s="314">
        <v>68</v>
      </c>
      <c r="B72" s="791" t="s">
        <v>766</v>
      </c>
      <c r="C72" s="791" t="s">
        <v>767</v>
      </c>
      <c r="D72" s="791" t="s">
        <v>768</v>
      </c>
      <c r="E72" s="314" t="s">
        <v>1074</v>
      </c>
      <c r="F72" s="315">
        <v>61</v>
      </c>
      <c r="G72" s="315">
        <v>61</v>
      </c>
      <c r="H72" s="315">
        <v>0</v>
      </c>
      <c r="I72" s="315" t="s">
        <v>523</v>
      </c>
      <c r="J72" s="315">
        <v>0</v>
      </c>
      <c r="K72" s="703">
        <v>61</v>
      </c>
      <c r="L72" s="709" t="s">
        <v>173</v>
      </c>
      <c r="M72" s="315" t="s">
        <v>238</v>
      </c>
      <c r="N72" s="315">
        <v>515581</v>
      </c>
      <c r="O72" s="315">
        <v>180117</v>
      </c>
      <c r="P72" s="315"/>
      <c r="Q72" s="315" t="s">
        <v>123</v>
      </c>
      <c r="R72" s="315">
        <v>0.83</v>
      </c>
      <c r="S72" s="314" t="s">
        <v>1940</v>
      </c>
      <c r="T72" s="315">
        <v>61</v>
      </c>
      <c r="U72" s="317">
        <f t="shared" si="7"/>
        <v>21.349999999999998</v>
      </c>
      <c r="V72" s="317">
        <f t="shared" si="8"/>
        <v>24.400000000000002</v>
      </c>
      <c r="W72" s="317">
        <f t="shared" si="9"/>
        <v>30.5</v>
      </c>
      <c r="X72" s="317">
        <f t="shared" si="10"/>
        <v>14.944999999999997</v>
      </c>
      <c r="Y72" s="317">
        <f t="shared" si="11"/>
        <v>6.4049999999999994</v>
      </c>
      <c r="Z72" s="314" t="s">
        <v>1960</v>
      </c>
      <c r="AA72" s="330"/>
      <c r="AB72" s="330"/>
      <c r="AC72" s="330"/>
      <c r="AD72" s="320"/>
      <c r="AE72" s="378"/>
      <c r="AF72" s="378"/>
      <c r="AG72" s="378"/>
      <c r="AH72" s="321"/>
      <c r="AI72" s="379"/>
      <c r="AJ72" s="390"/>
      <c r="AK72" s="315">
        <v>0</v>
      </c>
      <c r="AL72" s="315">
        <v>0</v>
      </c>
      <c r="AM72" s="315">
        <v>0</v>
      </c>
      <c r="AN72" s="315">
        <v>0</v>
      </c>
      <c r="AO72" s="315">
        <v>0</v>
      </c>
      <c r="AP72" s="315">
        <v>0</v>
      </c>
      <c r="AQ72" s="315">
        <v>0</v>
      </c>
      <c r="AR72" s="315">
        <v>0</v>
      </c>
      <c r="AS72" s="315">
        <v>0</v>
      </c>
      <c r="AT72" s="315">
        <v>0</v>
      </c>
      <c r="AU72" s="315">
        <v>0</v>
      </c>
      <c r="AV72" s="315">
        <v>0</v>
      </c>
      <c r="AW72" s="315">
        <v>30</v>
      </c>
      <c r="AX72" s="315">
        <v>31</v>
      </c>
      <c r="AY72" s="374">
        <f t="shared" si="12"/>
        <v>61</v>
      </c>
      <c r="BA72" s="566"/>
      <c r="BB72" s="566"/>
      <c r="BC72" s="566"/>
      <c r="BD72" s="566"/>
      <c r="BE72" s="578"/>
      <c r="BF72" s="578"/>
      <c r="BG72" s="578">
        <v>0</v>
      </c>
      <c r="BH72" s="578">
        <v>0</v>
      </c>
      <c r="BI72" s="578">
        <v>0</v>
      </c>
      <c r="BJ72" s="578">
        <v>0</v>
      </c>
      <c r="BK72" s="578">
        <v>0</v>
      </c>
      <c r="BL72" s="578">
        <v>0</v>
      </c>
      <c r="BM72" s="578">
        <v>13</v>
      </c>
      <c r="BN72" s="578">
        <v>14</v>
      </c>
      <c r="BO72" s="578">
        <v>14</v>
      </c>
      <c r="BP72" s="578">
        <v>14</v>
      </c>
      <c r="BQ72" s="578">
        <v>0</v>
      </c>
      <c r="BR72" s="578">
        <v>0</v>
      </c>
      <c r="BS72" s="578">
        <v>0</v>
      </c>
      <c r="BT72" s="578">
        <v>0</v>
      </c>
      <c r="BU72" s="578"/>
      <c r="BV72" s="579">
        <f t="shared" si="13"/>
        <v>55</v>
      </c>
    </row>
    <row r="73" spans="1:74" ht="57" x14ac:dyDescent="0.45">
      <c r="A73" s="314">
        <v>69</v>
      </c>
      <c r="B73" s="791" t="s">
        <v>267</v>
      </c>
      <c r="C73" s="791" t="s">
        <v>769</v>
      </c>
      <c r="D73" s="791" t="s">
        <v>770</v>
      </c>
      <c r="E73" s="314" t="s">
        <v>1387</v>
      </c>
      <c r="F73" s="794">
        <v>98</v>
      </c>
      <c r="G73" s="703">
        <v>96</v>
      </c>
      <c r="H73" s="703">
        <v>2</v>
      </c>
      <c r="I73" s="703" t="s">
        <v>1815</v>
      </c>
      <c r="J73" s="315">
        <v>0</v>
      </c>
      <c r="K73" s="703">
        <v>96</v>
      </c>
      <c r="L73" s="709" t="s">
        <v>173</v>
      </c>
      <c r="M73" s="315" t="s">
        <v>238</v>
      </c>
      <c r="N73" s="315">
        <v>515621</v>
      </c>
      <c r="O73" s="315">
        <v>180148</v>
      </c>
      <c r="P73" s="315"/>
      <c r="Q73" s="315" t="s">
        <v>266</v>
      </c>
      <c r="R73" s="315">
        <v>0.28999999999999998</v>
      </c>
      <c r="S73" s="314" t="s">
        <v>1941</v>
      </c>
      <c r="T73" s="703">
        <v>96</v>
      </c>
      <c r="U73" s="317">
        <f t="shared" si="7"/>
        <v>33.599999999999994</v>
      </c>
      <c r="V73" s="317">
        <f t="shared" si="8"/>
        <v>38.400000000000006</v>
      </c>
      <c r="W73" s="317">
        <f t="shared" si="9"/>
        <v>48</v>
      </c>
      <c r="X73" s="317">
        <f t="shared" si="10"/>
        <v>23.519999999999996</v>
      </c>
      <c r="Y73" s="317">
        <f t="shared" si="11"/>
        <v>10.079999999999998</v>
      </c>
      <c r="Z73" s="314" t="s">
        <v>1816</v>
      </c>
      <c r="AA73" s="330"/>
      <c r="AB73" s="330"/>
      <c r="AC73" s="330"/>
      <c r="AD73" s="320"/>
      <c r="AE73" s="378"/>
      <c r="AF73" s="378"/>
      <c r="AG73" s="378"/>
      <c r="AH73" s="321"/>
      <c r="AI73" s="379"/>
      <c r="AJ73" s="390"/>
      <c r="AK73" s="315">
        <v>0</v>
      </c>
      <c r="AL73" s="315">
        <v>0</v>
      </c>
      <c r="AM73" s="315">
        <v>0</v>
      </c>
      <c r="AN73" s="315">
        <v>0</v>
      </c>
      <c r="AO73" s="315">
        <v>0</v>
      </c>
      <c r="AP73" s="315">
        <v>27</v>
      </c>
      <c r="AQ73" s="315">
        <v>26</v>
      </c>
      <c r="AR73" s="315">
        <v>22</v>
      </c>
      <c r="AS73" s="315">
        <v>21</v>
      </c>
      <c r="AT73" s="315">
        <v>0</v>
      </c>
      <c r="AU73" s="315">
        <v>0</v>
      </c>
      <c r="AV73" s="315">
        <v>0</v>
      </c>
      <c r="AW73" s="315">
        <v>0</v>
      </c>
      <c r="AX73" s="315">
        <v>0</v>
      </c>
      <c r="AY73" s="374">
        <f t="shared" si="12"/>
        <v>96</v>
      </c>
      <c r="BA73" s="566"/>
      <c r="BB73" s="566"/>
      <c r="BC73" s="566"/>
      <c r="BD73" s="566"/>
      <c r="BE73" s="578"/>
      <c r="BF73" s="578"/>
      <c r="BG73" s="578"/>
      <c r="BH73" s="578"/>
      <c r="BI73" s="578"/>
      <c r="BJ73" s="578"/>
      <c r="BK73" s="578"/>
      <c r="BL73" s="578"/>
      <c r="BM73" s="578"/>
      <c r="BN73" s="578"/>
      <c r="BO73" s="578"/>
      <c r="BP73" s="578"/>
      <c r="BQ73" s="578"/>
      <c r="BR73" s="578"/>
      <c r="BS73" s="578"/>
      <c r="BT73" s="578"/>
      <c r="BU73" s="578"/>
      <c r="BV73" s="579">
        <f t="shared" si="13"/>
        <v>0</v>
      </c>
    </row>
    <row r="74" spans="1:74" ht="42.75" x14ac:dyDescent="0.45">
      <c r="A74" s="670">
        <v>70</v>
      </c>
      <c r="B74" s="790" t="s">
        <v>37</v>
      </c>
      <c r="C74" s="790" t="s">
        <v>771</v>
      </c>
      <c r="D74" s="792" t="s">
        <v>772</v>
      </c>
      <c r="E74" s="670" t="s">
        <v>773</v>
      </c>
      <c r="F74" s="342">
        <v>23</v>
      </c>
      <c r="G74" s="342" t="s">
        <v>131</v>
      </c>
      <c r="H74" s="342" t="s">
        <v>131</v>
      </c>
      <c r="I74" s="342" t="s">
        <v>523</v>
      </c>
      <c r="J74" s="342">
        <v>0</v>
      </c>
      <c r="K74" s="698" t="s">
        <v>131</v>
      </c>
      <c r="L74" s="719" t="s">
        <v>173</v>
      </c>
      <c r="M74" s="342" t="s">
        <v>238</v>
      </c>
      <c r="N74" s="342"/>
      <c r="O74" s="342"/>
      <c r="P74" s="342"/>
      <c r="Q74" s="342" t="s">
        <v>123</v>
      </c>
      <c r="R74" s="342">
        <v>0.15</v>
      </c>
      <c r="S74" s="670" t="s">
        <v>730</v>
      </c>
      <c r="T74" s="342">
        <v>0</v>
      </c>
      <c r="U74" s="308">
        <f t="shared" si="7"/>
        <v>0</v>
      </c>
      <c r="V74" s="308">
        <f t="shared" si="8"/>
        <v>0</v>
      </c>
      <c r="W74" s="308">
        <f t="shared" si="9"/>
        <v>0</v>
      </c>
      <c r="X74" s="308">
        <f t="shared" si="10"/>
        <v>0</v>
      </c>
      <c r="Y74" s="308">
        <f t="shared" si="11"/>
        <v>0</v>
      </c>
      <c r="Z74" s="670" t="s">
        <v>37</v>
      </c>
      <c r="AA74" s="330"/>
      <c r="AB74" s="330"/>
      <c r="AC74" s="330"/>
      <c r="AD74" s="320"/>
      <c r="AE74" s="378"/>
      <c r="AF74" s="378"/>
      <c r="AG74" s="378"/>
      <c r="AH74" s="321"/>
      <c r="AI74" s="379"/>
      <c r="AJ74" s="390"/>
      <c r="AK74" s="723">
        <v>0</v>
      </c>
      <c r="AL74" s="723">
        <v>0</v>
      </c>
      <c r="AM74" s="723">
        <v>0</v>
      </c>
      <c r="AN74" s="723">
        <v>0</v>
      </c>
      <c r="AO74" s="723">
        <v>0</v>
      </c>
      <c r="AP74" s="723">
        <v>0</v>
      </c>
      <c r="AQ74" s="723">
        <v>0</v>
      </c>
      <c r="AR74" s="723">
        <v>0</v>
      </c>
      <c r="AS74" s="723">
        <v>0</v>
      </c>
      <c r="AT74" s="723">
        <v>0</v>
      </c>
      <c r="AU74" s="723">
        <v>0</v>
      </c>
      <c r="AV74" s="723">
        <v>0</v>
      </c>
      <c r="AW74" s="723">
        <v>0</v>
      </c>
      <c r="AX74" s="723">
        <v>0</v>
      </c>
      <c r="AY74" s="374">
        <f t="shared" si="12"/>
        <v>0</v>
      </c>
      <c r="BA74" s="566"/>
      <c r="BB74" s="566"/>
      <c r="BC74" s="566"/>
      <c r="BD74" s="566"/>
      <c r="BE74" s="578"/>
      <c r="BF74" s="578"/>
      <c r="BG74" s="578"/>
      <c r="BH74" s="578"/>
      <c r="BI74" s="578"/>
      <c r="BJ74" s="578"/>
      <c r="BK74" s="578"/>
      <c r="BL74" s="578"/>
      <c r="BM74" s="578"/>
      <c r="BN74" s="578"/>
      <c r="BO74" s="578"/>
      <c r="BP74" s="578"/>
      <c r="BQ74" s="578"/>
      <c r="BR74" s="578"/>
      <c r="BS74" s="578"/>
      <c r="BT74" s="578"/>
      <c r="BU74" s="578"/>
      <c r="BV74" s="579">
        <f t="shared" si="13"/>
        <v>0</v>
      </c>
    </row>
    <row r="75" spans="1:74" ht="28.5" x14ac:dyDescent="0.45">
      <c r="A75" s="670">
        <v>71</v>
      </c>
      <c r="B75" s="790" t="s">
        <v>37</v>
      </c>
      <c r="C75" s="790" t="s">
        <v>774</v>
      </c>
      <c r="D75" s="790" t="s">
        <v>775</v>
      </c>
      <c r="E75" s="340" t="s">
        <v>776</v>
      </c>
      <c r="F75" s="342">
        <v>124</v>
      </c>
      <c r="G75" s="342">
        <v>124</v>
      </c>
      <c r="H75" s="342">
        <v>0</v>
      </c>
      <c r="I75" s="342" t="s">
        <v>523</v>
      </c>
      <c r="J75" s="342">
        <v>0</v>
      </c>
      <c r="K75" s="698">
        <v>124</v>
      </c>
      <c r="L75" s="719" t="s">
        <v>173</v>
      </c>
      <c r="M75" s="342" t="s">
        <v>238</v>
      </c>
      <c r="N75" s="342"/>
      <c r="O75" s="342"/>
      <c r="P75" s="342"/>
      <c r="Q75" s="342" t="s">
        <v>123</v>
      </c>
      <c r="R75" s="342">
        <v>0.56000000000000005</v>
      </c>
      <c r="S75" s="670" t="s">
        <v>594</v>
      </c>
      <c r="T75" s="342">
        <v>0</v>
      </c>
      <c r="U75" s="308">
        <f t="shared" si="7"/>
        <v>0</v>
      </c>
      <c r="V75" s="308">
        <f t="shared" si="8"/>
        <v>0</v>
      </c>
      <c r="W75" s="308">
        <f t="shared" si="9"/>
        <v>0</v>
      </c>
      <c r="X75" s="308">
        <f t="shared" si="10"/>
        <v>0</v>
      </c>
      <c r="Y75" s="308">
        <f t="shared" si="11"/>
        <v>0</v>
      </c>
      <c r="Z75" s="670" t="s">
        <v>37</v>
      </c>
      <c r="AA75" s="330"/>
      <c r="AB75" s="330"/>
      <c r="AC75" s="330"/>
      <c r="AD75" s="320"/>
      <c r="AE75" s="378"/>
      <c r="AF75" s="378"/>
      <c r="AG75" s="378"/>
      <c r="AH75" s="321"/>
      <c r="AI75" s="379"/>
      <c r="AJ75" s="390"/>
      <c r="AK75" s="723">
        <v>0</v>
      </c>
      <c r="AL75" s="723">
        <v>0</v>
      </c>
      <c r="AM75" s="723">
        <v>0</v>
      </c>
      <c r="AN75" s="723">
        <v>0</v>
      </c>
      <c r="AO75" s="723">
        <v>0</v>
      </c>
      <c r="AP75" s="723">
        <v>0</v>
      </c>
      <c r="AQ75" s="723">
        <v>0</v>
      </c>
      <c r="AR75" s="723">
        <v>0</v>
      </c>
      <c r="AS75" s="723">
        <v>0</v>
      </c>
      <c r="AT75" s="723">
        <v>0</v>
      </c>
      <c r="AU75" s="723">
        <v>0</v>
      </c>
      <c r="AV75" s="723">
        <v>0</v>
      </c>
      <c r="AW75" s="723">
        <v>0</v>
      </c>
      <c r="AX75" s="723">
        <v>0</v>
      </c>
      <c r="AY75" s="374">
        <f t="shared" si="12"/>
        <v>0</v>
      </c>
      <c r="BA75" s="566"/>
      <c r="BB75" s="566"/>
      <c r="BC75" s="566"/>
      <c r="BD75" s="566"/>
      <c r="BE75" s="578"/>
      <c r="BF75" s="578"/>
      <c r="BG75" s="578"/>
      <c r="BH75" s="578"/>
      <c r="BI75" s="578"/>
      <c r="BJ75" s="578"/>
      <c r="BK75" s="578"/>
      <c r="BL75" s="578"/>
      <c r="BM75" s="578"/>
      <c r="BN75" s="578"/>
      <c r="BO75" s="578"/>
      <c r="BP75" s="578"/>
      <c r="BQ75" s="578"/>
      <c r="BR75" s="578"/>
      <c r="BS75" s="578"/>
      <c r="BT75" s="578"/>
      <c r="BU75" s="578"/>
      <c r="BV75" s="579">
        <f t="shared" si="13"/>
        <v>0</v>
      </c>
    </row>
    <row r="76" spans="1:74" ht="28.5" x14ac:dyDescent="0.45">
      <c r="A76" s="314">
        <v>72</v>
      </c>
      <c r="B76" s="791" t="s">
        <v>777</v>
      </c>
      <c r="C76" s="791" t="s">
        <v>778</v>
      </c>
      <c r="D76" s="791" t="s">
        <v>1166</v>
      </c>
      <c r="E76" s="313" t="s">
        <v>1076</v>
      </c>
      <c r="F76" s="315">
        <v>128</v>
      </c>
      <c r="G76" s="315">
        <v>32</v>
      </c>
      <c r="H76" s="315">
        <v>96</v>
      </c>
      <c r="I76" s="315" t="s">
        <v>523</v>
      </c>
      <c r="J76" s="315">
        <v>0</v>
      </c>
      <c r="K76" s="703">
        <v>32</v>
      </c>
      <c r="L76" s="709" t="s">
        <v>173</v>
      </c>
      <c r="M76" s="315" t="s">
        <v>238</v>
      </c>
      <c r="N76" s="315">
        <v>515665</v>
      </c>
      <c r="O76" s="315">
        <v>179560</v>
      </c>
      <c r="P76" s="315"/>
      <c r="Q76" s="315" t="s">
        <v>123</v>
      </c>
      <c r="R76" s="315">
        <v>1.1299999999999999</v>
      </c>
      <c r="S76" s="314" t="s">
        <v>546</v>
      </c>
      <c r="T76" s="315">
        <v>32</v>
      </c>
      <c r="U76" s="317">
        <f t="shared" si="7"/>
        <v>11.2</v>
      </c>
      <c r="V76" s="317">
        <f t="shared" si="8"/>
        <v>12.8</v>
      </c>
      <c r="W76" s="317">
        <f t="shared" si="9"/>
        <v>16</v>
      </c>
      <c r="X76" s="317">
        <f t="shared" si="10"/>
        <v>7.839999999999999</v>
      </c>
      <c r="Y76" s="317">
        <f t="shared" si="11"/>
        <v>3.36</v>
      </c>
      <c r="Z76" s="314" t="s">
        <v>779</v>
      </c>
      <c r="AA76" s="330"/>
      <c r="AB76" s="330"/>
      <c r="AC76" s="330"/>
      <c r="AD76" s="320"/>
      <c r="AE76" s="378"/>
      <c r="AF76" s="378"/>
      <c r="AG76" s="378"/>
      <c r="AH76" s="321"/>
      <c r="AI76" s="379"/>
      <c r="AJ76" s="390"/>
      <c r="AK76" s="315">
        <v>0</v>
      </c>
      <c r="AL76" s="315">
        <v>0</v>
      </c>
      <c r="AM76" s="315">
        <v>0</v>
      </c>
      <c r="AN76" s="315">
        <v>0</v>
      </c>
      <c r="AO76" s="315">
        <v>0</v>
      </c>
      <c r="AP76" s="315">
        <v>0</v>
      </c>
      <c r="AQ76" s="315">
        <v>0</v>
      </c>
      <c r="AR76" s="315">
        <v>8</v>
      </c>
      <c r="AS76" s="315">
        <v>8</v>
      </c>
      <c r="AT76" s="315">
        <v>8</v>
      </c>
      <c r="AU76" s="315">
        <v>8</v>
      </c>
      <c r="AV76" s="315">
        <v>0</v>
      </c>
      <c r="AW76" s="315">
        <v>0</v>
      </c>
      <c r="AX76" s="315">
        <v>0</v>
      </c>
      <c r="AY76" s="374">
        <f t="shared" si="12"/>
        <v>32</v>
      </c>
      <c r="BA76" s="566"/>
      <c r="BB76" s="566"/>
      <c r="BC76" s="566"/>
      <c r="BD76" s="566"/>
      <c r="BE76" s="578"/>
      <c r="BF76" s="578"/>
      <c r="BG76" s="578">
        <v>0</v>
      </c>
      <c r="BH76" s="578">
        <v>0</v>
      </c>
      <c r="BI76" s="578">
        <v>0</v>
      </c>
      <c r="BJ76" s="578">
        <v>0</v>
      </c>
      <c r="BK76" s="578">
        <v>0</v>
      </c>
      <c r="BL76" s="578">
        <v>0</v>
      </c>
      <c r="BM76" s="578">
        <v>4</v>
      </c>
      <c r="BN76" s="578">
        <v>4</v>
      </c>
      <c r="BO76" s="578">
        <v>4</v>
      </c>
      <c r="BP76" s="578">
        <v>4</v>
      </c>
      <c r="BQ76" s="578">
        <v>0</v>
      </c>
      <c r="BR76" s="578">
        <v>0</v>
      </c>
      <c r="BS76" s="578">
        <v>0</v>
      </c>
      <c r="BT76" s="578">
        <v>0</v>
      </c>
      <c r="BU76" s="578"/>
      <c r="BV76" s="579">
        <f t="shared" si="13"/>
        <v>16</v>
      </c>
    </row>
    <row r="77" spans="1:74" ht="28.5" x14ac:dyDescent="0.45">
      <c r="A77" s="670">
        <v>73</v>
      </c>
      <c r="B77" s="790" t="s">
        <v>37</v>
      </c>
      <c r="C77" s="790" t="s">
        <v>780</v>
      </c>
      <c r="D77" s="790" t="s">
        <v>781</v>
      </c>
      <c r="E77" s="340" t="s">
        <v>782</v>
      </c>
      <c r="F77" s="342">
        <v>0</v>
      </c>
      <c r="G77" s="342">
        <v>0</v>
      </c>
      <c r="H77" s="342">
        <v>0</v>
      </c>
      <c r="I77" s="342" t="s">
        <v>523</v>
      </c>
      <c r="J77" s="342">
        <v>0</v>
      </c>
      <c r="K77" s="698">
        <v>0</v>
      </c>
      <c r="L77" s="719" t="s">
        <v>173</v>
      </c>
      <c r="M77" s="342" t="s">
        <v>238</v>
      </c>
      <c r="N77" s="342"/>
      <c r="O77" s="342"/>
      <c r="P77" s="342"/>
      <c r="Q77" s="342" t="s">
        <v>1202</v>
      </c>
      <c r="R77" s="342">
        <v>1.91</v>
      </c>
      <c r="S77" s="670" t="s">
        <v>1077</v>
      </c>
      <c r="T77" s="342">
        <v>0</v>
      </c>
      <c r="U77" s="308">
        <f t="shared" si="7"/>
        <v>0</v>
      </c>
      <c r="V77" s="308">
        <f t="shared" si="8"/>
        <v>0</v>
      </c>
      <c r="W77" s="308">
        <f t="shared" si="9"/>
        <v>0</v>
      </c>
      <c r="X77" s="308">
        <f t="shared" si="10"/>
        <v>0</v>
      </c>
      <c r="Y77" s="308">
        <f t="shared" si="11"/>
        <v>0</v>
      </c>
      <c r="Z77" s="670" t="s">
        <v>37</v>
      </c>
      <c r="AA77" s="330"/>
      <c r="AB77" s="330"/>
      <c r="AC77" s="330"/>
      <c r="AD77" s="320"/>
      <c r="AE77" s="378"/>
      <c r="AF77" s="378"/>
      <c r="AG77" s="378"/>
      <c r="AH77" s="321"/>
      <c r="AI77" s="379"/>
      <c r="AJ77" s="390"/>
      <c r="AK77" s="723">
        <v>0</v>
      </c>
      <c r="AL77" s="723">
        <v>0</v>
      </c>
      <c r="AM77" s="723">
        <v>0</v>
      </c>
      <c r="AN77" s="723">
        <v>0</v>
      </c>
      <c r="AO77" s="723">
        <v>0</v>
      </c>
      <c r="AP77" s="723">
        <v>0</v>
      </c>
      <c r="AQ77" s="723">
        <v>0</v>
      </c>
      <c r="AR77" s="723">
        <v>0</v>
      </c>
      <c r="AS77" s="723">
        <v>0</v>
      </c>
      <c r="AT77" s="723">
        <v>0</v>
      </c>
      <c r="AU77" s="723">
        <v>0</v>
      </c>
      <c r="AV77" s="723">
        <v>0</v>
      </c>
      <c r="AW77" s="723">
        <v>0</v>
      </c>
      <c r="AX77" s="723">
        <v>0</v>
      </c>
      <c r="AY77" s="374">
        <f t="shared" si="12"/>
        <v>0</v>
      </c>
      <c r="BA77" s="566"/>
      <c r="BB77" s="566"/>
      <c r="BC77" s="566"/>
      <c r="BD77" s="566"/>
      <c r="BE77" s="578"/>
      <c r="BF77" s="578"/>
      <c r="BG77" s="578"/>
      <c r="BH77" s="578"/>
      <c r="BI77" s="578"/>
      <c r="BJ77" s="578"/>
      <c r="BK77" s="578"/>
      <c r="BL77" s="578"/>
      <c r="BM77" s="578"/>
      <c r="BN77" s="578"/>
      <c r="BO77" s="578"/>
      <c r="BP77" s="578"/>
      <c r="BQ77" s="578"/>
      <c r="BR77" s="578"/>
      <c r="BS77" s="578"/>
      <c r="BT77" s="578"/>
      <c r="BU77" s="578"/>
      <c r="BV77" s="579">
        <f t="shared" si="13"/>
        <v>0</v>
      </c>
    </row>
    <row r="78" spans="1:74" ht="208.5" customHeight="1" x14ac:dyDescent="0.45">
      <c r="A78" s="314">
        <v>74</v>
      </c>
      <c r="B78" s="791" t="s">
        <v>783</v>
      </c>
      <c r="C78" s="791" t="s">
        <v>240</v>
      </c>
      <c r="D78" s="791" t="s">
        <v>1942</v>
      </c>
      <c r="E78" s="313" t="s">
        <v>1167</v>
      </c>
      <c r="F78" s="315">
        <v>700</v>
      </c>
      <c r="G78" s="315">
        <v>347</v>
      </c>
      <c r="H78" s="315">
        <v>353</v>
      </c>
      <c r="I78" s="315" t="s">
        <v>235</v>
      </c>
      <c r="J78" s="315">
        <v>0</v>
      </c>
      <c r="K78" s="703">
        <v>347</v>
      </c>
      <c r="L78" s="709" t="s">
        <v>243</v>
      </c>
      <c r="M78" s="315" t="s">
        <v>238</v>
      </c>
      <c r="N78" s="315">
        <v>515910</v>
      </c>
      <c r="O78" s="315">
        <v>181443</v>
      </c>
      <c r="P78" s="315"/>
      <c r="Q78" s="315" t="s">
        <v>239</v>
      </c>
      <c r="R78" s="315">
        <v>3.64</v>
      </c>
      <c r="S78" s="314" t="s">
        <v>1388</v>
      </c>
      <c r="T78" s="315">
        <v>347</v>
      </c>
      <c r="U78" s="317">
        <f t="shared" si="7"/>
        <v>121.44999999999999</v>
      </c>
      <c r="V78" s="317">
        <f t="shared" si="8"/>
        <v>138.80000000000001</v>
      </c>
      <c r="W78" s="317">
        <f t="shared" si="9"/>
        <v>173.5</v>
      </c>
      <c r="X78" s="317">
        <f t="shared" si="10"/>
        <v>85.014999999999986</v>
      </c>
      <c r="Y78" s="317">
        <f t="shared" si="11"/>
        <v>36.434999999999995</v>
      </c>
      <c r="Z78" s="314" t="s">
        <v>784</v>
      </c>
      <c r="AA78" s="330"/>
      <c r="AB78" s="330"/>
      <c r="AC78" s="330"/>
      <c r="AD78" s="320"/>
      <c r="AE78" s="378"/>
      <c r="AF78" s="378"/>
      <c r="AG78" s="378"/>
      <c r="AH78" s="321"/>
      <c r="AI78" s="379"/>
      <c r="AJ78" s="390"/>
      <c r="AK78" s="315">
        <v>0</v>
      </c>
      <c r="AL78" s="315">
        <v>0</v>
      </c>
      <c r="AM78" s="315">
        <v>0</v>
      </c>
      <c r="AN78" s="315">
        <v>0</v>
      </c>
      <c r="AO78" s="315">
        <v>0</v>
      </c>
      <c r="AP78" s="315">
        <v>0</v>
      </c>
      <c r="AQ78" s="315">
        <v>69</v>
      </c>
      <c r="AR78" s="315">
        <v>69</v>
      </c>
      <c r="AS78" s="315">
        <v>69</v>
      </c>
      <c r="AT78" s="315">
        <v>70</v>
      </c>
      <c r="AU78" s="315">
        <v>70</v>
      </c>
      <c r="AV78" s="315">
        <v>0</v>
      </c>
      <c r="AW78" s="315">
        <v>0</v>
      </c>
      <c r="AX78" s="315">
        <v>0</v>
      </c>
      <c r="AY78" s="374">
        <f t="shared" si="12"/>
        <v>347</v>
      </c>
      <c r="BA78" s="566"/>
      <c r="BB78" s="566"/>
      <c r="BC78" s="566"/>
      <c r="BD78" s="566"/>
      <c r="BE78" s="578"/>
      <c r="BF78" s="578"/>
      <c r="BG78" s="578">
        <v>0</v>
      </c>
      <c r="BH78" s="578">
        <v>0</v>
      </c>
      <c r="BI78" s="578">
        <v>0</v>
      </c>
      <c r="BJ78" s="578">
        <v>0</v>
      </c>
      <c r="BK78" s="578">
        <v>24</v>
      </c>
      <c r="BL78" s="578">
        <v>24</v>
      </c>
      <c r="BM78" s="578">
        <v>24</v>
      </c>
      <c r="BN78" s="578">
        <v>24</v>
      </c>
      <c r="BO78" s="578">
        <v>25</v>
      </c>
      <c r="BP78" s="578">
        <v>0</v>
      </c>
      <c r="BQ78" s="578">
        <v>0</v>
      </c>
      <c r="BR78" s="578">
        <v>0</v>
      </c>
      <c r="BS78" s="578">
        <v>0</v>
      </c>
      <c r="BT78" s="578">
        <v>0</v>
      </c>
      <c r="BU78" s="578"/>
      <c r="BV78" s="579">
        <f t="shared" si="13"/>
        <v>121</v>
      </c>
    </row>
    <row r="79" spans="1:74" ht="28.5" x14ac:dyDescent="0.45">
      <c r="A79" s="670">
        <v>75</v>
      </c>
      <c r="B79" s="790" t="s">
        <v>785</v>
      </c>
      <c r="C79" s="790" t="s">
        <v>244</v>
      </c>
      <c r="D79" s="790" t="s">
        <v>786</v>
      </c>
      <c r="E79" s="670" t="s">
        <v>1078</v>
      </c>
      <c r="F79" s="342">
        <v>505</v>
      </c>
      <c r="G79" s="342">
        <v>241</v>
      </c>
      <c r="H79" s="342">
        <v>264</v>
      </c>
      <c r="I79" s="342" t="s">
        <v>241</v>
      </c>
      <c r="J79" s="342">
        <v>241</v>
      </c>
      <c r="K79" s="698">
        <v>0</v>
      </c>
      <c r="L79" s="719" t="s">
        <v>243</v>
      </c>
      <c r="M79" s="342" t="s">
        <v>238</v>
      </c>
      <c r="N79" s="342"/>
      <c r="O79" s="342"/>
      <c r="P79" s="342"/>
      <c r="Q79" s="342" t="s">
        <v>123</v>
      </c>
      <c r="R79" s="342">
        <v>3.62</v>
      </c>
      <c r="S79" s="670" t="s">
        <v>1079</v>
      </c>
      <c r="T79" s="342">
        <v>0</v>
      </c>
      <c r="U79" s="308">
        <f t="shared" si="7"/>
        <v>0</v>
      </c>
      <c r="V79" s="308">
        <f t="shared" si="8"/>
        <v>0</v>
      </c>
      <c r="W79" s="308">
        <f t="shared" si="9"/>
        <v>0</v>
      </c>
      <c r="X79" s="308">
        <f t="shared" si="10"/>
        <v>0</v>
      </c>
      <c r="Y79" s="308">
        <f t="shared" si="11"/>
        <v>0</v>
      </c>
      <c r="Z79" s="670" t="s">
        <v>37</v>
      </c>
      <c r="AA79" s="330"/>
      <c r="AB79" s="330"/>
      <c r="AC79" s="330"/>
      <c r="AD79" s="320"/>
      <c r="AE79" s="378"/>
      <c r="AF79" s="378"/>
      <c r="AG79" s="378"/>
      <c r="AH79" s="321"/>
      <c r="AI79" s="379"/>
      <c r="AJ79" s="390"/>
      <c r="AK79" s="723">
        <v>0</v>
      </c>
      <c r="AL79" s="723">
        <v>0</v>
      </c>
      <c r="AM79" s="723">
        <v>0</v>
      </c>
      <c r="AN79" s="723">
        <v>0</v>
      </c>
      <c r="AO79" s="723">
        <v>0</v>
      </c>
      <c r="AP79" s="723">
        <v>0</v>
      </c>
      <c r="AQ79" s="723">
        <v>0</v>
      </c>
      <c r="AR79" s="723">
        <v>0</v>
      </c>
      <c r="AS79" s="723">
        <v>0</v>
      </c>
      <c r="AT79" s="723">
        <v>0</v>
      </c>
      <c r="AU79" s="723">
        <v>0</v>
      </c>
      <c r="AV79" s="723">
        <v>0</v>
      </c>
      <c r="AW79" s="723">
        <v>0</v>
      </c>
      <c r="AX79" s="723">
        <v>0</v>
      </c>
      <c r="AY79" s="374">
        <f t="shared" si="12"/>
        <v>0</v>
      </c>
      <c r="BA79" s="566"/>
      <c r="BB79" s="566"/>
      <c r="BC79" s="566"/>
      <c r="BD79" s="566"/>
      <c r="BE79" s="578"/>
      <c r="BF79" s="578"/>
      <c r="BG79" s="578"/>
      <c r="BH79" s="578"/>
      <c r="BI79" s="578"/>
      <c r="BJ79" s="578"/>
      <c r="BK79" s="578"/>
      <c r="BL79" s="578"/>
      <c r="BM79" s="578"/>
      <c r="BN79" s="578"/>
      <c r="BO79" s="578"/>
      <c r="BP79" s="578"/>
      <c r="BQ79" s="578"/>
      <c r="BR79" s="578"/>
      <c r="BS79" s="578"/>
      <c r="BT79" s="578"/>
      <c r="BU79" s="578"/>
      <c r="BV79" s="579">
        <f t="shared" si="13"/>
        <v>0</v>
      </c>
    </row>
    <row r="80" spans="1:74" ht="28.5" x14ac:dyDescent="0.45">
      <c r="A80" s="314">
        <v>76</v>
      </c>
      <c r="B80" s="791" t="s">
        <v>787</v>
      </c>
      <c r="C80" s="791" t="s">
        <v>788</v>
      </c>
      <c r="D80" s="791" t="s">
        <v>789</v>
      </c>
      <c r="E80" s="314" t="s">
        <v>1080</v>
      </c>
      <c r="F80" s="315">
        <v>190</v>
      </c>
      <c r="G80" s="315">
        <v>190</v>
      </c>
      <c r="H80" s="315">
        <v>0</v>
      </c>
      <c r="I80" s="315" t="s">
        <v>523</v>
      </c>
      <c r="J80" s="315">
        <v>0</v>
      </c>
      <c r="K80" s="703">
        <v>190</v>
      </c>
      <c r="L80" s="709" t="s">
        <v>278</v>
      </c>
      <c r="M80" s="315" t="s">
        <v>271</v>
      </c>
      <c r="N80" s="315">
        <v>513248</v>
      </c>
      <c r="O80" s="315">
        <v>184588</v>
      </c>
      <c r="P80" s="315"/>
      <c r="Q80" s="315" t="s">
        <v>123</v>
      </c>
      <c r="R80" s="315">
        <v>0.95</v>
      </c>
      <c r="S80" s="314" t="s">
        <v>790</v>
      </c>
      <c r="T80" s="315">
        <v>190</v>
      </c>
      <c r="U80" s="317">
        <f t="shared" si="7"/>
        <v>66.5</v>
      </c>
      <c r="V80" s="317">
        <f t="shared" si="8"/>
        <v>76</v>
      </c>
      <c r="W80" s="317">
        <f t="shared" si="9"/>
        <v>95</v>
      </c>
      <c r="X80" s="317">
        <f t="shared" si="10"/>
        <v>46.55</v>
      </c>
      <c r="Y80" s="317">
        <f t="shared" si="11"/>
        <v>19.95</v>
      </c>
      <c r="Z80" s="314" t="s">
        <v>784</v>
      </c>
      <c r="AA80" s="330"/>
      <c r="AB80" s="330"/>
      <c r="AC80" s="330"/>
      <c r="AD80" s="320"/>
      <c r="AE80" s="378"/>
      <c r="AF80" s="378"/>
      <c r="AG80" s="378"/>
      <c r="AH80" s="321"/>
      <c r="AI80" s="379"/>
      <c r="AJ80" s="390"/>
      <c r="AK80" s="315">
        <v>0</v>
      </c>
      <c r="AL80" s="315">
        <v>0</v>
      </c>
      <c r="AM80" s="315">
        <v>0</v>
      </c>
      <c r="AN80" s="315">
        <v>0</v>
      </c>
      <c r="AO80" s="315">
        <v>0</v>
      </c>
      <c r="AP80" s="315">
        <v>0</v>
      </c>
      <c r="AQ80" s="315">
        <v>63</v>
      </c>
      <c r="AR80" s="315">
        <v>63</v>
      </c>
      <c r="AS80" s="315">
        <v>64</v>
      </c>
      <c r="AT80" s="315">
        <v>0</v>
      </c>
      <c r="AU80" s="315">
        <v>0</v>
      </c>
      <c r="AV80" s="315">
        <v>0</v>
      </c>
      <c r="AW80" s="315">
        <v>0</v>
      </c>
      <c r="AX80" s="315">
        <v>0</v>
      </c>
      <c r="AY80" s="374">
        <f t="shared" si="12"/>
        <v>190</v>
      </c>
      <c r="BA80" s="566"/>
      <c r="BB80" s="566"/>
      <c r="BC80" s="566"/>
      <c r="BD80" s="566"/>
      <c r="BE80" s="578"/>
      <c r="BF80" s="578"/>
      <c r="BG80" s="578">
        <v>0</v>
      </c>
      <c r="BH80" s="578">
        <v>0</v>
      </c>
      <c r="BI80" s="578">
        <v>0</v>
      </c>
      <c r="BJ80" s="578">
        <v>0</v>
      </c>
      <c r="BK80" s="578">
        <v>0</v>
      </c>
      <c r="BL80" s="578">
        <v>22</v>
      </c>
      <c r="BM80" s="578">
        <v>22</v>
      </c>
      <c r="BN80" s="578">
        <v>23</v>
      </c>
      <c r="BO80" s="578">
        <v>0</v>
      </c>
      <c r="BP80" s="578">
        <v>0</v>
      </c>
      <c r="BQ80" s="578">
        <v>0</v>
      </c>
      <c r="BR80" s="578">
        <v>0</v>
      </c>
      <c r="BS80" s="578">
        <v>0</v>
      </c>
      <c r="BT80" s="578">
        <v>0</v>
      </c>
      <c r="BU80" s="578"/>
      <c r="BV80" s="579">
        <f t="shared" si="13"/>
        <v>67</v>
      </c>
    </row>
    <row r="81" spans="1:74" ht="79.5" customHeight="1" x14ac:dyDescent="0.45">
      <c r="A81" s="670">
        <v>77</v>
      </c>
      <c r="B81" s="790" t="s">
        <v>791</v>
      </c>
      <c r="C81" s="790" t="s">
        <v>441</v>
      </c>
      <c r="D81" s="790" t="s">
        <v>792</v>
      </c>
      <c r="E81" s="340" t="s">
        <v>793</v>
      </c>
      <c r="F81" s="342">
        <v>106</v>
      </c>
      <c r="G81" s="342">
        <v>106</v>
      </c>
      <c r="H81" s="342">
        <v>0</v>
      </c>
      <c r="I81" s="342" t="s">
        <v>1943</v>
      </c>
      <c r="J81" s="342">
        <v>106</v>
      </c>
      <c r="K81" s="698">
        <v>0</v>
      </c>
      <c r="L81" s="719" t="s">
        <v>278</v>
      </c>
      <c r="M81" s="342" t="s">
        <v>271</v>
      </c>
      <c r="N81" s="342"/>
      <c r="O81" s="342"/>
      <c r="P81" s="342"/>
      <c r="Q81" s="698" t="s">
        <v>123</v>
      </c>
      <c r="R81" s="342">
        <v>5.0599999999999996</v>
      </c>
      <c r="S81" s="670" t="s">
        <v>1818</v>
      </c>
      <c r="T81" s="342">
        <v>0</v>
      </c>
      <c r="U81" s="308">
        <f t="shared" si="7"/>
        <v>0</v>
      </c>
      <c r="V81" s="308">
        <f t="shared" si="8"/>
        <v>0</v>
      </c>
      <c r="W81" s="308">
        <f t="shared" si="9"/>
        <v>0</v>
      </c>
      <c r="X81" s="308">
        <f t="shared" si="10"/>
        <v>0</v>
      </c>
      <c r="Y81" s="308">
        <f t="shared" si="11"/>
        <v>0</v>
      </c>
      <c r="Z81" s="670" t="s">
        <v>37</v>
      </c>
      <c r="AA81" s="330"/>
      <c r="AB81" s="330"/>
      <c r="AC81" s="330"/>
      <c r="AD81" s="320"/>
      <c r="AE81" s="378"/>
      <c r="AF81" s="378"/>
      <c r="AG81" s="378"/>
      <c r="AH81" s="321"/>
      <c r="AI81" s="379"/>
      <c r="AJ81" s="390"/>
      <c r="AK81" s="723">
        <v>0</v>
      </c>
      <c r="AL81" s="723">
        <v>0</v>
      </c>
      <c r="AM81" s="723">
        <v>0</v>
      </c>
      <c r="AN81" s="723">
        <v>0</v>
      </c>
      <c r="AO81" s="723">
        <v>0</v>
      </c>
      <c r="AP81" s="723">
        <v>0</v>
      </c>
      <c r="AQ81" s="723">
        <v>0</v>
      </c>
      <c r="AR81" s="723">
        <v>0</v>
      </c>
      <c r="AS81" s="723">
        <v>0</v>
      </c>
      <c r="AT81" s="723">
        <v>0</v>
      </c>
      <c r="AU81" s="723">
        <v>0</v>
      </c>
      <c r="AV81" s="723">
        <v>0</v>
      </c>
      <c r="AW81" s="723">
        <v>0</v>
      </c>
      <c r="AX81" s="723">
        <v>0</v>
      </c>
      <c r="AY81" s="374">
        <f t="shared" si="12"/>
        <v>0</v>
      </c>
      <c r="BA81" s="566"/>
      <c r="BB81" s="566"/>
      <c r="BC81" s="566"/>
      <c r="BD81" s="566"/>
      <c r="BE81" s="578"/>
      <c r="BF81" s="578"/>
      <c r="BG81" s="578"/>
      <c r="BH81" s="578"/>
      <c r="BI81" s="578"/>
      <c r="BJ81" s="578"/>
      <c r="BK81" s="578"/>
      <c r="BL81" s="578"/>
      <c r="BM81" s="578"/>
      <c r="BN81" s="578"/>
      <c r="BO81" s="578"/>
      <c r="BP81" s="578"/>
      <c r="BQ81" s="578"/>
      <c r="BR81" s="578"/>
      <c r="BS81" s="578"/>
      <c r="BT81" s="578"/>
      <c r="BU81" s="578"/>
      <c r="BV81" s="579">
        <f t="shared" si="13"/>
        <v>0</v>
      </c>
    </row>
    <row r="82" spans="1:74" ht="42.75" x14ac:dyDescent="0.45">
      <c r="A82" s="670">
        <v>78</v>
      </c>
      <c r="B82" s="790" t="s">
        <v>37</v>
      </c>
      <c r="C82" s="790" t="s">
        <v>794</v>
      </c>
      <c r="D82" s="790" t="s">
        <v>795</v>
      </c>
      <c r="E82" s="670" t="s">
        <v>796</v>
      </c>
      <c r="F82" s="342">
        <v>339</v>
      </c>
      <c r="G82" s="342">
        <v>339</v>
      </c>
      <c r="H82" s="342">
        <v>0</v>
      </c>
      <c r="I82" s="342" t="s">
        <v>523</v>
      </c>
      <c r="J82" s="342">
        <v>0</v>
      </c>
      <c r="K82" s="698">
        <v>339</v>
      </c>
      <c r="L82" s="719" t="s">
        <v>278</v>
      </c>
      <c r="M82" s="342" t="s">
        <v>271</v>
      </c>
      <c r="N82" s="342">
        <v>512760</v>
      </c>
      <c r="O82" s="342">
        <v>184896</v>
      </c>
      <c r="P82" s="342">
        <v>12141197</v>
      </c>
      <c r="Q82" s="342" t="s">
        <v>123</v>
      </c>
      <c r="R82" s="342">
        <v>5.54</v>
      </c>
      <c r="S82" s="670" t="s">
        <v>1235</v>
      </c>
      <c r="T82" s="342">
        <v>0</v>
      </c>
      <c r="U82" s="308">
        <f t="shared" si="7"/>
        <v>0</v>
      </c>
      <c r="V82" s="308">
        <f t="shared" si="8"/>
        <v>0</v>
      </c>
      <c r="W82" s="308">
        <f t="shared" si="9"/>
        <v>0</v>
      </c>
      <c r="X82" s="308">
        <f t="shared" si="10"/>
        <v>0</v>
      </c>
      <c r="Y82" s="308">
        <f t="shared" si="11"/>
        <v>0</v>
      </c>
      <c r="Z82" s="670" t="s">
        <v>37</v>
      </c>
      <c r="AA82" s="330"/>
      <c r="AB82" s="330"/>
      <c r="AC82" s="330"/>
      <c r="AD82" s="320"/>
      <c r="AE82" s="378"/>
      <c r="AF82" s="378"/>
      <c r="AG82" s="378"/>
      <c r="AH82" s="321"/>
      <c r="AI82" s="379"/>
      <c r="AJ82" s="390"/>
      <c r="AK82" s="723">
        <v>0</v>
      </c>
      <c r="AL82" s="723">
        <v>0</v>
      </c>
      <c r="AM82" s="723">
        <v>0</v>
      </c>
      <c r="AN82" s="723">
        <v>0</v>
      </c>
      <c r="AO82" s="723">
        <v>0</v>
      </c>
      <c r="AP82" s="723">
        <v>0</v>
      </c>
      <c r="AQ82" s="723">
        <v>0</v>
      </c>
      <c r="AR82" s="723">
        <v>0</v>
      </c>
      <c r="AS82" s="723">
        <v>0</v>
      </c>
      <c r="AT82" s="723">
        <v>0</v>
      </c>
      <c r="AU82" s="723">
        <v>0</v>
      </c>
      <c r="AV82" s="723">
        <v>0</v>
      </c>
      <c r="AW82" s="723">
        <v>0</v>
      </c>
      <c r="AX82" s="723">
        <v>0</v>
      </c>
      <c r="AY82" s="374">
        <f t="shared" si="12"/>
        <v>0</v>
      </c>
      <c r="BA82" s="566"/>
      <c r="BB82" s="566"/>
      <c r="BC82" s="566"/>
      <c r="BD82" s="566"/>
      <c r="BE82" s="578"/>
      <c r="BF82" s="578"/>
      <c r="BG82" s="578"/>
      <c r="BH82" s="578"/>
      <c r="BI82" s="578"/>
      <c r="BJ82" s="578"/>
      <c r="BK82" s="578"/>
      <c r="BL82" s="578"/>
      <c r="BM82" s="578"/>
      <c r="BN82" s="578"/>
      <c r="BO82" s="578"/>
      <c r="BP82" s="578"/>
      <c r="BQ82" s="578"/>
      <c r="BR82" s="578"/>
      <c r="BS82" s="578"/>
      <c r="BT82" s="578"/>
      <c r="BU82" s="578"/>
      <c r="BV82" s="579">
        <f t="shared" si="13"/>
        <v>0</v>
      </c>
    </row>
    <row r="83" spans="1:74" ht="57" x14ac:dyDescent="0.45">
      <c r="A83" s="670">
        <v>79</v>
      </c>
      <c r="B83" s="790" t="s">
        <v>37</v>
      </c>
      <c r="C83" s="790" t="s">
        <v>797</v>
      </c>
      <c r="D83" s="790" t="s">
        <v>798</v>
      </c>
      <c r="E83" s="340" t="s">
        <v>799</v>
      </c>
      <c r="F83" s="342">
        <v>632</v>
      </c>
      <c r="G83" s="342">
        <v>209</v>
      </c>
      <c r="H83" s="342">
        <v>423</v>
      </c>
      <c r="I83" s="342" t="s">
        <v>523</v>
      </c>
      <c r="J83" s="342">
        <v>0</v>
      </c>
      <c r="K83" s="698">
        <v>209</v>
      </c>
      <c r="L83" s="719" t="s">
        <v>278</v>
      </c>
      <c r="M83" s="342" t="s">
        <v>271</v>
      </c>
      <c r="N83" s="342"/>
      <c r="O83" s="342"/>
      <c r="P83" s="342"/>
      <c r="Q83" s="342" t="s">
        <v>123</v>
      </c>
      <c r="R83" s="795">
        <v>15.12</v>
      </c>
      <c r="S83" s="670" t="s">
        <v>1081</v>
      </c>
      <c r="T83" s="342">
        <v>0</v>
      </c>
      <c r="U83" s="308">
        <f t="shared" si="7"/>
        <v>0</v>
      </c>
      <c r="V83" s="308">
        <f t="shared" si="8"/>
        <v>0</v>
      </c>
      <c r="W83" s="308">
        <f t="shared" si="9"/>
        <v>0</v>
      </c>
      <c r="X83" s="308">
        <f t="shared" si="10"/>
        <v>0</v>
      </c>
      <c r="Y83" s="308">
        <f t="shared" si="11"/>
        <v>0</v>
      </c>
      <c r="Z83" s="670" t="s">
        <v>37</v>
      </c>
      <c r="AA83" s="330"/>
      <c r="AB83" s="330"/>
      <c r="AC83" s="330"/>
      <c r="AD83" s="320"/>
      <c r="AE83" s="378"/>
      <c r="AF83" s="378"/>
      <c r="AG83" s="378"/>
      <c r="AH83" s="321"/>
      <c r="AI83" s="379"/>
      <c r="AJ83" s="390"/>
      <c r="AK83" s="723">
        <v>0</v>
      </c>
      <c r="AL83" s="723">
        <v>0</v>
      </c>
      <c r="AM83" s="723">
        <v>0</v>
      </c>
      <c r="AN83" s="723">
        <v>0</v>
      </c>
      <c r="AO83" s="723">
        <v>0</v>
      </c>
      <c r="AP83" s="723">
        <v>0</v>
      </c>
      <c r="AQ83" s="723">
        <v>0</v>
      </c>
      <c r="AR83" s="723">
        <v>0</v>
      </c>
      <c r="AS83" s="723">
        <v>0</v>
      </c>
      <c r="AT83" s="723">
        <v>0</v>
      </c>
      <c r="AU83" s="723">
        <v>0</v>
      </c>
      <c r="AV83" s="723">
        <v>0</v>
      </c>
      <c r="AW83" s="723">
        <v>0</v>
      </c>
      <c r="AX83" s="723">
        <v>0</v>
      </c>
      <c r="AY83" s="374">
        <f t="shared" si="12"/>
        <v>0</v>
      </c>
      <c r="BA83" s="566"/>
      <c r="BB83" s="566"/>
      <c r="BC83" s="566"/>
      <c r="BD83" s="566"/>
      <c r="BE83" s="578"/>
      <c r="BF83" s="578"/>
      <c r="BG83" s="578">
        <v>0</v>
      </c>
      <c r="BH83" s="578">
        <v>0</v>
      </c>
      <c r="BI83" s="578">
        <v>0</v>
      </c>
      <c r="BJ83" s="578">
        <v>0</v>
      </c>
      <c r="BK83" s="578">
        <v>0</v>
      </c>
      <c r="BL83" s="578">
        <v>0</v>
      </c>
      <c r="BM83" s="578">
        <v>0</v>
      </c>
      <c r="BN83" s="578">
        <v>0</v>
      </c>
      <c r="BO83" s="578">
        <v>0</v>
      </c>
      <c r="BP83" s="578">
        <v>0</v>
      </c>
      <c r="BQ83" s="578">
        <v>0</v>
      </c>
      <c r="BR83" s="578">
        <v>0</v>
      </c>
      <c r="BS83" s="578">
        <v>0</v>
      </c>
      <c r="BT83" s="578">
        <v>0</v>
      </c>
      <c r="BU83" s="578"/>
      <c r="BV83" s="579">
        <f t="shared" si="13"/>
        <v>0</v>
      </c>
    </row>
    <row r="84" spans="1:74" ht="28.5" x14ac:dyDescent="0.45">
      <c r="A84" s="314">
        <v>80</v>
      </c>
      <c r="B84" s="791" t="s">
        <v>800</v>
      </c>
      <c r="C84" s="791" t="s">
        <v>801</v>
      </c>
      <c r="D84" s="791" t="s">
        <v>802</v>
      </c>
      <c r="E84" s="313" t="s">
        <v>540</v>
      </c>
      <c r="F84" s="315">
        <v>44</v>
      </c>
      <c r="G84" s="315">
        <v>44</v>
      </c>
      <c r="H84" s="315">
        <v>0</v>
      </c>
      <c r="I84" s="703" t="s">
        <v>1944</v>
      </c>
      <c r="J84" s="315">
        <v>0</v>
      </c>
      <c r="K84" s="703">
        <v>44</v>
      </c>
      <c r="L84" s="709" t="s">
        <v>278</v>
      </c>
      <c r="M84" s="315" t="s">
        <v>271</v>
      </c>
      <c r="N84" s="315">
        <v>513065</v>
      </c>
      <c r="O84" s="315">
        <v>184339</v>
      </c>
      <c r="P84" s="315"/>
      <c r="Q84" s="315" t="s">
        <v>123</v>
      </c>
      <c r="R84" s="315">
        <v>0.28999999999999998</v>
      </c>
      <c r="S84" s="314" t="s">
        <v>1945</v>
      </c>
      <c r="T84" s="315">
        <v>44</v>
      </c>
      <c r="U84" s="317">
        <f t="shared" si="7"/>
        <v>15.399999999999999</v>
      </c>
      <c r="V84" s="317">
        <f t="shared" si="8"/>
        <v>17.600000000000001</v>
      </c>
      <c r="W84" s="317">
        <f t="shared" si="9"/>
        <v>22</v>
      </c>
      <c r="X84" s="317">
        <f t="shared" si="10"/>
        <v>10.779999999999998</v>
      </c>
      <c r="Y84" s="317">
        <f t="shared" si="11"/>
        <v>4.6199999999999992</v>
      </c>
      <c r="Z84" s="314" t="s">
        <v>1819</v>
      </c>
      <c r="AA84" s="330"/>
      <c r="AB84" s="330"/>
      <c r="AC84" s="330"/>
      <c r="AD84" s="320"/>
      <c r="AE84" s="378"/>
      <c r="AF84" s="378"/>
      <c r="AG84" s="378"/>
      <c r="AH84" s="321"/>
      <c r="AI84" s="379"/>
      <c r="AJ84" s="390"/>
      <c r="AK84" s="315">
        <v>0</v>
      </c>
      <c r="AL84" s="315">
        <v>0</v>
      </c>
      <c r="AM84" s="315">
        <v>0</v>
      </c>
      <c r="AN84" s="315">
        <v>0</v>
      </c>
      <c r="AO84" s="315">
        <v>0</v>
      </c>
      <c r="AP84" s="315">
        <v>0</v>
      </c>
      <c r="AQ84" s="315">
        <v>0</v>
      </c>
      <c r="AR84" s="315">
        <v>0</v>
      </c>
      <c r="AS84" s="315">
        <v>22</v>
      </c>
      <c r="AT84" s="315">
        <v>22</v>
      </c>
      <c r="AU84" s="315">
        <v>0</v>
      </c>
      <c r="AV84" s="315">
        <v>0</v>
      </c>
      <c r="AW84" s="315">
        <v>0</v>
      </c>
      <c r="AX84" s="315">
        <v>0</v>
      </c>
      <c r="AY84" s="374">
        <f t="shared" si="12"/>
        <v>44</v>
      </c>
      <c r="BA84" s="566"/>
      <c r="BB84" s="566"/>
      <c r="BC84" s="566"/>
      <c r="BD84" s="566"/>
      <c r="BE84" s="578"/>
      <c r="BF84" s="578"/>
      <c r="BG84" s="578">
        <v>0</v>
      </c>
      <c r="BH84" s="578">
        <v>0</v>
      </c>
      <c r="BI84" s="578">
        <v>0</v>
      </c>
      <c r="BJ84" s="578">
        <v>7</v>
      </c>
      <c r="BK84" s="578">
        <v>8</v>
      </c>
      <c r="BL84" s="578">
        <v>0</v>
      </c>
      <c r="BM84" s="578">
        <v>0</v>
      </c>
      <c r="BN84" s="578">
        <v>0</v>
      </c>
      <c r="BO84" s="578">
        <v>0</v>
      </c>
      <c r="BP84" s="578">
        <v>0</v>
      </c>
      <c r="BQ84" s="578">
        <v>0</v>
      </c>
      <c r="BR84" s="578">
        <v>0</v>
      </c>
      <c r="BS84" s="578">
        <v>0</v>
      </c>
      <c r="BT84" s="578">
        <v>0</v>
      </c>
      <c r="BU84" s="578"/>
      <c r="BV84" s="579">
        <f t="shared" si="13"/>
        <v>15</v>
      </c>
    </row>
    <row r="85" spans="1:74" ht="42.75" x14ac:dyDescent="0.45">
      <c r="A85" s="314">
        <v>81</v>
      </c>
      <c r="B85" s="791" t="s">
        <v>805</v>
      </c>
      <c r="C85" s="791" t="s">
        <v>806</v>
      </c>
      <c r="D85" s="791" t="s">
        <v>807</v>
      </c>
      <c r="E85" s="314" t="s">
        <v>1389</v>
      </c>
      <c r="F85" s="315">
        <v>212</v>
      </c>
      <c r="G85" s="315">
        <v>212</v>
      </c>
      <c r="H85" s="315">
        <v>0</v>
      </c>
      <c r="I85" s="315" t="s">
        <v>523</v>
      </c>
      <c r="J85" s="315">
        <v>0</v>
      </c>
      <c r="K85" s="703">
        <v>212</v>
      </c>
      <c r="L85" s="709" t="s">
        <v>278</v>
      </c>
      <c r="M85" s="315" t="s">
        <v>271</v>
      </c>
      <c r="N85" s="315">
        <v>513380</v>
      </c>
      <c r="O85" s="315">
        <v>183766</v>
      </c>
      <c r="P85" s="315"/>
      <c r="Q85" s="315" t="s">
        <v>123</v>
      </c>
      <c r="R85" s="315">
        <v>4.51</v>
      </c>
      <c r="S85" s="314" t="s">
        <v>821</v>
      </c>
      <c r="T85" s="315">
        <v>212</v>
      </c>
      <c r="U85" s="317">
        <f t="shared" si="7"/>
        <v>74.199999999999989</v>
      </c>
      <c r="V85" s="317">
        <f t="shared" si="8"/>
        <v>84.800000000000011</v>
      </c>
      <c r="W85" s="317">
        <f t="shared" si="9"/>
        <v>106</v>
      </c>
      <c r="X85" s="317">
        <f t="shared" si="10"/>
        <v>51.939999999999991</v>
      </c>
      <c r="Y85" s="317">
        <f t="shared" si="11"/>
        <v>22.259999999999994</v>
      </c>
      <c r="Z85" s="314" t="s">
        <v>809</v>
      </c>
      <c r="AA85" s="330"/>
      <c r="AB85" s="330"/>
      <c r="AC85" s="330"/>
      <c r="AD85" s="320"/>
      <c r="AE85" s="378"/>
      <c r="AF85" s="378"/>
      <c r="AG85" s="378"/>
      <c r="AH85" s="321"/>
      <c r="AI85" s="379"/>
      <c r="AJ85" s="390"/>
      <c r="AK85" s="315">
        <v>0</v>
      </c>
      <c r="AL85" s="315">
        <v>0</v>
      </c>
      <c r="AM85" s="315">
        <v>0</v>
      </c>
      <c r="AN85" s="315">
        <v>0</v>
      </c>
      <c r="AO85" s="315">
        <v>0</v>
      </c>
      <c r="AP85" s="315">
        <v>0</v>
      </c>
      <c r="AQ85" s="315">
        <v>0</v>
      </c>
      <c r="AR85" s="315">
        <v>53</v>
      </c>
      <c r="AS85" s="315">
        <v>53</v>
      </c>
      <c r="AT85" s="315">
        <v>53</v>
      </c>
      <c r="AU85" s="315">
        <v>53</v>
      </c>
      <c r="AV85" s="315">
        <v>0</v>
      </c>
      <c r="AW85" s="315">
        <v>0</v>
      </c>
      <c r="AX85" s="315">
        <v>0</v>
      </c>
      <c r="AY85" s="374">
        <f t="shared" si="12"/>
        <v>212</v>
      </c>
      <c r="BA85" s="566"/>
      <c r="BB85" s="566"/>
      <c r="BC85" s="566"/>
      <c r="BD85" s="566"/>
      <c r="BE85" s="578"/>
      <c r="BF85" s="578"/>
      <c r="BG85" s="578">
        <v>0</v>
      </c>
      <c r="BH85" s="578">
        <v>0</v>
      </c>
      <c r="BI85" s="578">
        <v>0</v>
      </c>
      <c r="BJ85" s="578">
        <v>0</v>
      </c>
      <c r="BK85" s="578">
        <v>0</v>
      </c>
      <c r="BL85" s="578">
        <v>0</v>
      </c>
      <c r="BM85" s="578">
        <v>18</v>
      </c>
      <c r="BN85" s="578">
        <v>18</v>
      </c>
      <c r="BO85" s="578">
        <v>19</v>
      </c>
      <c r="BP85" s="578">
        <v>19</v>
      </c>
      <c r="BQ85" s="578">
        <v>0</v>
      </c>
      <c r="BR85" s="578">
        <v>0</v>
      </c>
      <c r="BS85" s="578">
        <v>0</v>
      </c>
      <c r="BT85" s="578">
        <v>0</v>
      </c>
      <c r="BU85" s="578"/>
      <c r="BV85" s="579">
        <f t="shared" si="13"/>
        <v>74</v>
      </c>
    </row>
    <row r="86" spans="1:74" ht="28.5" x14ac:dyDescent="0.45">
      <c r="A86" s="670">
        <v>82</v>
      </c>
      <c r="B86" s="790" t="s">
        <v>37</v>
      </c>
      <c r="C86" s="790" t="s">
        <v>810</v>
      </c>
      <c r="D86" s="792" t="s">
        <v>811</v>
      </c>
      <c r="E86" s="340" t="s">
        <v>812</v>
      </c>
      <c r="F86" s="342">
        <v>61</v>
      </c>
      <c r="G86" s="342">
        <v>61</v>
      </c>
      <c r="H86" s="342">
        <v>0</v>
      </c>
      <c r="I86" s="342" t="s">
        <v>523</v>
      </c>
      <c r="J86" s="342">
        <v>0</v>
      </c>
      <c r="K86" s="698">
        <v>61</v>
      </c>
      <c r="L86" s="719" t="s">
        <v>270</v>
      </c>
      <c r="M86" s="342" t="s">
        <v>271</v>
      </c>
      <c r="N86" s="342"/>
      <c r="O86" s="342"/>
      <c r="P86" s="342"/>
      <c r="Q86" s="342" t="s">
        <v>123</v>
      </c>
      <c r="R86" s="342">
        <v>0.52</v>
      </c>
      <c r="S86" s="670" t="s">
        <v>813</v>
      </c>
      <c r="T86" s="342">
        <v>0</v>
      </c>
      <c r="U86" s="308">
        <f t="shared" si="7"/>
        <v>0</v>
      </c>
      <c r="V86" s="308">
        <f t="shared" si="8"/>
        <v>0</v>
      </c>
      <c r="W86" s="308">
        <f t="shared" si="9"/>
        <v>0</v>
      </c>
      <c r="X86" s="308">
        <f t="shared" si="10"/>
        <v>0</v>
      </c>
      <c r="Y86" s="308">
        <f t="shared" si="11"/>
        <v>0</v>
      </c>
      <c r="Z86" s="670" t="s">
        <v>37</v>
      </c>
      <c r="AA86" s="330"/>
      <c r="AB86" s="330"/>
      <c r="AC86" s="330"/>
      <c r="AD86" s="320"/>
      <c r="AE86" s="378"/>
      <c r="AF86" s="378"/>
      <c r="AG86" s="378"/>
      <c r="AH86" s="321"/>
      <c r="AI86" s="379"/>
      <c r="AJ86" s="390"/>
      <c r="AK86" s="723">
        <v>0</v>
      </c>
      <c r="AL86" s="723">
        <v>0</v>
      </c>
      <c r="AM86" s="723">
        <v>0</v>
      </c>
      <c r="AN86" s="723">
        <v>0</v>
      </c>
      <c r="AO86" s="723">
        <v>0</v>
      </c>
      <c r="AP86" s="723">
        <v>0</v>
      </c>
      <c r="AQ86" s="723">
        <v>0</v>
      </c>
      <c r="AR86" s="723">
        <v>0</v>
      </c>
      <c r="AS86" s="723">
        <v>0</v>
      </c>
      <c r="AT86" s="723">
        <v>0</v>
      </c>
      <c r="AU86" s="723">
        <v>0</v>
      </c>
      <c r="AV86" s="723">
        <v>0</v>
      </c>
      <c r="AW86" s="723">
        <v>0</v>
      </c>
      <c r="AX86" s="723">
        <v>0</v>
      </c>
      <c r="AY86" s="374">
        <f t="shared" si="12"/>
        <v>0</v>
      </c>
      <c r="BA86" s="566"/>
      <c r="BB86" s="566"/>
      <c r="BC86" s="566"/>
      <c r="BD86" s="566"/>
      <c r="BE86" s="578"/>
      <c r="BF86" s="578"/>
      <c r="BG86" s="578"/>
      <c r="BH86" s="578"/>
      <c r="BI86" s="578"/>
      <c r="BJ86" s="578"/>
      <c r="BK86" s="578"/>
      <c r="BL86" s="578"/>
      <c r="BM86" s="578"/>
      <c r="BN86" s="578"/>
      <c r="BO86" s="578"/>
      <c r="BP86" s="578"/>
      <c r="BQ86" s="578"/>
      <c r="BR86" s="578"/>
      <c r="BS86" s="578"/>
      <c r="BT86" s="578"/>
      <c r="BU86" s="578"/>
      <c r="BV86" s="579">
        <f t="shared" si="13"/>
        <v>0</v>
      </c>
    </row>
    <row r="87" spans="1:74" ht="28.5" x14ac:dyDescent="0.45">
      <c r="A87" s="314">
        <v>83</v>
      </c>
      <c r="B87" s="791" t="s">
        <v>814</v>
      </c>
      <c r="C87" s="791" t="s">
        <v>815</v>
      </c>
      <c r="D87" s="791" t="s">
        <v>816</v>
      </c>
      <c r="E87" s="313" t="s">
        <v>640</v>
      </c>
      <c r="F87" s="315">
        <v>235</v>
      </c>
      <c r="G87" s="315">
        <v>197</v>
      </c>
      <c r="H87" s="315">
        <v>38</v>
      </c>
      <c r="I87" s="315" t="s">
        <v>523</v>
      </c>
      <c r="J87" s="315">
        <v>0</v>
      </c>
      <c r="K87" s="703">
        <v>197</v>
      </c>
      <c r="L87" s="709" t="s">
        <v>270</v>
      </c>
      <c r="M87" s="315" t="s">
        <v>271</v>
      </c>
      <c r="N87" s="315">
        <v>511886</v>
      </c>
      <c r="O87" s="315">
        <v>183144</v>
      </c>
      <c r="P87" s="315"/>
      <c r="Q87" s="315" t="s">
        <v>123</v>
      </c>
      <c r="R87" s="315">
        <v>4.8499999999999996</v>
      </c>
      <c r="S87" s="314" t="s">
        <v>808</v>
      </c>
      <c r="T87" s="315">
        <v>197</v>
      </c>
      <c r="U87" s="317">
        <f t="shared" si="7"/>
        <v>68.949999999999989</v>
      </c>
      <c r="V87" s="317">
        <f t="shared" si="8"/>
        <v>78.800000000000011</v>
      </c>
      <c r="W87" s="317">
        <f t="shared" si="9"/>
        <v>98.5</v>
      </c>
      <c r="X87" s="317">
        <f t="shared" si="10"/>
        <v>48.264999999999986</v>
      </c>
      <c r="Y87" s="317">
        <f t="shared" si="11"/>
        <v>20.684999999999995</v>
      </c>
      <c r="Z87" s="314" t="s">
        <v>817</v>
      </c>
      <c r="AA87" s="330"/>
      <c r="AB87" s="330"/>
      <c r="AC87" s="330"/>
      <c r="AD87" s="320"/>
      <c r="AE87" s="378"/>
      <c r="AF87" s="378"/>
      <c r="AG87" s="378"/>
      <c r="AH87" s="321"/>
      <c r="AI87" s="379"/>
      <c r="AJ87" s="390"/>
      <c r="AK87" s="315">
        <v>0</v>
      </c>
      <c r="AL87" s="315">
        <v>0</v>
      </c>
      <c r="AM87" s="315">
        <v>0</v>
      </c>
      <c r="AN87" s="315">
        <v>0</v>
      </c>
      <c r="AO87" s="315">
        <v>0</v>
      </c>
      <c r="AP87" s="315">
        <v>0</v>
      </c>
      <c r="AQ87" s="315">
        <v>0</v>
      </c>
      <c r="AR87" s="315">
        <v>0</v>
      </c>
      <c r="AS87" s="315">
        <v>0</v>
      </c>
      <c r="AT87" s="315">
        <v>0</v>
      </c>
      <c r="AU87" s="315">
        <v>49</v>
      </c>
      <c r="AV87" s="315">
        <v>49</v>
      </c>
      <c r="AW87" s="315">
        <v>49</v>
      </c>
      <c r="AX87" s="315">
        <v>50</v>
      </c>
      <c r="AY87" s="374">
        <f t="shared" si="12"/>
        <v>197</v>
      </c>
      <c r="BA87" s="566"/>
      <c r="BB87" s="566"/>
      <c r="BC87" s="566"/>
      <c r="BD87" s="566"/>
      <c r="BE87" s="578"/>
      <c r="BF87" s="578"/>
      <c r="BG87" s="578">
        <v>0</v>
      </c>
      <c r="BH87" s="578">
        <v>0</v>
      </c>
      <c r="BI87" s="578">
        <v>0</v>
      </c>
      <c r="BJ87" s="578">
        <v>0</v>
      </c>
      <c r="BK87" s="578">
        <v>0</v>
      </c>
      <c r="BL87" s="578">
        <v>0</v>
      </c>
      <c r="BM87" s="578">
        <v>0</v>
      </c>
      <c r="BN87" s="578">
        <v>0</v>
      </c>
      <c r="BO87" s="578">
        <v>17</v>
      </c>
      <c r="BP87" s="578">
        <v>17</v>
      </c>
      <c r="BQ87" s="578">
        <v>17</v>
      </c>
      <c r="BR87" s="578">
        <v>18</v>
      </c>
      <c r="BS87" s="578">
        <v>0</v>
      </c>
      <c r="BT87" s="578">
        <v>0</v>
      </c>
      <c r="BU87" s="578"/>
      <c r="BV87" s="579">
        <f t="shared" si="13"/>
        <v>69</v>
      </c>
    </row>
    <row r="88" spans="1:74" ht="42.75" x14ac:dyDescent="0.45">
      <c r="A88" s="314">
        <v>84</v>
      </c>
      <c r="B88" s="791" t="s">
        <v>818</v>
      </c>
      <c r="C88" s="791" t="s">
        <v>819</v>
      </c>
      <c r="D88" s="791" t="s">
        <v>820</v>
      </c>
      <c r="E88" s="313" t="s">
        <v>540</v>
      </c>
      <c r="F88" s="315">
        <v>262</v>
      </c>
      <c r="G88" s="315">
        <v>107</v>
      </c>
      <c r="H88" s="315">
        <v>155</v>
      </c>
      <c r="I88" s="315" t="s">
        <v>523</v>
      </c>
      <c r="J88" s="315">
        <v>0</v>
      </c>
      <c r="K88" s="703">
        <v>107</v>
      </c>
      <c r="L88" s="709" t="s">
        <v>270</v>
      </c>
      <c r="M88" s="315" t="s">
        <v>271</v>
      </c>
      <c r="N88" s="315">
        <v>511517</v>
      </c>
      <c r="O88" s="315">
        <v>182867</v>
      </c>
      <c r="P88" s="315"/>
      <c r="Q88" s="315" t="s">
        <v>123</v>
      </c>
      <c r="R88" s="315">
        <v>11.35</v>
      </c>
      <c r="S88" s="314" t="s">
        <v>821</v>
      </c>
      <c r="T88" s="315">
        <v>107</v>
      </c>
      <c r="U88" s="317">
        <f t="shared" si="7"/>
        <v>37.449999999999996</v>
      </c>
      <c r="V88" s="317">
        <f t="shared" si="8"/>
        <v>42.800000000000004</v>
      </c>
      <c r="W88" s="317">
        <f t="shared" si="9"/>
        <v>53.5</v>
      </c>
      <c r="X88" s="317">
        <f t="shared" si="10"/>
        <v>26.214999999999996</v>
      </c>
      <c r="Y88" s="317">
        <f t="shared" si="11"/>
        <v>11.234999999999998</v>
      </c>
      <c r="Z88" s="314" t="s">
        <v>822</v>
      </c>
      <c r="AA88" s="330"/>
      <c r="AB88" s="330"/>
      <c r="AC88" s="330"/>
      <c r="AD88" s="320"/>
      <c r="AE88" s="378"/>
      <c r="AF88" s="378"/>
      <c r="AG88" s="378"/>
      <c r="AH88" s="321"/>
      <c r="AI88" s="379"/>
      <c r="AJ88" s="390"/>
      <c r="AK88" s="315">
        <v>0</v>
      </c>
      <c r="AL88" s="315">
        <v>0</v>
      </c>
      <c r="AM88" s="315">
        <v>0</v>
      </c>
      <c r="AN88" s="315">
        <v>0</v>
      </c>
      <c r="AO88" s="315">
        <v>0</v>
      </c>
      <c r="AP88" s="315">
        <v>0</v>
      </c>
      <c r="AQ88" s="315">
        <v>0</v>
      </c>
      <c r="AR88" s="315">
        <v>35</v>
      </c>
      <c r="AS88" s="315">
        <v>36</v>
      </c>
      <c r="AT88" s="315">
        <v>36</v>
      </c>
      <c r="AU88" s="315">
        <v>0</v>
      </c>
      <c r="AV88" s="315">
        <v>0</v>
      </c>
      <c r="AW88" s="315">
        <v>0</v>
      </c>
      <c r="AX88" s="315">
        <v>0</v>
      </c>
      <c r="AY88" s="374">
        <f t="shared" si="12"/>
        <v>107</v>
      </c>
      <c r="BA88" s="566"/>
      <c r="BB88" s="566"/>
      <c r="BC88" s="566"/>
      <c r="BD88" s="566"/>
      <c r="BE88" s="578"/>
      <c r="BF88" s="578"/>
      <c r="BG88" s="578">
        <v>0</v>
      </c>
      <c r="BH88" s="578">
        <v>0</v>
      </c>
      <c r="BI88" s="578">
        <v>0</v>
      </c>
      <c r="BJ88" s="578">
        <v>0</v>
      </c>
      <c r="BK88" s="578">
        <v>0</v>
      </c>
      <c r="BL88" s="578">
        <v>12</v>
      </c>
      <c r="BM88" s="578">
        <v>12</v>
      </c>
      <c r="BN88" s="578">
        <v>13</v>
      </c>
      <c r="BO88" s="578">
        <v>0</v>
      </c>
      <c r="BP88" s="578">
        <v>0</v>
      </c>
      <c r="BQ88" s="578">
        <v>0</v>
      </c>
      <c r="BR88" s="578">
        <v>0</v>
      </c>
      <c r="BS88" s="578">
        <v>0</v>
      </c>
      <c r="BT88" s="578">
        <v>0</v>
      </c>
      <c r="BU88" s="578"/>
      <c r="BV88" s="579">
        <f t="shared" si="13"/>
        <v>37</v>
      </c>
    </row>
    <row r="89" spans="1:74" ht="28.5" x14ac:dyDescent="0.45">
      <c r="A89" s="670">
        <v>85</v>
      </c>
      <c r="B89" s="790" t="s">
        <v>37</v>
      </c>
      <c r="C89" s="790" t="s">
        <v>823</v>
      </c>
      <c r="D89" s="790" t="s">
        <v>824</v>
      </c>
      <c r="E89" s="340" t="s">
        <v>564</v>
      </c>
      <c r="F89" s="342">
        <v>78</v>
      </c>
      <c r="G89" s="342">
        <v>78</v>
      </c>
      <c r="H89" s="342">
        <v>0</v>
      </c>
      <c r="I89" s="342" t="s">
        <v>523</v>
      </c>
      <c r="J89" s="342">
        <v>0</v>
      </c>
      <c r="K89" s="698">
        <v>78</v>
      </c>
      <c r="L89" s="719" t="s">
        <v>270</v>
      </c>
      <c r="M89" s="342" t="s">
        <v>271</v>
      </c>
      <c r="N89" s="342"/>
      <c r="O89" s="342"/>
      <c r="P89" s="342"/>
      <c r="Q89" s="342" t="s">
        <v>123</v>
      </c>
      <c r="R89" s="342">
        <v>0.35</v>
      </c>
      <c r="S89" s="670" t="s">
        <v>813</v>
      </c>
      <c r="T89" s="342">
        <v>0</v>
      </c>
      <c r="U89" s="308">
        <f t="shared" si="7"/>
        <v>0</v>
      </c>
      <c r="V89" s="308">
        <f t="shared" si="8"/>
        <v>0</v>
      </c>
      <c r="W89" s="308">
        <f t="shared" si="9"/>
        <v>0</v>
      </c>
      <c r="X89" s="308">
        <f t="shared" si="10"/>
        <v>0</v>
      </c>
      <c r="Y89" s="308">
        <f t="shared" si="11"/>
        <v>0</v>
      </c>
      <c r="Z89" s="670" t="s">
        <v>37</v>
      </c>
      <c r="AA89" s="330"/>
      <c r="AB89" s="330"/>
      <c r="AC89" s="330"/>
      <c r="AD89" s="320"/>
      <c r="AE89" s="378"/>
      <c r="AF89" s="378"/>
      <c r="AG89" s="378"/>
      <c r="AH89" s="321"/>
      <c r="AI89" s="379"/>
      <c r="AJ89" s="390"/>
      <c r="AK89" s="723">
        <v>0</v>
      </c>
      <c r="AL89" s="723">
        <v>0</v>
      </c>
      <c r="AM89" s="723">
        <v>0</v>
      </c>
      <c r="AN89" s="723">
        <v>0</v>
      </c>
      <c r="AO89" s="723">
        <v>0</v>
      </c>
      <c r="AP89" s="723">
        <v>0</v>
      </c>
      <c r="AQ89" s="723">
        <v>0</v>
      </c>
      <c r="AR89" s="723">
        <v>0</v>
      </c>
      <c r="AS89" s="723">
        <v>0</v>
      </c>
      <c r="AT89" s="723">
        <v>0</v>
      </c>
      <c r="AU89" s="723">
        <v>0</v>
      </c>
      <c r="AV89" s="723">
        <v>0</v>
      </c>
      <c r="AW89" s="723">
        <v>0</v>
      </c>
      <c r="AX89" s="723">
        <v>0</v>
      </c>
      <c r="AY89" s="374">
        <f t="shared" si="12"/>
        <v>0</v>
      </c>
      <c r="BA89" s="566"/>
      <c r="BB89" s="566"/>
      <c r="BC89" s="566"/>
      <c r="BD89" s="566"/>
      <c r="BE89" s="578"/>
      <c r="BF89" s="578"/>
      <c r="BG89" s="578"/>
      <c r="BH89" s="578"/>
      <c r="BI89" s="578"/>
      <c r="BJ89" s="578"/>
      <c r="BK89" s="578"/>
      <c r="BL89" s="578"/>
      <c r="BM89" s="578"/>
      <c r="BN89" s="578"/>
      <c r="BO89" s="578"/>
      <c r="BP89" s="578"/>
      <c r="BQ89" s="578"/>
      <c r="BR89" s="578"/>
      <c r="BS89" s="578"/>
      <c r="BT89" s="578"/>
      <c r="BU89" s="578"/>
      <c r="BV89" s="579">
        <f t="shared" si="13"/>
        <v>0</v>
      </c>
    </row>
    <row r="90" spans="1:74" ht="28.5" x14ac:dyDescent="0.45">
      <c r="A90" s="670">
        <v>86</v>
      </c>
      <c r="B90" s="790" t="s">
        <v>37</v>
      </c>
      <c r="C90" s="790" t="s">
        <v>825</v>
      </c>
      <c r="D90" s="790" t="s">
        <v>826</v>
      </c>
      <c r="E90" s="340" t="s">
        <v>827</v>
      </c>
      <c r="F90" s="342">
        <v>90</v>
      </c>
      <c r="G90" s="342">
        <v>90</v>
      </c>
      <c r="H90" s="342">
        <v>0</v>
      </c>
      <c r="I90" s="342" t="s">
        <v>523</v>
      </c>
      <c r="J90" s="342">
        <v>0</v>
      </c>
      <c r="K90" s="698">
        <v>90</v>
      </c>
      <c r="L90" s="719" t="s">
        <v>270</v>
      </c>
      <c r="M90" s="342" t="s">
        <v>271</v>
      </c>
      <c r="N90" s="342">
        <v>511846</v>
      </c>
      <c r="O90" s="342">
        <v>182932</v>
      </c>
      <c r="P90" s="342">
        <v>12153692</v>
      </c>
      <c r="Q90" s="342" t="s">
        <v>123</v>
      </c>
      <c r="R90" s="342">
        <v>0.41</v>
      </c>
      <c r="S90" s="670" t="s">
        <v>594</v>
      </c>
      <c r="T90" s="342">
        <v>0</v>
      </c>
      <c r="U90" s="308">
        <f t="shared" si="7"/>
        <v>0</v>
      </c>
      <c r="V90" s="308">
        <f t="shared" si="8"/>
        <v>0</v>
      </c>
      <c r="W90" s="308">
        <f t="shared" si="9"/>
        <v>0</v>
      </c>
      <c r="X90" s="308">
        <f t="shared" si="10"/>
        <v>0</v>
      </c>
      <c r="Y90" s="308">
        <f t="shared" si="11"/>
        <v>0</v>
      </c>
      <c r="Z90" s="670" t="s">
        <v>37</v>
      </c>
      <c r="AA90" s="330"/>
      <c r="AB90" s="330"/>
      <c r="AC90" s="330"/>
      <c r="AD90" s="320"/>
      <c r="AE90" s="378"/>
      <c r="AF90" s="378"/>
      <c r="AG90" s="378"/>
      <c r="AH90" s="321"/>
      <c r="AI90" s="379"/>
      <c r="AJ90" s="390"/>
      <c r="AK90" s="723">
        <v>0</v>
      </c>
      <c r="AL90" s="723">
        <v>0</v>
      </c>
      <c r="AM90" s="723">
        <v>0</v>
      </c>
      <c r="AN90" s="723">
        <v>0</v>
      </c>
      <c r="AO90" s="723">
        <v>0</v>
      </c>
      <c r="AP90" s="723">
        <v>0</v>
      </c>
      <c r="AQ90" s="723">
        <v>0</v>
      </c>
      <c r="AR90" s="723">
        <v>0</v>
      </c>
      <c r="AS90" s="723">
        <v>0</v>
      </c>
      <c r="AT90" s="723">
        <v>0</v>
      </c>
      <c r="AU90" s="723">
        <v>0</v>
      </c>
      <c r="AV90" s="723">
        <v>0</v>
      </c>
      <c r="AW90" s="723">
        <v>0</v>
      </c>
      <c r="AX90" s="723">
        <v>0</v>
      </c>
      <c r="AY90" s="374">
        <f t="shared" si="12"/>
        <v>0</v>
      </c>
      <c r="BA90" s="566"/>
      <c r="BB90" s="566"/>
      <c r="BC90" s="566"/>
      <c r="BD90" s="566"/>
      <c r="BE90" s="578"/>
      <c r="BF90" s="578"/>
      <c r="BG90" s="578"/>
      <c r="BH90" s="578"/>
      <c r="BI90" s="578"/>
      <c r="BJ90" s="578"/>
      <c r="BK90" s="578"/>
      <c r="BL90" s="578"/>
      <c r="BM90" s="578"/>
      <c r="BN90" s="578"/>
      <c r="BO90" s="578"/>
      <c r="BP90" s="578"/>
      <c r="BQ90" s="578"/>
      <c r="BR90" s="578"/>
      <c r="BS90" s="578"/>
      <c r="BT90" s="578"/>
      <c r="BU90" s="578"/>
      <c r="BV90" s="579">
        <f t="shared" si="13"/>
        <v>0</v>
      </c>
    </row>
    <row r="91" spans="1:74" ht="57" x14ac:dyDescent="0.45">
      <c r="A91" s="314">
        <v>87</v>
      </c>
      <c r="B91" s="791" t="s">
        <v>828</v>
      </c>
      <c r="C91" s="791" t="s">
        <v>829</v>
      </c>
      <c r="D91" s="793" t="s">
        <v>830</v>
      </c>
      <c r="E91" s="313" t="s">
        <v>1126</v>
      </c>
      <c r="F91" s="315">
        <v>204</v>
      </c>
      <c r="G91" s="315">
        <v>189</v>
      </c>
      <c r="H91" s="315">
        <v>15</v>
      </c>
      <c r="I91" s="315" t="s">
        <v>523</v>
      </c>
      <c r="J91" s="315">
        <v>0</v>
      </c>
      <c r="K91" s="703">
        <v>189</v>
      </c>
      <c r="L91" s="709" t="s">
        <v>270</v>
      </c>
      <c r="M91" s="315" t="s">
        <v>271</v>
      </c>
      <c r="N91" s="315">
        <v>512331</v>
      </c>
      <c r="O91" s="315">
        <v>182606</v>
      </c>
      <c r="P91" s="315"/>
      <c r="Q91" s="315" t="s">
        <v>123</v>
      </c>
      <c r="R91" s="315">
        <v>4.78</v>
      </c>
      <c r="S91" s="314" t="s">
        <v>1200</v>
      </c>
      <c r="T91" s="315">
        <v>189</v>
      </c>
      <c r="U91" s="317">
        <f t="shared" si="7"/>
        <v>66.149999999999991</v>
      </c>
      <c r="V91" s="317">
        <f t="shared" si="8"/>
        <v>75.600000000000009</v>
      </c>
      <c r="W91" s="317">
        <f t="shared" si="9"/>
        <v>94.5</v>
      </c>
      <c r="X91" s="317">
        <f t="shared" si="10"/>
        <v>46.304999999999993</v>
      </c>
      <c r="Y91" s="317">
        <f t="shared" si="11"/>
        <v>19.844999999999995</v>
      </c>
      <c r="Z91" s="314" t="s">
        <v>831</v>
      </c>
      <c r="AA91" s="330"/>
      <c r="AB91" s="330"/>
      <c r="AC91" s="330"/>
      <c r="AD91" s="320"/>
      <c r="AE91" s="378"/>
      <c r="AF91" s="378"/>
      <c r="AG91" s="378"/>
      <c r="AH91" s="321"/>
      <c r="AI91" s="379"/>
      <c r="AJ91" s="390"/>
      <c r="AK91" s="315">
        <v>0</v>
      </c>
      <c r="AL91" s="315">
        <v>0</v>
      </c>
      <c r="AM91" s="315">
        <v>0</v>
      </c>
      <c r="AN91" s="315">
        <v>0</v>
      </c>
      <c r="AO91" s="315">
        <v>0</v>
      </c>
      <c r="AP91" s="315">
        <v>0</v>
      </c>
      <c r="AQ91" s="315">
        <v>0</v>
      </c>
      <c r="AR91" s="315">
        <v>47</v>
      </c>
      <c r="AS91" s="315">
        <v>47</v>
      </c>
      <c r="AT91" s="315">
        <v>47</v>
      </c>
      <c r="AU91" s="315">
        <v>48</v>
      </c>
      <c r="AV91" s="315">
        <v>0</v>
      </c>
      <c r="AW91" s="315">
        <v>0</v>
      </c>
      <c r="AX91" s="315">
        <v>0</v>
      </c>
      <c r="AY91" s="374">
        <f t="shared" si="12"/>
        <v>189</v>
      </c>
      <c r="BA91" s="566"/>
      <c r="BB91" s="566"/>
      <c r="BC91" s="566"/>
      <c r="BD91" s="566"/>
      <c r="BE91" s="578"/>
      <c r="BF91" s="578"/>
      <c r="BG91" s="578">
        <v>0</v>
      </c>
      <c r="BH91" s="578">
        <v>0</v>
      </c>
      <c r="BI91" s="578">
        <v>0</v>
      </c>
      <c r="BJ91" s="578">
        <v>0</v>
      </c>
      <c r="BK91" s="578">
        <v>0</v>
      </c>
      <c r="BL91" s="578">
        <v>0</v>
      </c>
      <c r="BM91" s="578">
        <v>16</v>
      </c>
      <c r="BN91" s="578">
        <v>16</v>
      </c>
      <c r="BO91" s="578">
        <v>17</v>
      </c>
      <c r="BP91" s="578">
        <v>17</v>
      </c>
      <c r="BQ91" s="578">
        <v>0</v>
      </c>
      <c r="BR91" s="578">
        <v>0</v>
      </c>
      <c r="BS91" s="578">
        <v>0</v>
      </c>
      <c r="BT91" s="578">
        <v>0</v>
      </c>
      <c r="BU91" s="578"/>
      <c r="BV91" s="579">
        <f t="shared" si="13"/>
        <v>66</v>
      </c>
    </row>
    <row r="92" spans="1:74" ht="28.5" x14ac:dyDescent="0.45">
      <c r="A92" s="314">
        <v>88</v>
      </c>
      <c r="B92" s="791" t="s">
        <v>832</v>
      </c>
      <c r="C92" s="791" t="s">
        <v>833</v>
      </c>
      <c r="D92" s="791" t="s">
        <v>834</v>
      </c>
      <c r="E92" s="313" t="s">
        <v>1126</v>
      </c>
      <c r="F92" s="315">
        <v>147</v>
      </c>
      <c r="G92" s="315">
        <v>147</v>
      </c>
      <c r="H92" s="315">
        <v>0</v>
      </c>
      <c r="I92" s="315" t="s">
        <v>523</v>
      </c>
      <c r="J92" s="315">
        <v>0</v>
      </c>
      <c r="K92" s="703">
        <v>147</v>
      </c>
      <c r="L92" s="709" t="s">
        <v>270</v>
      </c>
      <c r="M92" s="315" t="s">
        <v>271</v>
      </c>
      <c r="N92" s="315">
        <v>511259</v>
      </c>
      <c r="O92" s="315">
        <v>183248</v>
      </c>
      <c r="P92" s="315"/>
      <c r="Q92" s="315" t="s">
        <v>123</v>
      </c>
      <c r="R92" s="315">
        <v>3.13</v>
      </c>
      <c r="S92" s="314" t="s">
        <v>835</v>
      </c>
      <c r="T92" s="315">
        <v>147</v>
      </c>
      <c r="U92" s="317">
        <f t="shared" si="7"/>
        <v>51.449999999999996</v>
      </c>
      <c r="V92" s="317">
        <f t="shared" si="8"/>
        <v>58.800000000000004</v>
      </c>
      <c r="W92" s="317">
        <f t="shared" si="9"/>
        <v>73.5</v>
      </c>
      <c r="X92" s="317">
        <f t="shared" si="10"/>
        <v>36.014999999999993</v>
      </c>
      <c r="Y92" s="317">
        <f t="shared" si="11"/>
        <v>15.434999999999999</v>
      </c>
      <c r="Z92" s="314" t="s">
        <v>817</v>
      </c>
      <c r="AA92" s="330"/>
      <c r="AB92" s="330"/>
      <c r="AC92" s="330"/>
      <c r="AD92" s="320"/>
      <c r="AE92" s="378"/>
      <c r="AF92" s="378"/>
      <c r="AG92" s="378"/>
      <c r="AH92" s="321"/>
      <c r="AI92" s="379"/>
      <c r="AJ92" s="390"/>
      <c r="AK92" s="315">
        <v>0</v>
      </c>
      <c r="AL92" s="315">
        <v>0</v>
      </c>
      <c r="AM92" s="315">
        <v>0</v>
      </c>
      <c r="AN92" s="315">
        <v>0</v>
      </c>
      <c r="AO92" s="315">
        <v>0</v>
      </c>
      <c r="AP92" s="315">
        <v>0</v>
      </c>
      <c r="AQ92" s="315">
        <v>0</v>
      </c>
      <c r="AR92" s="315">
        <v>0</v>
      </c>
      <c r="AS92" s="315">
        <v>0</v>
      </c>
      <c r="AT92" s="315">
        <v>0</v>
      </c>
      <c r="AU92" s="315">
        <v>36</v>
      </c>
      <c r="AV92" s="315">
        <v>37</v>
      </c>
      <c r="AW92" s="315">
        <v>37</v>
      </c>
      <c r="AX92" s="315">
        <v>37</v>
      </c>
      <c r="AY92" s="374">
        <f t="shared" si="12"/>
        <v>147</v>
      </c>
      <c r="BA92" s="566"/>
      <c r="BB92" s="566"/>
      <c r="BC92" s="566"/>
      <c r="BD92" s="566"/>
      <c r="BE92" s="578"/>
      <c r="BF92" s="578"/>
      <c r="BG92" s="578">
        <v>0</v>
      </c>
      <c r="BH92" s="578">
        <v>0</v>
      </c>
      <c r="BI92" s="578">
        <v>0</v>
      </c>
      <c r="BJ92" s="578">
        <v>0</v>
      </c>
      <c r="BK92" s="578">
        <v>0</v>
      </c>
      <c r="BL92" s="578">
        <v>0</v>
      </c>
      <c r="BM92" s="578">
        <v>0</v>
      </c>
      <c r="BN92" s="578">
        <v>0</v>
      </c>
      <c r="BO92" s="578">
        <v>12</v>
      </c>
      <c r="BP92" s="578">
        <v>13</v>
      </c>
      <c r="BQ92" s="578">
        <v>13</v>
      </c>
      <c r="BR92" s="578">
        <v>13</v>
      </c>
      <c r="BS92" s="578">
        <v>0</v>
      </c>
      <c r="BT92" s="578">
        <v>0</v>
      </c>
      <c r="BU92" s="578"/>
      <c r="BV92" s="579">
        <f t="shared" si="13"/>
        <v>51</v>
      </c>
    </row>
    <row r="93" spans="1:74" ht="69.75" customHeight="1" x14ac:dyDescent="0.45">
      <c r="A93" s="670">
        <v>89</v>
      </c>
      <c r="B93" s="790" t="s">
        <v>37</v>
      </c>
      <c r="C93" s="790" t="s">
        <v>836</v>
      </c>
      <c r="D93" s="790" t="s">
        <v>837</v>
      </c>
      <c r="E93" s="340" t="s">
        <v>838</v>
      </c>
      <c r="F93" s="342">
        <v>92</v>
      </c>
      <c r="G93" s="342">
        <v>92</v>
      </c>
      <c r="H93" s="342">
        <v>0</v>
      </c>
      <c r="I93" s="698" t="s">
        <v>839</v>
      </c>
      <c r="J93" s="342">
        <v>92</v>
      </c>
      <c r="K93" s="698">
        <v>0</v>
      </c>
      <c r="L93" s="719" t="s">
        <v>278</v>
      </c>
      <c r="M93" s="342" t="s">
        <v>271</v>
      </c>
      <c r="N93" s="342"/>
      <c r="O93" s="342"/>
      <c r="P93" s="342"/>
      <c r="Q93" s="342" t="s">
        <v>123</v>
      </c>
      <c r="R93" s="342">
        <v>0.43</v>
      </c>
      <c r="S93" s="670" t="s">
        <v>840</v>
      </c>
      <c r="T93" s="342">
        <v>0</v>
      </c>
      <c r="U93" s="308">
        <f t="shared" si="7"/>
        <v>0</v>
      </c>
      <c r="V93" s="308">
        <f t="shared" si="8"/>
        <v>0</v>
      </c>
      <c r="W93" s="308">
        <f t="shared" si="9"/>
        <v>0</v>
      </c>
      <c r="X93" s="308">
        <f t="shared" si="10"/>
        <v>0</v>
      </c>
      <c r="Y93" s="308">
        <f t="shared" si="11"/>
        <v>0</v>
      </c>
      <c r="Z93" s="670" t="s">
        <v>37</v>
      </c>
      <c r="AA93" s="330"/>
      <c r="AB93" s="330"/>
      <c r="AC93" s="330"/>
      <c r="AD93" s="320"/>
      <c r="AE93" s="378"/>
      <c r="AF93" s="378"/>
      <c r="AG93" s="378"/>
      <c r="AH93" s="321"/>
      <c r="AI93" s="379"/>
      <c r="AJ93" s="390"/>
      <c r="AK93" s="723">
        <v>0</v>
      </c>
      <c r="AL93" s="723">
        <v>0</v>
      </c>
      <c r="AM93" s="723">
        <v>0</v>
      </c>
      <c r="AN93" s="723">
        <v>0</v>
      </c>
      <c r="AO93" s="723">
        <v>0</v>
      </c>
      <c r="AP93" s="723">
        <v>0</v>
      </c>
      <c r="AQ93" s="723">
        <v>0</v>
      </c>
      <c r="AR93" s="723">
        <v>0</v>
      </c>
      <c r="AS93" s="723">
        <v>0</v>
      </c>
      <c r="AT93" s="723">
        <v>0</v>
      </c>
      <c r="AU93" s="723">
        <v>0</v>
      </c>
      <c r="AV93" s="723">
        <v>0</v>
      </c>
      <c r="AW93" s="723">
        <v>0</v>
      </c>
      <c r="AX93" s="723">
        <v>0</v>
      </c>
      <c r="AY93" s="374">
        <f t="shared" si="12"/>
        <v>0</v>
      </c>
      <c r="BA93" s="566"/>
      <c r="BB93" s="566"/>
      <c r="BC93" s="566"/>
      <c r="BD93" s="566"/>
      <c r="BE93" s="578"/>
      <c r="BF93" s="578"/>
      <c r="BG93" s="578"/>
      <c r="BH93" s="578"/>
      <c r="BI93" s="578"/>
      <c r="BJ93" s="578"/>
      <c r="BK93" s="578"/>
      <c r="BL93" s="578"/>
      <c r="BM93" s="578"/>
      <c r="BN93" s="578"/>
      <c r="BO93" s="578"/>
      <c r="BP93" s="578"/>
      <c r="BQ93" s="578"/>
      <c r="BR93" s="578"/>
      <c r="BS93" s="578"/>
      <c r="BT93" s="578"/>
      <c r="BU93" s="578"/>
      <c r="BV93" s="579">
        <f t="shared" si="13"/>
        <v>0</v>
      </c>
    </row>
    <row r="94" spans="1:74" ht="28.5" x14ac:dyDescent="0.45">
      <c r="A94" s="670">
        <v>90</v>
      </c>
      <c r="B94" s="790" t="s">
        <v>841</v>
      </c>
      <c r="C94" s="790" t="s">
        <v>842</v>
      </c>
      <c r="D94" s="790" t="s">
        <v>1082</v>
      </c>
      <c r="E94" s="340" t="s">
        <v>1083</v>
      </c>
      <c r="F94" s="342">
        <v>0</v>
      </c>
      <c r="G94" s="342">
        <v>0</v>
      </c>
      <c r="H94" s="342">
        <v>0</v>
      </c>
      <c r="I94" s="342" t="s">
        <v>523</v>
      </c>
      <c r="J94" s="342">
        <v>0</v>
      </c>
      <c r="K94" s="698">
        <v>6</v>
      </c>
      <c r="L94" s="719" t="s">
        <v>270</v>
      </c>
      <c r="M94" s="342" t="s">
        <v>271</v>
      </c>
      <c r="N94" s="342"/>
      <c r="O94" s="342"/>
      <c r="P94" s="342"/>
      <c r="Q94" s="342" t="s">
        <v>123</v>
      </c>
      <c r="R94" s="342">
        <v>0.48</v>
      </c>
      <c r="S94" s="670" t="s">
        <v>1169</v>
      </c>
      <c r="T94" s="342">
        <v>0</v>
      </c>
      <c r="U94" s="308">
        <f t="shared" si="7"/>
        <v>0</v>
      </c>
      <c r="V94" s="308">
        <f t="shared" si="8"/>
        <v>0</v>
      </c>
      <c r="W94" s="308">
        <f t="shared" si="9"/>
        <v>0</v>
      </c>
      <c r="X94" s="308">
        <f t="shared" si="10"/>
        <v>0</v>
      </c>
      <c r="Y94" s="308">
        <f t="shared" si="11"/>
        <v>0</v>
      </c>
      <c r="Z94" s="670" t="s">
        <v>37</v>
      </c>
      <c r="AA94" s="330"/>
      <c r="AB94" s="330"/>
      <c r="AC94" s="330"/>
      <c r="AD94" s="320"/>
      <c r="AE94" s="378"/>
      <c r="AF94" s="378"/>
      <c r="AG94" s="378"/>
      <c r="AH94" s="321"/>
      <c r="AI94" s="379"/>
      <c r="AJ94" s="390"/>
      <c r="AK94" s="723">
        <v>0</v>
      </c>
      <c r="AL94" s="723">
        <v>0</v>
      </c>
      <c r="AM94" s="723">
        <v>0</v>
      </c>
      <c r="AN94" s="723">
        <v>0</v>
      </c>
      <c r="AO94" s="723">
        <v>0</v>
      </c>
      <c r="AP94" s="723">
        <v>0</v>
      </c>
      <c r="AQ94" s="723">
        <v>0</v>
      </c>
      <c r="AR94" s="723">
        <v>0</v>
      </c>
      <c r="AS94" s="723">
        <v>0</v>
      </c>
      <c r="AT94" s="723">
        <v>0</v>
      </c>
      <c r="AU94" s="723">
        <v>0</v>
      </c>
      <c r="AV94" s="723">
        <v>0</v>
      </c>
      <c r="AW94" s="723">
        <v>0</v>
      </c>
      <c r="AX94" s="723">
        <v>0</v>
      </c>
      <c r="AY94" s="374">
        <f t="shared" si="12"/>
        <v>0</v>
      </c>
      <c r="BA94" s="566"/>
      <c r="BB94" s="566"/>
      <c r="BC94" s="566"/>
      <c r="BD94" s="566"/>
      <c r="BE94" s="578"/>
      <c r="BF94" s="578"/>
      <c r="BG94" s="578"/>
      <c r="BH94" s="578"/>
      <c r="BI94" s="578"/>
      <c r="BJ94" s="578"/>
      <c r="BK94" s="578"/>
      <c r="BL94" s="578"/>
      <c r="BM94" s="578"/>
      <c r="BN94" s="578"/>
      <c r="BO94" s="578"/>
      <c r="BP94" s="578"/>
      <c r="BQ94" s="578"/>
      <c r="BR94" s="578"/>
      <c r="BS94" s="578"/>
      <c r="BT94" s="578"/>
      <c r="BU94" s="578"/>
      <c r="BV94" s="579">
        <f t="shared" si="13"/>
        <v>0</v>
      </c>
    </row>
    <row r="95" spans="1:74" ht="42.75" x14ac:dyDescent="0.45">
      <c r="A95" s="314">
        <v>91</v>
      </c>
      <c r="B95" s="791" t="s">
        <v>747</v>
      </c>
      <c r="C95" s="791" t="s">
        <v>748</v>
      </c>
      <c r="D95" s="791" t="s">
        <v>1163</v>
      </c>
      <c r="E95" s="313" t="s">
        <v>564</v>
      </c>
      <c r="F95" s="315">
        <v>498</v>
      </c>
      <c r="G95" s="315">
        <v>351</v>
      </c>
      <c r="H95" s="315">
        <v>147</v>
      </c>
      <c r="I95" s="703" t="s">
        <v>523</v>
      </c>
      <c r="J95" s="315">
        <v>0</v>
      </c>
      <c r="K95" s="703">
        <v>351</v>
      </c>
      <c r="L95" s="709" t="s">
        <v>228</v>
      </c>
      <c r="M95" s="315" t="s">
        <v>216</v>
      </c>
      <c r="N95" s="315">
        <v>513137</v>
      </c>
      <c r="O95" s="315">
        <v>183175</v>
      </c>
      <c r="P95" s="315"/>
      <c r="Q95" s="315" t="s">
        <v>123</v>
      </c>
      <c r="R95" s="315">
        <v>2.46</v>
      </c>
      <c r="S95" s="314" t="s">
        <v>677</v>
      </c>
      <c r="T95" s="315">
        <v>351</v>
      </c>
      <c r="U95" s="317">
        <f>T95*0.35</f>
        <v>122.85</v>
      </c>
      <c r="V95" s="317">
        <f>T95*0.4</f>
        <v>140.4</v>
      </c>
      <c r="W95" s="317">
        <f>T95*0.5</f>
        <v>175.5</v>
      </c>
      <c r="X95" s="317">
        <f>U95*0.7</f>
        <v>85.99499999999999</v>
      </c>
      <c r="Y95" s="317">
        <f>U95*0.3</f>
        <v>36.854999999999997</v>
      </c>
      <c r="Z95" s="314" t="s">
        <v>1164</v>
      </c>
      <c r="AA95" s="330"/>
      <c r="AB95" s="330"/>
      <c r="AC95" s="330"/>
      <c r="AD95" s="320"/>
      <c r="AE95" s="378"/>
      <c r="AF95" s="378"/>
      <c r="AG95" s="378"/>
      <c r="AH95" s="321"/>
      <c r="AI95" s="379"/>
      <c r="AJ95" s="390"/>
      <c r="AK95" s="315">
        <v>0</v>
      </c>
      <c r="AL95" s="315">
        <v>0</v>
      </c>
      <c r="AM95" s="315">
        <v>0</v>
      </c>
      <c r="AN95" s="315">
        <v>0</v>
      </c>
      <c r="AO95" s="315">
        <v>0</v>
      </c>
      <c r="AP95" s="315">
        <v>0</v>
      </c>
      <c r="AQ95" s="315">
        <v>87</v>
      </c>
      <c r="AR95" s="315">
        <v>88</v>
      </c>
      <c r="AS95" s="315">
        <v>88</v>
      </c>
      <c r="AT95" s="315">
        <v>88</v>
      </c>
      <c r="AU95" s="315">
        <v>0</v>
      </c>
      <c r="AV95" s="315">
        <v>0</v>
      </c>
      <c r="AW95" s="315">
        <v>0</v>
      </c>
      <c r="AX95" s="315">
        <v>0</v>
      </c>
      <c r="AY95" s="374">
        <f t="shared" si="12"/>
        <v>351</v>
      </c>
      <c r="BA95" s="566"/>
      <c r="BB95" s="566"/>
      <c r="BC95" s="566"/>
      <c r="BD95" s="566"/>
      <c r="BE95" s="578"/>
      <c r="BF95" s="578"/>
      <c r="BG95" s="578">
        <v>0</v>
      </c>
      <c r="BH95" s="578">
        <v>0</v>
      </c>
      <c r="BI95" s="578">
        <v>0</v>
      </c>
      <c r="BJ95" s="578">
        <v>0</v>
      </c>
      <c r="BK95" s="578">
        <v>0</v>
      </c>
      <c r="BL95" s="578">
        <v>30</v>
      </c>
      <c r="BM95" s="578">
        <v>31</v>
      </c>
      <c r="BN95" s="578">
        <v>31</v>
      </c>
      <c r="BO95" s="578">
        <v>31</v>
      </c>
      <c r="BP95" s="578">
        <v>0</v>
      </c>
      <c r="BQ95" s="578">
        <v>0</v>
      </c>
      <c r="BR95" s="578">
        <v>0</v>
      </c>
      <c r="BS95" s="578">
        <v>0</v>
      </c>
      <c r="BT95" s="578">
        <v>0</v>
      </c>
      <c r="BU95" s="578"/>
      <c r="BV95" s="579">
        <f t="shared" si="13"/>
        <v>123</v>
      </c>
    </row>
    <row r="96" spans="1:74" ht="42.75" x14ac:dyDescent="0.45">
      <c r="A96" s="314">
        <v>92</v>
      </c>
      <c r="B96" s="791" t="s">
        <v>843</v>
      </c>
      <c r="C96" s="791" t="s">
        <v>844</v>
      </c>
      <c r="D96" s="791" t="s">
        <v>1170</v>
      </c>
      <c r="E96" s="313" t="s">
        <v>1390</v>
      </c>
      <c r="F96" s="315">
        <v>98</v>
      </c>
      <c r="G96" s="315">
        <v>98</v>
      </c>
      <c r="H96" s="315">
        <v>0</v>
      </c>
      <c r="I96" s="315" t="s">
        <v>523</v>
      </c>
      <c r="J96" s="315">
        <v>0</v>
      </c>
      <c r="K96" s="703">
        <v>98</v>
      </c>
      <c r="L96" s="709" t="s">
        <v>281</v>
      </c>
      <c r="M96" s="703" t="s">
        <v>281</v>
      </c>
      <c r="N96" s="315">
        <v>516238</v>
      </c>
      <c r="O96" s="315">
        <v>182900</v>
      </c>
      <c r="P96" s="315"/>
      <c r="Q96" s="315" t="s">
        <v>123</v>
      </c>
      <c r="R96" s="315">
        <v>0.52</v>
      </c>
      <c r="S96" s="314" t="s">
        <v>1236</v>
      </c>
      <c r="T96" s="315">
        <v>98</v>
      </c>
      <c r="U96" s="317">
        <f t="shared" si="7"/>
        <v>34.299999999999997</v>
      </c>
      <c r="V96" s="317">
        <f t="shared" si="8"/>
        <v>39.200000000000003</v>
      </c>
      <c r="W96" s="317">
        <f t="shared" si="9"/>
        <v>49</v>
      </c>
      <c r="X96" s="317">
        <f t="shared" si="10"/>
        <v>24.009999999999998</v>
      </c>
      <c r="Y96" s="317">
        <f t="shared" si="11"/>
        <v>10.29</v>
      </c>
      <c r="Z96" s="314" t="s">
        <v>685</v>
      </c>
      <c r="AA96" s="330"/>
      <c r="AB96" s="330"/>
      <c r="AC96" s="330"/>
      <c r="AD96" s="320"/>
      <c r="AE96" s="378"/>
      <c r="AF96" s="378"/>
      <c r="AG96" s="378"/>
      <c r="AH96" s="321"/>
      <c r="AI96" s="379"/>
      <c r="AJ96" s="390"/>
      <c r="AK96" s="315">
        <v>0</v>
      </c>
      <c r="AL96" s="315">
        <v>0</v>
      </c>
      <c r="AM96" s="315">
        <v>0</v>
      </c>
      <c r="AN96" s="315">
        <v>0</v>
      </c>
      <c r="AO96" s="315">
        <v>0</v>
      </c>
      <c r="AP96" s="315">
        <v>0</v>
      </c>
      <c r="AQ96" s="315">
        <v>32</v>
      </c>
      <c r="AR96" s="315">
        <v>33</v>
      </c>
      <c r="AS96" s="315">
        <v>33</v>
      </c>
      <c r="AT96" s="315">
        <v>0</v>
      </c>
      <c r="AU96" s="315">
        <v>0</v>
      </c>
      <c r="AV96" s="315">
        <v>0</v>
      </c>
      <c r="AW96" s="315">
        <v>0</v>
      </c>
      <c r="AX96" s="315">
        <v>0</v>
      </c>
      <c r="AY96" s="374">
        <f t="shared" si="12"/>
        <v>98</v>
      </c>
      <c r="BA96" s="566"/>
      <c r="BB96" s="566"/>
      <c r="BC96" s="566"/>
      <c r="BD96" s="566"/>
      <c r="BE96" s="578"/>
      <c r="BF96" s="578"/>
      <c r="BG96" s="578">
        <v>0</v>
      </c>
      <c r="BH96" s="578">
        <v>0</v>
      </c>
      <c r="BI96" s="578">
        <v>0</v>
      </c>
      <c r="BJ96" s="578">
        <v>0</v>
      </c>
      <c r="BK96" s="578">
        <v>0</v>
      </c>
      <c r="BL96" s="578">
        <v>11</v>
      </c>
      <c r="BM96" s="578">
        <v>11</v>
      </c>
      <c r="BN96" s="578">
        <v>12</v>
      </c>
      <c r="BO96" s="578">
        <v>0</v>
      </c>
      <c r="BP96" s="578">
        <v>0</v>
      </c>
      <c r="BQ96" s="578">
        <v>0</v>
      </c>
      <c r="BR96" s="578">
        <v>0</v>
      </c>
      <c r="BS96" s="578">
        <v>0</v>
      </c>
      <c r="BT96" s="578">
        <v>0</v>
      </c>
      <c r="BU96" s="578"/>
      <c r="BV96" s="579">
        <f t="shared" si="13"/>
        <v>34</v>
      </c>
    </row>
    <row r="97" spans="1:74" ht="28.5" x14ac:dyDescent="0.45">
      <c r="A97" s="670">
        <v>93</v>
      </c>
      <c r="B97" s="790" t="s">
        <v>845</v>
      </c>
      <c r="C97" s="790" t="s">
        <v>846</v>
      </c>
      <c r="D97" s="790" t="s">
        <v>847</v>
      </c>
      <c r="E97" s="340" t="s">
        <v>799</v>
      </c>
      <c r="F97" s="342">
        <v>48</v>
      </c>
      <c r="G97" s="342">
        <v>48</v>
      </c>
      <c r="H97" s="342">
        <v>0</v>
      </c>
      <c r="I97" s="342" t="s">
        <v>523</v>
      </c>
      <c r="J97" s="342">
        <v>0</v>
      </c>
      <c r="K97" s="698">
        <v>48</v>
      </c>
      <c r="L97" s="719" t="s">
        <v>281</v>
      </c>
      <c r="M97" s="698" t="s">
        <v>281</v>
      </c>
      <c r="N97" s="342"/>
      <c r="O97" s="342"/>
      <c r="P97" s="342"/>
      <c r="Q97" s="342" t="s">
        <v>123</v>
      </c>
      <c r="R97" s="342">
        <v>0.16</v>
      </c>
      <c r="S97" s="670" t="s">
        <v>655</v>
      </c>
      <c r="T97" s="342">
        <v>0</v>
      </c>
      <c r="U97" s="308">
        <f t="shared" si="7"/>
        <v>0</v>
      </c>
      <c r="V97" s="308">
        <f t="shared" si="8"/>
        <v>0</v>
      </c>
      <c r="W97" s="308">
        <f t="shared" si="9"/>
        <v>0</v>
      </c>
      <c r="X97" s="308">
        <f t="shared" si="10"/>
        <v>0</v>
      </c>
      <c r="Y97" s="308">
        <f t="shared" si="11"/>
        <v>0</v>
      </c>
      <c r="Z97" s="670" t="s">
        <v>37</v>
      </c>
      <c r="AA97" s="330"/>
      <c r="AB97" s="330"/>
      <c r="AC97" s="330"/>
      <c r="AD97" s="320"/>
      <c r="AE97" s="378"/>
      <c r="AF97" s="378"/>
      <c r="AG97" s="378"/>
      <c r="AH97" s="321"/>
      <c r="AI97" s="379"/>
      <c r="AJ97" s="390"/>
      <c r="AK97" s="723">
        <v>0</v>
      </c>
      <c r="AL97" s="723">
        <v>0</v>
      </c>
      <c r="AM97" s="723">
        <v>0</v>
      </c>
      <c r="AN97" s="723">
        <v>0</v>
      </c>
      <c r="AO97" s="723">
        <v>0</v>
      </c>
      <c r="AP97" s="723">
        <v>0</v>
      </c>
      <c r="AQ97" s="723">
        <v>0</v>
      </c>
      <c r="AR97" s="723">
        <v>0</v>
      </c>
      <c r="AS97" s="723">
        <v>0</v>
      </c>
      <c r="AT97" s="723">
        <v>0</v>
      </c>
      <c r="AU97" s="723">
        <v>0</v>
      </c>
      <c r="AV97" s="723">
        <v>0</v>
      </c>
      <c r="AW97" s="723">
        <v>0</v>
      </c>
      <c r="AX97" s="723">
        <v>0</v>
      </c>
      <c r="AY97" s="374">
        <f t="shared" si="12"/>
        <v>0</v>
      </c>
      <c r="BA97" s="566"/>
      <c r="BB97" s="566"/>
      <c r="BC97" s="566"/>
      <c r="BD97" s="566"/>
      <c r="BE97" s="578"/>
      <c r="BF97" s="578"/>
      <c r="BG97" s="578"/>
      <c r="BH97" s="578"/>
      <c r="BI97" s="578"/>
      <c r="BJ97" s="578"/>
      <c r="BK97" s="578"/>
      <c r="BL97" s="578"/>
      <c r="BM97" s="578"/>
      <c r="BN97" s="578"/>
      <c r="BO97" s="578"/>
      <c r="BP97" s="578"/>
      <c r="BQ97" s="578"/>
      <c r="BR97" s="578"/>
      <c r="BS97" s="578"/>
      <c r="BT97" s="578"/>
      <c r="BU97" s="578"/>
      <c r="BV97" s="579">
        <f t="shared" si="13"/>
        <v>0</v>
      </c>
    </row>
    <row r="98" spans="1:74" ht="28.5" x14ac:dyDescent="0.45">
      <c r="A98" s="314">
        <v>94</v>
      </c>
      <c r="B98" s="791" t="s">
        <v>848</v>
      </c>
      <c r="C98" s="791" t="s">
        <v>849</v>
      </c>
      <c r="D98" s="791" t="s">
        <v>850</v>
      </c>
      <c r="E98" s="313" t="s">
        <v>851</v>
      </c>
      <c r="F98" s="315">
        <v>47</v>
      </c>
      <c r="G98" s="315">
        <v>47</v>
      </c>
      <c r="H98" s="315">
        <v>0</v>
      </c>
      <c r="I98" s="315" t="s">
        <v>523</v>
      </c>
      <c r="J98" s="315">
        <v>0</v>
      </c>
      <c r="K98" s="703">
        <v>47</v>
      </c>
      <c r="L98" s="709" t="s">
        <v>281</v>
      </c>
      <c r="M98" s="315" t="s">
        <v>281</v>
      </c>
      <c r="N98" s="315">
        <v>517360</v>
      </c>
      <c r="O98" s="315">
        <v>182899</v>
      </c>
      <c r="P98" s="315"/>
      <c r="Q98" s="315" t="s">
        <v>123</v>
      </c>
      <c r="R98" s="796">
        <v>0.38</v>
      </c>
      <c r="S98" s="314" t="s">
        <v>808</v>
      </c>
      <c r="T98" s="315">
        <v>47</v>
      </c>
      <c r="U98" s="317">
        <f t="shared" si="7"/>
        <v>16.45</v>
      </c>
      <c r="V98" s="317">
        <f t="shared" si="8"/>
        <v>18.8</v>
      </c>
      <c r="W98" s="317">
        <f t="shared" si="9"/>
        <v>23.5</v>
      </c>
      <c r="X98" s="317">
        <f t="shared" si="10"/>
        <v>11.514999999999999</v>
      </c>
      <c r="Y98" s="317">
        <f t="shared" si="11"/>
        <v>4.9349999999999996</v>
      </c>
      <c r="Z98" s="314" t="s">
        <v>852</v>
      </c>
      <c r="AA98" s="330"/>
      <c r="AB98" s="330"/>
      <c r="AC98" s="330"/>
      <c r="AD98" s="320"/>
      <c r="AE98" s="378"/>
      <c r="AF98" s="378"/>
      <c r="AG98" s="378"/>
      <c r="AH98" s="321"/>
      <c r="AI98" s="379"/>
      <c r="AJ98" s="390"/>
      <c r="AK98" s="315">
        <v>0</v>
      </c>
      <c r="AL98" s="315">
        <v>0</v>
      </c>
      <c r="AM98" s="315">
        <v>0</v>
      </c>
      <c r="AN98" s="315">
        <v>0</v>
      </c>
      <c r="AO98" s="315">
        <v>0</v>
      </c>
      <c r="AP98" s="315">
        <v>0</v>
      </c>
      <c r="AQ98" s="315">
        <v>15</v>
      </c>
      <c r="AR98" s="315">
        <v>16</v>
      </c>
      <c r="AS98" s="315">
        <v>16</v>
      </c>
      <c r="AT98" s="315">
        <v>0</v>
      </c>
      <c r="AU98" s="315">
        <v>0</v>
      </c>
      <c r="AV98" s="315">
        <v>0</v>
      </c>
      <c r="AW98" s="315">
        <v>0</v>
      </c>
      <c r="AX98" s="315">
        <v>0</v>
      </c>
      <c r="AY98" s="374">
        <f t="shared" si="12"/>
        <v>47</v>
      </c>
      <c r="BA98" s="566"/>
      <c r="BB98" s="566"/>
      <c r="BC98" s="566"/>
      <c r="BD98" s="566"/>
      <c r="BE98" s="578"/>
      <c r="BF98" s="578"/>
      <c r="BG98" s="578">
        <v>0</v>
      </c>
      <c r="BH98" s="578">
        <v>0</v>
      </c>
      <c r="BI98" s="578">
        <v>0</v>
      </c>
      <c r="BJ98" s="578">
        <v>0</v>
      </c>
      <c r="BK98" s="578">
        <v>0</v>
      </c>
      <c r="BL98" s="578">
        <v>5</v>
      </c>
      <c r="BM98" s="578">
        <v>5</v>
      </c>
      <c r="BN98" s="578">
        <v>6</v>
      </c>
      <c r="BO98" s="578">
        <v>0</v>
      </c>
      <c r="BP98" s="578">
        <v>0</v>
      </c>
      <c r="BQ98" s="578">
        <v>0</v>
      </c>
      <c r="BR98" s="578">
        <v>0</v>
      </c>
      <c r="BS98" s="578">
        <v>0</v>
      </c>
      <c r="BT98" s="578">
        <v>0</v>
      </c>
      <c r="BU98" s="578"/>
      <c r="BV98" s="579">
        <f t="shared" si="13"/>
        <v>16</v>
      </c>
    </row>
    <row r="99" spans="1:74" ht="57" x14ac:dyDescent="0.45">
      <c r="A99" s="314">
        <v>95</v>
      </c>
      <c r="B99" s="791" t="s">
        <v>853</v>
      </c>
      <c r="C99" s="791" t="s">
        <v>854</v>
      </c>
      <c r="D99" s="791" t="s">
        <v>855</v>
      </c>
      <c r="E99" s="313" t="s">
        <v>856</v>
      </c>
      <c r="F99" s="315">
        <v>190</v>
      </c>
      <c r="G99" s="315">
        <v>190</v>
      </c>
      <c r="H99" s="315">
        <v>0</v>
      </c>
      <c r="I99" s="315" t="s">
        <v>523</v>
      </c>
      <c r="J99" s="315">
        <v>0</v>
      </c>
      <c r="K99" s="703">
        <v>190</v>
      </c>
      <c r="L99" s="709" t="s">
        <v>281</v>
      </c>
      <c r="M99" s="315" t="s">
        <v>281</v>
      </c>
      <c r="N99" s="315">
        <v>517540</v>
      </c>
      <c r="O99" s="315">
        <v>182816</v>
      </c>
      <c r="P99" s="315"/>
      <c r="Q99" s="315" t="s">
        <v>123</v>
      </c>
      <c r="R99" s="315">
        <v>1.89</v>
      </c>
      <c r="S99" s="314" t="s">
        <v>857</v>
      </c>
      <c r="T99" s="315">
        <v>190</v>
      </c>
      <c r="U99" s="317">
        <f t="shared" si="7"/>
        <v>66.5</v>
      </c>
      <c r="V99" s="317">
        <f t="shared" si="8"/>
        <v>76</v>
      </c>
      <c r="W99" s="317">
        <f t="shared" si="9"/>
        <v>95</v>
      </c>
      <c r="X99" s="317">
        <f t="shared" si="10"/>
        <v>46.55</v>
      </c>
      <c r="Y99" s="317">
        <f t="shared" si="11"/>
        <v>19.95</v>
      </c>
      <c r="Z99" s="314" t="s">
        <v>620</v>
      </c>
      <c r="AA99" s="330"/>
      <c r="AB99" s="330"/>
      <c r="AC99" s="330"/>
      <c r="AD99" s="320"/>
      <c r="AE99" s="378"/>
      <c r="AF99" s="378"/>
      <c r="AG99" s="378"/>
      <c r="AH99" s="321"/>
      <c r="AI99" s="379"/>
      <c r="AJ99" s="390"/>
      <c r="AK99" s="315">
        <v>0</v>
      </c>
      <c r="AL99" s="315">
        <v>0</v>
      </c>
      <c r="AM99" s="315">
        <v>0</v>
      </c>
      <c r="AN99" s="315">
        <v>0</v>
      </c>
      <c r="AO99" s="315">
        <v>0</v>
      </c>
      <c r="AP99" s="315">
        <v>0</v>
      </c>
      <c r="AQ99" s="315">
        <v>0</v>
      </c>
      <c r="AR99" s="315">
        <v>47</v>
      </c>
      <c r="AS99" s="315">
        <v>47</v>
      </c>
      <c r="AT99" s="315">
        <v>48</v>
      </c>
      <c r="AU99" s="315">
        <v>48</v>
      </c>
      <c r="AV99" s="315">
        <v>0</v>
      </c>
      <c r="AW99" s="315">
        <v>0</v>
      </c>
      <c r="AX99" s="315">
        <v>0</v>
      </c>
      <c r="AY99" s="374">
        <f t="shared" si="12"/>
        <v>190</v>
      </c>
      <c r="BA99" s="566"/>
      <c r="BB99" s="566"/>
      <c r="BC99" s="566"/>
      <c r="BD99" s="566"/>
      <c r="BE99" s="578"/>
      <c r="BF99" s="578"/>
      <c r="BG99" s="578">
        <v>0</v>
      </c>
      <c r="BH99" s="578">
        <v>0</v>
      </c>
      <c r="BI99" s="578">
        <v>0</v>
      </c>
      <c r="BJ99" s="578">
        <v>0</v>
      </c>
      <c r="BK99" s="578">
        <v>0</v>
      </c>
      <c r="BL99" s="578">
        <v>0</v>
      </c>
      <c r="BM99" s="578">
        <v>16</v>
      </c>
      <c r="BN99" s="578">
        <v>17</v>
      </c>
      <c r="BO99" s="578">
        <v>17</v>
      </c>
      <c r="BP99" s="578">
        <v>17</v>
      </c>
      <c r="BQ99" s="578">
        <v>0</v>
      </c>
      <c r="BR99" s="578">
        <v>0</v>
      </c>
      <c r="BS99" s="578">
        <v>0</v>
      </c>
      <c r="BT99" s="578">
        <v>0</v>
      </c>
      <c r="BU99" s="578"/>
      <c r="BV99" s="579">
        <f t="shared" si="13"/>
        <v>67</v>
      </c>
    </row>
    <row r="100" spans="1:74" ht="42.75" x14ac:dyDescent="0.45">
      <c r="A100" s="314">
        <v>96</v>
      </c>
      <c r="B100" s="791" t="s">
        <v>858</v>
      </c>
      <c r="C100" s="791" t="s">
        <v>859</v>
      </c>
      <c r="D100" s="791" t="s">
        <v>1085</v>
      </c>
      <c r="E100" s="314" t="s">
        <v>1084</v>
      </c>
      <c r="F100" s="315">
        <v>505</v>
      </c>
      <c r="G100" s="315">
        <v>505</v>
      </c>
      <c r="H100" s="315">
        <v>0</v>
      </c>
      <c r="I100" s="315" t="s">
        <v>523</v>
      </c>
      <c r="J100" s="315">
        <v>0</v>
      </c>
      <c r="K100" s="703">
        <v>505</v>
      </c>
      <c r="L100" s="709" t="s">
        <v>285</v>
      </c>
      <c r="M100" s="315" t="s">
        <v>286</v>
      </c>
      <c r="N100" s="315">
        <v>512704</v>
      </c>
      <c r="O100" s="315">
        <v>179881</v>
      </c>
      <c r="P100" s="315"/>
      <c r="Q100" s="315" t="s">
        <v>287</v>
      </c>
      <c r="R100" s="315">
        <v>1.27</v>
      </c>
      <c r="S100" s="314" t="s">
        <v>525</v>
      </c>
      <c r="T100" s="315">
        <v>505</v>
      </c>
      <c r="U100" s="317">
        <f t="shared" si="7"/>
        <v>176.75</v>
      </c>
      <c r="V100" s="317">
        <f t="shared" si="8"/>
        <v>202</v>
      </c>
      <c r="W100" s="317">
        <f t="shared" si="9"/>
        <v>252.5</v>
      </c>
      <c r="X100" s="317">
        <f t="shared" si="10"/>
        <v>123.72499999999999</v>
      </c>
      <c r="Y100" s="317">
        <f t="shared" si="11"/>
        <v>53.024999999999999</v>
      </c>
      <c r="Z100" s="314" t="s">
        <v>860</v>
      </c>
      <c r="AA100" s="330"/>
      <c r="AB100" s="330"/>
      <c r="AC100" s="330"/>
      <c r="AD100" s="320"/>
      <c r="AE100" s="378"/>
      <c r="AF100" s="378"/>
      <c r="AG100" s="378"/>
      <c r="AH100" s="321"/>
      <c r="AI100" s="379"/>
      <c r="AJ100" s="390"/>
      <c r="AK100" s="315">
        <v>0</v>
      </c>
      <c r="AL100" s="315">
        <v>0</v>
      </c>
      <c r="AM100" s="315">
        <v>0</v>
      </c>
      <c r="AN100" s="315">
        <v>0</v>
      </c>
      <c r="AO100" s="315">
        <v>0</v>
      </c>
      <c r="AP100" s="315">
        <v>101</v>
      </c>
      <c r="AQ100" s="315">
        <v>101</v>
      </c>
      <c r="AR100" s="315">
        <v>101</v>
      </c>
      <c r="AS100" s="315">
        <v>101</v>
      </c>
      <c r="AT100" s="315">
        <v>101</v>
      </c>
      <c r="AU100" s="315">
        <v>0</v>
      </c>
      <c r="AV100" s="315">
        <v>0</v>
      </c>
      <c r="AW100" s="315">
        <v>0</v>
      </c>
      <c r="AX100" s="315">
        <v>0</v>
      </c>
      <c r="AY100" s="374">
        <f t="shared" si="12"/>
        <v>505</v>
      </c>
      <c r="BA100" s="566"/>
      <c r="BB100" s="566"/>
      <c r="BC100" s="566"/>
      <c r="BD100" s="566"/>
      <c r="BE100" s="578"/>
      <c r="BF100" s="578"/>
      <c r="BG100" s="578">
        <v>0</v>
      </c>
      <c r="BH100" s="578">
        <v>0</v>
      </c>
      <c r="BI100" s="578">
        <v>0</v>
      </c>
      <c r="BJ100" s="578">
        <v>0</v>
      </c>
      <c r="BK100" s="578">
        <v>0</v>
      </c>
      <c r="BL100" s="578">
        <v>35</v>
      </c>
      <c r="BM100" s="578">
        <v>35</v>
      </c>
      <c r="BN100" s="578">
        <v>35</v>
      </c>
      <c r="BO100" s="578">
        <v>36</v>
      </c>
      <c r="BP100" s="578">
        <v>36</v>
      </c>
      <c r="BQ100" s="578">
        <v>0</v>
      </c>
      <c r="BR100" s="578">
        <v>0</v>
      </c>
      <c r="BS100" s="578">
        <v>0</v>
      </c>
      <c r="BT100" s="578">
        <v>0</v>
      </c>
      <c r="BU100" s="578"/>
      <c r="BV100" s="579">
        <f t="shared" si="13"/>
        <v>177</v>
      </c>
    </row>
    <row r="101" spans="1:74" ht="42.75" x14ac:dyDescent="0.45">
      <c r="A101" s="670">
        <v>97</v>
      </c>
      <c r="B101" s="790" t="s">
        <v>37</v>
      </c>
      <c r="C101" s="790" t="s">
        <v>861</v>
      </c>
      <c r="D101" s="792" t="s">
        <v>862</v>
      </c>
      <c r="E101" s="340" t="s">
        <v>863</v>
      </c>
      <c r="F101" s="342">
        <v>516</v>
      </c>
      <c r="G101" s="342">
        <v>493</v>
      </c>
      <c r="H101" s="342">
        <v>23</v>
      </c>
      <c r="I101" s="698" t="s">
        <v>864</v>
      </c>
      <c r="J101" s="342">
        <v>493</v>
      </c>
      <c r="K101" s="698">
        <v>0</v>
      </c>
      <c r="L101" s="719" t="s">
        <v>285</v>
      </c>
      <c r="M101" s="342" t="s">
        <v>286</v>
      </c>
      <c r="N101" s="342"/>
      <c r="O101" s="342"/>
      <c r="P101" s="342"/>
      <c r="Q101" s="342" t="s">
        <v>287</v>
      </c>
      <c r="R101" s="342">
        <v>1.24</v>
      </c>
      <c r="S101" s="670" t="s">
        <v>865</v>
      </c>
      <c r="T101" s="342">
        <v>0</v>
      </c>
      <c r="U101" s="308">
        <f t="shared" si="7"/>
        <v>0</v>
      </c>
      <c r="V101" s="308">
        <f t="shared" si="8"/>
        <v>0</v>
      </c>
      <c r="W101" s="308">
        <f t="shared" si="9"/>
        <v>0</v>
      </c>
      <c r="X101" s="308">
        <f t="shared" si="10"/>
        <v>0</v>
      </c>
      <c r="Y101" s="308">
        <f t="shared" si="11"/>
        <v>0</v>
      </c>
      <c r="Z101" s="670" t="s">
        <v>37</v>
      </c>
      <c r="AA101" s="330"/>
      <c r="AB101" s="330"/>
      <c r="AC101" s="330"/>
      <c r="AD101" s="320"/>
      <c r="AE101" s="378"/>
      <c r="AF101" s="378"/>
      <c r="AG101" s="378"/>
      <c r="AH101" s="321"/>
      <c r="AI101" s="379"/>
      <c r="AJ101" s="390"/>
      <c r="AK101" s="723">
        <v>0</v>
      </c>
      <c r="AL101" s="723">
        <v>0</v>
      </c>
      <c r="AM101" s="723">
        <v>0</v>
      </c>
      <c r="AN101" s="723">
        <v>0</v>
      </c>
      <c r="AO101" s="723">
        <v>0</v>
      </c>
      <c r="AP101" s="723">
        <v>0</v>
      </c>
      <c r="AQ101" s="723">
        <v>0</v>
      </c>
      <c r="AR101" s="723">
        <v>0</v>
      </c>
      <c r="AS101" s="723">
        <v>0</v>
      </c>
      <c r="AT101" s="723">
        <v>0</v>
      </c>
      <c r="AU101" s="723">
        <v>0</v>
      </c>
      <c r="AV101" s="723">
        <v>0</v>
      </c>
      <c r="AW101" s="723">
        <v>0</v>
      </c>
      <c r="AX101" s="723">
        <v>0</v>
      </c>
      <c r="AY101" s="374">
        <f t="shared" si="12"/>
        <v>0</v>
      </c>
      <c r="BA101" s="566"/>
      <c r="BB101" s="566"/>
      <c r="BC101" s="566"/>
      <c r="BD101" s="566"/>
      <c r="BE101" s="578"/>
      <c r="BF101" s="578"/>
      <c r="BG101" s="578"/>
      <c r="BH101" s="578"/>
      <c r="BI101" s="578"/>
      <c r="BJ101" s="578"/>
      <c r="BK101" s="578"/>
      <c r="BL101" s="578"/>
      <c r="BM101" s="578"/>
      <c r="BN101" s="578"/>
      <c r="BO101" s="578"/>
      <c r="BP101" s="578"/>
      <c r="BQ101" s="578"/>
      <c r="BR101" s="578"/>
      <c r="BS101" s="578"/>
      <c r="BT101" s="578"/>
      <c r="BU101" s="578"/>
      <c r="BV101" s="579">
        <f t="shared" si="13"/>
        <v>0</v>
      </c>
    </row>
    <row r="102" spans="1:74" ht="28.5" x14ac:dyDescent="0.45">
      <c r="A102" s="670">
        <v>98</v>
      </c>
      <c r="B102" s="790" t="s">
        <v>866</v>
      </c>
      <c r="C102" s="790" t="s">
        <v>290</v>
      </c>
      <c r="D102" s="790" t="s">
        <v>867</v>
      </c>
      <c r="E102" s="340" t="s">
        <v>1086</v>
      </c>
      <c r="F102" s="342">
        <v>460</v>
      </c>
      <c r="G102" s="342">
        <v>460</v>
      </c>
      <c r="H102" s="342">
        <v>0</v>
      </c>
      <c r="I102" s="342" t="s">
        <v>289</v>
      </c>
      <c r="J102" s="342">
        <v>460</v>
      </c>
      <c r="K102" s="698">
        <v>0</v>
      </c>
      <c r="L102" s="719" t="s">
        <v>285</v>
      </c>
      <c r="M102" s="342" t="s">
        <v>286</v>
      </c>
      <c r="N102" s="342"/>
      <c r="O102" s="342"/>
      <c r="P102" s="342"/>
      <c r="Q102" s="342" t="s">
        <v>287</v>
      </c>
      <c r="R102" s="342">
        <v>1.1599999999999999</v>
      </c>
      <c r="S102" s="670" t="s">
        <v>868</v>
      </c>
      <c r="T102" s="342">
        <v>0</v>
      </c>
      <c r="U102" s="308">
        <f t="shared" si="7"/>
        <v>0</v>
      </c>
      <c r="V102" s="308">
        <f t="shared" si="8"/>
        <v>0</v>
      </c>
      <c r="W102" s="308">
        <f t="shared" si="9"/>
        <v>0</v>
      </c>
      <c r="X102" s="308">
        <f t="shared" si="10"/>
        <v>0</v>
      </c>
      <c r="Y102" s="308">
        <f t="shared" si="11"/>
        <v>0</v>
      </c>
      <c r="Z102" s="340" t="s">
        <v>37</v>
      </c>
      <c r="AA102" s="330"/>
      <c r="AB102" s="330"/>
      <c r="AC102" s="330"/>
      <c r="AD102" s="320"/>
      <c r="AE102" s="378"/>
      <c r="AF102" s="378"/>
      <c r="AG102" s="378"/>
      <c r="AH102" s="321"/>
      <c r="AI102" s="379"/>
      <c r="AJ102" s="390"/>
      <c r="AK102" s="723">
        <v>0</v>
      </c>
      <c r="AL102" s="723">
        <v>0</v>
      </c>
      <c r="AM102" s="723">
        <v>0</v>
      </c>
      <c r="AN102" s="723">
        <v>0</v>
      </c>
      <c r="AO102" s="723">
        <v>0</v>
      </c>
      <c r="AP102" s="723">
        <v>0</v>
      </c>
      <c r="AQ102" s="723">
        <v>0</v>
      </c>
      <c r="AR102" s="723">
        <v>0</v>
      </c>
      <c r="AS102" s="723">
        <v>0</v>
      </c>
      <c r="AT102" s="723">
        <v>0</v>
      </c>
      <c r="AU102" s="723">
        <v>0</v>
      </c>
      <c r="AV102" s="723">
        <v>0</v>
      </c>
      <c r="AW102" s="723">
        <v>0</v>
      </c>
      <c r="AX102" s="723">
        <v>0</v>
      </c>
      <c r="AY102" s="374">
        <f t="shared" si="12"/>
        <v>0</v>
      </c>
      <c r="BA102" s="566"/>
      <c r="BB102" s="566"/>
      <c r="BC102" s="566"/>
      <c r="BD102" s="566"/>
      <c r="BE102" s="578"/>
      <c r="BF102" s="578"/>
      <c r="BG102" s="578"/>
      <c r="BH102" s="578"/>
      <c r="BI102" s="578"/>
      <c r="BJ102" s="578"/>
      <c r="BK102" s="578"/>
      <c r="BL102" s="578"/>
      <c r="BM102" s="578"/>
      <c r="BN102" s="578"/>
      <c r="BO102" s="578"/>
      <c r="BP102" s="578"/>
      <c r="BQ102" s="578"/>
      <c r="BR102" s="578"/>
      <c r="BS102" s="578"/>
      <c r="BT102" s="578"/>
      <c r="BU102" s="578"/>
      <c r="BV102" s="579">
        <f t="shared" si="13"/>
        <v>0</v>
      </c>
    </row>
    <row r="103" spans="1:74" ht="57" x14ac:dyDescent="0.45">
      <c r="A103" s="314">
        <v>99</v>
      </c>
      <c r="B103" s="791" t="s">
        <v>869</v>
      </c>
      <c r="C103" s="791" t="s">
        <v>295</v>
      </c>
      <c r="D103" s="791" t="s">
        <v>870</v>
      </c>
      <c r="E103" s="314" t="s">
        <v>1088</v>
      </c>
      <c r="F103" s="315">
        <v>88</v>
      </c>
      <c r="G103" s="315">
        <v>88</v>
      </c>
      <c r="H103" s="315">
        <v>0</v>
      </c>
      <c r="I103" s="703" t="s">
        <v>871</v>
      </c>
      <c r="J103" s="315">
        <v>0</v>
      </c>
      <c r="K103" s="703">
        <v>88</v>
      </c>
      <c r="L103" s="709" t="s">
        <v>285</v>
      </c>
      <c r="M103" s="315" t="s">
        <v>286</v>
      </c>
      <c r="N103" s="315">
        <v>512618</v>
      </c>
      <c r="O103" s="315">
        <v>180006</v>
      </c>
      <c r="P103" s="315"/>
      <c r="Q103" s="315" t="s">
        <v>294</v>
      </c>
      <c r="R103" s="315">
        <v>0.57999999999999996</v>
      </c>
      <c r="S103" s="314" t="s">
        <v>872</v>
      </c>
      <c r="T103" s="315">
        <v>88</v>
      </c>
      <c r="U103" s="317">
        <f t="shared" si="7"/>
        <v>30.799999999999997</v>
      </c>
      <c r="V103" s="317">
        <f t="shared" si="8"/>
        <v>35.200000000000003</v>
      </c>
      <c r="W103" s="317">
        <f t="shared" si="9"/>
        <v>44</v>
      </c>
      <c r="X103" s="317">
        <f t="shared" si="10"/>
        <v>21.559999999999995</v>
      </c>
      <c r="Y103" s="317">
        <f t="shared" si="11"/>
        <v>9.2399999999999984</v>
      </c>
      <c r="Z103" s="314" t="s">
        <v>1391</v>
      </c>
      <c r="AA103" s="330"/>
      <c r="AB103" s="330"/>
      <c r="AC103" s="330"/>
      <c r="AD103" s="320"/>
      <c r="AE103" s="378"/>
      <c r="AF103" s="378"/>
      <c r="AG103" s="378"/>
      <c r="AH103" s="321"/>
      <c r="AI103" s="379"/>
      <c r="AJ103" s="390"/>
      <c r="AK103" s="315">
        <v>0</v>
      </c>
      <c r="AL103" s="315">
        <v>0</v>
      </c>
      <c r="AM103" s="315">
        <v>0</v>
      </c>
      <c r="AN103" s="315">
        <v>41</v>
      </c>
      <c r="AO103" s="315">
        <v>0</v>
      </c>
      <c r="AP103" s="315">
        <v>23</v>
      </c>
      <c r="AQ103" s="315">
        <v>24</v>
      </c>
      <c r="AR103" s="315">
        <v>0</v>
      </c>
      <c r="AS103" s="315">
        <v>0</v>
      </c>
      <c r="AT103" s="315">
        <v>0</v>
      </c>
      <c r="AU103" s="315">
        <v>0</v>
      </c>
      <c r="AV103" s="315">
        <v>0</v>
      </c>
      <c r="AW103" s="315">
        <v>0</v>
      </c>
      <c r="AX103" s="315">
        <v>0</v>
      </c>
      <c r="AY103" s="374">
        <f t="shared" si="12"/>
        <v>88</v>
      </c>
      <c r="BA103" s="566"/>
      <c r="BB103" s="566"/>
      <c r="BC103" s="566"/>
      <c r="BD103" s="566"/>
      <c r="BE103" s="578"/>
      <c r="BF103" s="578"/>
      <c r="BG103" s="578">
        <v>0</v>
      </c>
      <c r="BH103" s="578">
        <v>0</v>
      </c>
      <c r="BI103" s="578">
        <v>0</v>
      </c>
      <c r="BJ103" s="578">
        <v>10</v>
      </c>
      <c r="BK103" s="578">
        <v>10</v>
      </c>
      <c r="BL103" s="578">
        <v>11</v>
      </c>
      <c r="BM103" s="578">
        <v>0</v>
      </c>
      <c r="BN103" s="578">
        <v>0</v>
      </c>
      <c r="BO103" s="578">
        <v>0</v>
      </c>
      <c r="BP103" s="578">
        <v>0</v>
      </c>
      <c r="BQ103" s="578">
        <v>0</v>
      </c>
      <c r="BR103" s="578">
        <v>0</v>
      </c>
      <c r="BS103" s="578">
        <v>0</v>
      </c>
      <c r="BT103" s="578">
        <v>0</v>
      </c>
      <c r="BU103" s="578"/>
      <c r="BV103" s="579">
        <f t="shared" si="13"/>
        <v>31</v>
      </c>
    </row>
    <row r="104" spans="1:74" ht="28.5" x14ac:dyDescent="0.45">
      <c r="A104" s="314">
        <v>100</v>
      </c>
      <c r="B104" s="791" t="s">
        <v>873</v>
      </c>
      <c r="C104" s="791" t="s">
        <v>874</v>
      </c>
      <c r="D104" s="791" t="s">
        <v>1090</v>
      </c>
      <c r="E104" s="314" t="s">
        <v>1392</v>
      </c>
      <c r="F104" s="315">
        <v>103</v>
      </c>
      <c r="G104" s="315">
        <v>103</v>
      </c>
      <c r="H104" s="315">
        <v>0</v>
      </c>
      <c r="I104" s="703" t="s">
        <v>523</v>
      </c>
      <c r="J104" s="315">
        <v>0</v>
      </c>
      <c r="K104" s="703">
        <v>103</v>
      </c>
      <c r="L104" s="709" t="s">
        <v>285</v>
      </c>
      <c r="M104" s="315" t="s">
        <v>286</v>
      </c>
      <c r="N104" s="315">
        <v>512458</v>
      </c>
      <c r="O104" s="315">
        <v>180023</v>
      </c>
      <c r="P104" s="315"/>
      <c r="Q104" s="315" t="s">
        <v>294</v>
      </c>
      <c r="R104" s="315">
        <v>1.18</v>
      </c>
      <c r="S104" s="314" t="s">
        <v>875</v>
      </c>
      <c r="T104" s="315">
        <v>103</v>
      </c>
      <c r="U104" s="317">
        <f t="shared" si="7"/>
        <v>36.049999999999997</v>
      </c>
      <c r="V104" s="317">
        <f t="shared" si="8"/>
        <v>41.2</v>
      </c>
      <c r="W104" s="317">
        <f t="shared" si="9"/>
        <v>51.5</v>
      </c>
      <c r="X104" s="317">
        <f t="shared" si="10"/>
        <v>25.234999999999996</v>
      </c>
      <c r="Y104" s="317">
        <f t="shared" si="11"/>
        <v>10.815</v>
      </c>
      <c r="Z104" s="314" t="s">
        <v>1821</v>
      </c>
      <c r="AA104" s="330"/>
      <c r="AB104" s="330"/>
      <c r="AC104" s="330"/>
      <c r="AD104" s="320"/>
      <c r="AE104" s="378"/>
      <c r="AF104" s="378"/>
      <c r="AG104" s="378"/>
      <c r="AH104" s="321"/>
      <c r="AI104" s="379"/>
      <c r="AJ104" s="390"/>
      <c r="AK104" s="315">
        <v>0</v>
      </c>
      <c r="AL104" s="315">
        <v>0</v>
      </c>
      <c r="AM104" s="315">
        <v>0</v>
      </c>
      <c r="AN104" s="315">
        <v>0</v>
      </c>
      <c r="AO104" s="315">
        <v>0</v>
      </c>
      <c r="AP104" s="315">
        <v>0</v>
      </c>
      <c r="AQ104" s="315">
        <v>0</v>
      </c>
      <c r="AR104" s="315">
        <v>34</v>
      </c>
      <c r="AS104" s="315">
        <v>34</v>
      </c>
      <c r="AT104" s="315">
        <v>35</v>
      </c>
      <c r="AU104" s="315">
        <v>0</v>
      </c>
      <c r="AV104" s="315">
        <v>0</v>
      </c>
      <c r="AW104" s="315">
        <v>0</v>
      </c>
      <c r="AX104" s="315">
        <v>0</v>
      </c>
      <c r="AY104" s="374">
        <f t="shared" si="12"/>
        <v>103</v>
      </c>
      <c r="BA104" s="566"/>
      <c r="BB104" s="566"/>
      <c r="BC104" s="566"/>
      <c r="BD104" s="566"/>
      <c r="BE104" s="578"/>
      <c r="BF104" s="578"/>
      <c r="BG104" s="578">
        <v>0</v>
      </c>
      <c r="BH104" s="578">
        <v>0</v>
      </c>
      <c r="BI104" s="578">
        <v>0</v>
      </c>
      <c r="BJ104" s="578">
        <v>0</v>
      </c>
      <c r="BK104" s="578">
        <v>12</v>
      </c>
      <c r="BL104" s="578">
        <v>12</v>
      </c>
      <c r="BM104" s="578">
        <v>12</v>
      </c>
      <c r="BN104" s="578">
        <v>0</v>
      </c>
      <c r="BO104" s="578">
        <v>0</v>
      </c>
      <c r="BP104" s="578">
        <v>0</v>
      </c>
      <c r="BQ104" s="578">
        <v>0</v>
      </c>
      <c r="BR104" s="578">
        <v>0</v>
      </c>
      <c r="BS104" s="578">
        <v>0</v>
      </c>
      <c r="BT104" s="578">
        <v>0</v>
      </c>
      <c r="BU104" s="578"/>
      <c r="BV104" s="579">
        <f t="shared" si="13"/>
        <v>36</v>
      </c>
    </row>
    <row r="105" spans="1:74" ht="28.5" x14ac:dyDescent="0.45">
      <c r="A105" s="314">
        <v>101</v>
      </c>
      <c r="B105" s="791" t="s">
        <v>877</v>
      </c>
      <c r="C105" s="791" t="s">
        <v>878</v>
      </c>
      <c r="D105" s="791" t="s">
        <v>1171</v>
      </c>
      <c r="E105" s="314" t="s">
        <v>1394</v>
      </c>
      <c r="F105" s="315">
        <v>148</v>
      </c>
      <c r="G105" s="315">
        <v>142</v>
      </c>
      <c r="H105" s="315">
        <v>6</v>
      </c>
      <c r="I105" s="315" t="s">
        <v>523</v>
      </c>
      <c r="J105" s="315">
        <v>0</v>
      </c>
      <c r="K105" s="703">
        <v>142</v>
      </c>
      <c r="L105" s="709" t="s">
        <v>285</v>
      </c>
      <c r="M105" s="315" t="s">
        <v>286</v>
      </c>
      <c r="N105" s="315">
        <v>512789</v>
      </c>
      <c r="O105" s="315">
        <v>180179</v>
      </c>
      <c r="P105" s="315"/>
      <c r="Q105" s="315" t="s">
        <v>879</v>
      </c>
      <c r="R105" s="315">
        <v>1.04</v>
      </c>
      <c r="S105" s="314" t="s">
        <v>1184</v>
      </c>
      <c r="T105" s="315">
        <v>142</v>
      </c>
      <c r="U105" s="317">
        <f t="shared" si="7"/>
        <v>49.699999999999996</v>
      </c>
      <c r="V105" s="317">
        <f t="shared" si="8"/>
        <v>56.800000000000004</v>
      </c>
      <c r="W105" s="317">
        <f t="shared" si="9"/>
        <v>71</v>
      </c>
      <c r="X105" s="317">
        <f t="shared" si="10"/>
        <v>34.789999999999992</v>
      </c>
      <c r="Y105" s="317">
        <f t="shared" si="11"/>
        <v>14.909999999999998</v>
      </c>
      <c r="Z105" s="314" t="s">
        <v>1393</v>
      </c>
      <c r="AA105" s="330"/>
      <c r="AB105" s="330"/>
      <c r="AC105" s="330"/>
      <c r="AD105" s="320"/>
      <c r="AE105" s="378"/>
      <c r="AF105" s="378"/>
      <c r="AG105" s="378"/>
      <c r="AH105" s="321"/>
      <c r="AI105" s="379"/>
      <c r="AJ105" s="390"/>
      <c r="AK105" s="315">
        <v>0</v>
      </c>
      <c r="AL105" s="315">
        <v>0</v>
      </c>
      <c r="AM105" s="315">
        <v>0</v>
      </c>
      <c r="AN105" s="315">
        <v>0</v>
      </c>
      <c r="AO105" s="315">
        <v>0</v>
      </c>
      <c r="AP105" s="315">
        <v>0</v>
      </c>
      <c r="AQ105" s="315">
        <v>0</v>
      </c>
      <c r="AR105" s="315">
        <v>35</v>
      </c>
      <c r="AS105" s="315">
        <v>35</v>
      </c>
      <c r="AT105" s="315">
        <v>36</v>
      </c>
      <c r="AU105" s="315">
        <v>36</v>
      </c>
      <c r="AV105" s="315">
        <v>0</v>
      </c>
      <c r="AW105" s="315">
        <v>0</v>
      </c>
      <c r="AX105" s="315">
        <v>0</v>
      </c>
      <c r="AY105" s="374">
        <f t="shared" si="12"/>
        <v>142</v>
      </c>
      <c r="BA105" s="566"/>
      <c r="BB105" s="566"/>
      <c r="BC105" s="566"/>
      <c r="BD105" s="566"/>
      <c r="BE105" s="578"/>
      <c r="BF105" s="578"/>
      <c r="BG105" s="578">
        <v>0</v>
      </c>
      <c r="BH105" s="578">
        <v>0</v>
      </c>
      <c r="BI105" s="578">
        <v>0</v>
      </c>
      <c r="BJ105" s="578">
        <v>0</v>
      </c>
      <c r="BK105" s="578">
        <v>0</v>
      </c>
      <c r="BL105" s="578">
        <v>0</v>
      </c>
      <c r="BM105" s="578">
        <v>12</v>
      </c>
      <c r="BN105" s="578">
        <v>12</v>
      </c>
      <c r="BO105" s="578">
        <v>13</v>
      </c>
      <c r="BP105" s="578">
        <v>13</v>
      </c>
      <c r="BQ105" s="578">
        <v>0</v>
      </c>
      <c r="BR105" s="578">
        <v>0</v>
      </c>
      <c r="BS105" s="578">
        <v>0</v>
      </c>
      <c r="BT105" s="578">
        <v>0</v>
      </c>
      <c r="BU105" s="578"/>
      <c r="BV105" s="579">
        <f t="shared" si="13"/>
        <v>50</v>
      </c>
    </row>
    <row r="106" spans="1:74" x14ac:dyDescent="0.45">
      <c r="A106" s="670">
        <v>102</v>
      </c>
      <c r="B106" s="790" t="s">
        <v>37</v>
      </c>
      <c r="C106" s="790" t="s">
        <v>880</v>
      </c>
      <c r="D106" s="792" t="s">
        <v>881</v>
      </c>
      <c r="E106" s="340" t="s">
        <v>564</v>
      </c>
      <c r="F106" s="342">
        <v>0</v>
      </c>
      <c r="G106" s="342">
        <v>0</v>
      </c>
      <c r="H106" s="342">
        <v>0</v>
      </c>
      <c r="I106" s="342" t="s">
        <v>523</v>
      </c>
      <c r="J106" s="342">
        <v>0</v>
      </c>
      <c r="K106" s="698">
        <v>0</v>
      </c>
      <c r="L106" s="719" t="s">
        <v>285</v>
      </c>
      <c r="M106" s="342" t="s">
        <v>286</v>
      </c>
      <c r="N106" s="342"/>
      <c r="O106" s="342"/>
      <c r="P106" s="342"/>
      <c r="Q106" s="342" t="s">
        <v>123</v>
      </c>
      <c r="R106" s="342">
        <v>0.27</v>
      </c>
      <c r="S106" s="670" t="s">
        <v>882</v>
      </c>
      <c r="T106" s="342">
        <v>0</v>
      </c>
      <c r="U106" s="308">
        <f t="shared" si="7"/>
        <v>0</v>
      </c>
      <c r="V106" s="308">
        <f t="shared" si="8"/>
        <v>0</v>
      </c>
      <c r="W106" s="308">
        <f t="shared" si="9"/>
        <v>0</v>
      </c>
      <c r="X106" s="308">
        <f t="shared" si="10"/>
        <v>0</v>
      </c>
      <c r="Y106" s="308">
        <f t="shared" si="11"/>
        <v>0</v>
      </c>
      <c r="Z106" s="670" t="s">
        <v>37</v>
      </c>
      <c r="AA106" s="330"/>
      <c r="AB106" s="330"/>
      <c r="AC106" s="330"/>
      <c r="AD106" s="320"/>
      <c r="AE106" s="378"/>
      <c r="AF106" s="378"/>
      <c r="AG106" s="378"/>
      <c r="AH106" s="321"/>
      <c r="AI106" s="379"/>
      <c r="AJ106" s="390"/>
      <c r="AK106" s="723">
        <v>0</v>
      </c>
      <c r="AL106" s="723">
        <v>0</v>
      </c>
      <c r="AM106" s="723">
        <v>0</v>
      </c>
      <c r="AN106" s="723">
        <v>0</v>
      </c>
      <c r="AO106" s="723">
        <v>0</v>
      </c>
      <c r="AP106" s="723">
        <v>0</v>
      </c>
      <c r="AQ106" s="723">
        <v>0</v>
      </c>
      <c r="AR106" s="723">
        <v>0</v>
      </c>
      <c r="AS106" s="723">
        <v>0</v>
      </c>
      <c r="AT106" s="723">
        <v>0</v>
      </c>
      <c r="AU106" s="723">
        <v>0</v>
      </c>
      <c r="AV106" s="723">
        <v>0</v>
      </c>
      <c r="AW106" s="723">
        <v>0</v>
      </c>
      <c r="AX106" s="723">
        <v>0</v>
      </c>
      <c r="AY106" s="374">
        <f t="shared" si="12"/>
        <v>0</v>
      </c>
      <c r="BA106" s="566"/>
      <c r="BB106" s="566"/>
      <c r="BC106" s="566"/>
      <c r="BD106" s="566"/>
      <c r="BE106" s="578"/>
      <c r="BF106" s="578"/>
      <c r="BG106" s="578"/>
      <c r="BH106" s="578"/>
      <c r="BI106" s="578"/>
      <c r="BJ106" s="578"/>
      <c r="BK106" s="578"/>
      <c r="BL106" s="578"/>
      <c r="BM106" s="578"/>
      <c r="BN106" s="578"/>
      <c r="BO106" s="578"/>
      <c r="BP106" s="578"/>
      <c r="BQ106" s="578"/>
      <c r="BR106" s="578"/>
      <c r="BS106" s="578"/>
      <c r="BT106" s="578"/>
      <c r="BU106" s="578"/>
      <c r="BV106" s="579">
        <f t="shared" si="13"/>
        <v>0</v>
      </c>
    </row>
    <row r="107" spans="1:74" ht="28.5" x14ac:dyDescent="0.45">
      <c r="A107" s="314">
        <v>103</v>
      </c>
      <c r="B107" s="791" t="s">
        <v>883</v>
      </c>
      <c r="C107" s="791" t="s">
        <v>884</v>
      </c>
      <c r="D107" s="791" t="s">
        <v>1395</v>
      </c>
      <c r="E107" s="313" t="s">
        <v>640</v>
      </c>
      <c r="F107" s="315">
        <v>186</v>
      </c>
      <c r="G107" s="315">
        <v>184</v>
      </c>
      <c r="H107" s="315">
        <v>2</v>
      </c>
      <c r="I107" s="315" t="s">
        <v>523</v>
      </c>
      <c r="J107" s="315">
        <v>0</v>
      </c>
      <c r="K107" s="703">
        <v>184</v>
      </c>
      <c r="L107" s="709" t="s">
        <v>355</v>
      </c>
      <c r="M107" s="315" t="s">
        <v>286</v>
      </c>
      <c r="N107" s="315">
        <v>512922</v>
      </c>
      <c r="O107" s="315">
        <v>180458</v>
      </c>
      <c r="P107" s="315"/>
      <c r="Q107" s="315" t="s">
        <v>123</v>
      </c>
      <c r="R107" s="315">
        <v>1.06</v>
      </c>
      <c r="S107" s="314" t="s">
        <v>885</v>
      </c>
      <c r="T107" s="315">
        <v>184</v>
      </c>
      <c r="U107" s="317">
        <f t="shared" si="7"/>
        <v>64.399999999999991</v>
      </c>
      <c r="V107" s="317">
        <f t="shared" si="8"/>
        <v>73.600000000000009</v>
      </c>
      <c r="W107" s="317">
        <f t="shared" si="9"/>
        <v>92</v>
      </c>
      <c r="X107" s="317">
        <f t="shared" si="10"/>
        <v>45.079999999999991</v>
      </c>
      <c r="Y107" s="317">
        <f t="shared" si="11"/>
        <v>19.319999999999997</v>
      </c>
      <c r="Z107" s="314" t="s">
        <v>924</v>
      </c>
      <c r="AA107" s="330"/>
      <c r="AB107" s="330"/>
      <c r="AC107" s="330"/>
      <c r="AD107" s="320"/>
      <c r="AE107" s="378"/>
      <c r="AF107" s="378"/>
      <c r="AG107" s="378"/>
      <c r="AH107" s="321"/>
      <c r="AI107" s="379"/>
      <c r="AJ107" s="390"/>
      <c r="AK107" s="315">
        <v>0</v>
      </c>
      <c r="AL107" s="315">
        <v>0</v>
      </c>
      <c r="AM107" s="315">
        <v>0</v>
      </c>
      <c r="AN107" s="315">
        <v>0</v>
      </c>
      <c r="AO107" s="315">
        <v>0</v>
      </c>
      <c r="AP107" s="315">
        <v>0</v>
      </c>
      <c r="AQ107" s="315">
        <v>0</v>
      </c>
      <c r="AR107" s="315">
        <v>46</v>
      </c>
      <c r="AS107" s="315">
        <v>46</v>
      </c>
      <c r="AT107" s="315">
        <v>46</v>
      </c>
      <c r="AU107" s="315">
        <v>46</v>
      </c>
      <c r="AV107" s="315">
        <v>0</v>
      </c>
      <c r="AW107" s="315">
        <v>0</v>
      </c>
      <c r="AX107" s="315">
        <v>0</v>
      </c>
      <c r="AY107" s="374">
        <f t="shared" si="12"/>
        <v>184</v>
      </c>
      <c r="BA107" s="566"/>
      <c r="BB107" s="566"/>
      <c r="BC107" s="566"/>
      <c r="BD107" s="566"/>
      <c r="BE107" s="578"/>
      <c r="BF107" s="578"/>
      <c r="BG107" s="578">
        <v>0</v>
      </c>
      <c r="BH107" s="578">
        <v>0</v>
      </c>
      <c r="BI107" s="578">
        <v>0</v>
      </c>
      <c r="BJ107" s="578">
        <v>0</v>
      </c>
      <c r="BK107" s="578">
        <v>0</v>
      </c>
      <c r="BL107" s="578">
        <v>0</v>
      </c>
      <c r="BM107" s="578">
        <v>16</v>
      </c>
      <c r="BN107" s="578">
        <v>16</v>
      </c>
      <c r="BO107" s="578">
        <v>16</v>
      </c>
      <c r="BP107" s="578">
        <v>16</v>
      </c>
      <c r="BQ107" s="578">
        <v>0</v>
      </c>
      <c r="BR107" s="578">
        <v>0</v>
      </c>
      <c r="BS107" s="578">
        <v>0</v>
      </c>
      <c r="BT107" s="578">
        <v>0</v>
      </c>
      <c r="BU107" s="578"/>
      <c r="BV107" s="579">
        <f t="shared" si="13"/>
        <v>64</v>
      </c>
    </row>
    <row r="108" spans="1:74" ht="28.5" x14ac:dyDescent="0.45">
      <c r="A108" s="670">
        <v>104</v>
      </c>
      <c r="B108" s="790" t="s">
        <v>37</v>
      </c>
      <c r="C108" s="790" t="s">
        <v>886</v>
      </c>
      <c r="D108" s="792" t="s">
        <v>887</v>
      </c>
      <c r="E108" s="670" t="s">
        <v>888</v>
      </c>
      <c r="F108" s="342">
        <v>575</v>
      </c>
      <c r="G108" s="342">
        <v>575</v>
      </c>
      <c r="H108" s="342">
        <v>0</v>
      </c>
      <c r="I108" s="342" t="s">
        <v>299</v>
      </c>
      <c r="J108" s="342">
        <v>575</v>
      </c>
      <c r="K108" s="698">
        <v>0</v>
      </c>
      <c r="L108" s="719" t="s">
        <v>752</v>
      </c>
      <c r="M108" s="342" t="s">
        <v>286</v>
      </c>
      <c r="N108" s="342"/>
      <c r="O108" s="342"/>
      <c r="P108" s="342"/>
      <c r="Q108" s="342" t="s">
        <v>300</v>
      </c>
      <c r="R108" s="342">
        <v>0.61</v>
      </c>
      <c r="S108" s="670" t="s">
        <v>889</v>
      </c>
      <c r="T108" s="342">
        <v>0</v>
      </c>
      <c r="U108" s="308">
        <f t="shared" si="7"/>
        <v>0</v>
      </c>
      <c r="V108" s="308">
        <f t="shared" si="8"/>
        <v>0</v>
      </c>
      <c r="W108" s="308">
        <f t="shared" si="9"/>
        <v>0</v>
      </c>
      <c r="X108" s="308">
        <f t="shared" si="10"/>
        <v>0</v>
      </c>
      <c r="Y108" s="308">
        <f t="shared" si="11"/>
        <v>0</v>
      </c>
      <c r="Z108" s="670" t="s">
        <v>37</v>
      </c>
      <c r="AA108" s="330"/>
      <c r="AB108" s="330"/>
      <c r="AC108" s="330"/>
      <c r="AD108" s="320"/>
      <c r="AE108" s="378"/>
      <c r="AF108" s="378"/>
      <c r="AG108" s="378"/>
      <c r="AH108" s="321"/>
      <c r="AI108" s="379"/>
      <c r="AJ108" s="390"/>
      <c r="AK108" s="723">
        <v>0</v>
      </c>
      <c r="AL108" s="723">
        <v>0</v>
      </c>
      <c r="AM108" s="723">
        <v>0</v>
      </c>
      <c r="AN108" s="723">
        <v>0</v>
      </c>
      <c r="AO108" s="723">
        <v>0</v>
      </c>
      <c r="AP108" s="723">
        <v>0</v>
      </c>
      <c r="AQ108" s="723">
        <v>0</v>
      </c>
      <c r="AR108" s="723">
        <v>0</v>
      </c>
      <c r="AS108" s="723">
        <v>0</v>
      </c>
      <c r="AT108" s="723">
        <v>0</v>
      </c>
      <c r="AU108" s="723">
        <v>0</v>
      </c>
      <c r="AV108" s="723">
        <v>0</v>
      </c>
      <c r="AW108" s="723">
        <v>0</v>
      </c>
      <c r="AX108" s="723">
        <v>0</v>
      </c>
      <c r="AY108" s="374">
        <f t="shared" si="12"/>
        <v>0</v>
      </c>
      <c r="BA108" s="566"/>
      <c r="BB108" s="566"/>
      <c r="BC108" s="566"/>
      <c r="BD108" s="566"/>
      <c r="BE108" s="578"/>
      <c r="BF108" s="578"/>
      <c r="BG108" s="578"/>
      <c r="BH108" s="578"/>
      <c r="BI108" s="578"/>
      <c r="BJ108" s="578"/>
      <c r="BK108" s="578"/>
      <c r="BL108" s="578"/>
      <c r="BM108" s="578"/>
      <c r="BN108" s="578"/>
      <c r="BO108" s="578"/>
      <c r="BP108" s="578"/>
      <c r="BQ108" s="578"/>
      <c r="BR108" s="578"/>
      <c r="BS108" s="578"/>
      <c r="BT108" s="578"/>
      <c r="BU108" s="578"/>
      <c r="BV108" s="579">
        <f t="shared" si="13"/>
        <v>0</v>
      </c>
    </row>
    <row r="109" spans="1:74" ht="131.25" customHeight="1" x14ac:dyDescent="0.45">
      <c r="A109" s="314">
        <v>105</v>
      </c>
      <c r="B109" s="791" t="s">
        <v>890</v>
      </c>
      <c r="C109" s="791" t="s">
        <v>326</v>
      </c>
      <c r="D109" s="791" t="s">
        <v>1397</v>
      </c>
      <c r="E109" s="314" t="s">
        <v>891</v>
      </c>
      <c r="F109" s="315">
        <v>458</v>
      </c>
      <c r="G109" s="315">
        <v>422</v>
      </c>
      <c r="H109" s="315">
        <v>36</v>
      </c>
      <c r="I109" s="703" t="s">
        <v>1946</v>
      </c>
      <c r="J109" s="315">
        <v>96</v>
      </c>
      <c r="K109" s="703">
        <v>326</v>
      </c>
      <c r="L109" s="709" t="s">
        <v>752</v>
      </c>
      <c r="M109" s="315" t="s">
        <v>286</v>
      </c>
      <c r="N109" s="315">
        <v>512703</v>
      </c>
      <c r="O109" s="315">
        <v>179694</v>
      </c>
      <c r="P109" s="315"/>
      <c r="Q109" s="315" t="s">
        <v>300</v>
      </c>
      <c r="R109" s="315">
        <v>1.22</v>
      </c>
      <c r="S109" s="314" t="s">
        <v>1947</v>
      </c>
      <c r="T109" s="315">
        <v>326</v>
      </c>
      <c r="U109" s="317">
        <f t="shared" si="7"/>
        <v>114.1</v>
      </c>
      <c r="V109" s="317">
        <f t="shared" si="8"/>
        <v>130.4</v>
      </c>
      <c r="W109" s="317">
        <f t="shared" si="9"/>
        <v>163</v>
      </c>
      <c r="X109" s="317">
        <f t="shared" si="10"/>
        <v>79.86999999999999</v>
      </c>
      <c r="Y109" s="317">
        <f t="shared" si="11"/>
        <v>34.229999999999997</v>
      </c>
      <c r="Z109" s="314" t="s">
        <v>1822</v>
      </c>
      <c r="AA109" s="330"/>
      <c r="AB109" s="330"/>
      <c r="AC109" s="330"/>
      <c r="AD109" s="320"/>
      <c r="AE109" s="378"/>
      <c r="AF109" s="378"/>
      <c r="AG109" s="378"/>
      <c r="AH109" s="321"/>
      <c r="AI109" s="379"/>
      <c r="AJ109" s="390"/>
      <c r="AK109" s="315">
        <v>0</v>
      </c>
      <c r="AL109" s="315">
        <v>0</v>
      </c>
      <c r="AM109" s="315">
        <v>0</v>
      </c>
      <c r="AN109" s="315">
        <v>0</v>
      </c>
      <c r="AO109" s="315">
        <v>0</v>
      </c>
      <c r="AP109" s="315">
        <v>107</v>
      </c>
      <c r="AQ109" s="315">
        <v>108</v>
      </c>
      <c r="AR109" s="315">
        <v>55</v>
      </c>
      <c r="AS109" s="315">
        <v>56</v>
      </c>
      <c r="AT109" s="315">
        <v>0</v>
      </c>
      <c r="AU109" s="315">
        <v>0</v>
      </c>
      <c r="AV109" s="315">
        <v>0</v>
      </c>
      <c r="AW109" s="315">
        <v>0</v>
      </c>
      <c r="AX109" s="315">
        <v>0</v>
      </c>
      <c r="AY109" s="374">
        <f t="shared" si="12"/>
        <v>326</v>
      </c>
      <c r="BA109" s="566"/>
      <c r="BB109" s="566"/>
      <c r="BC109" s="566"/>
      <c r="BD109" s="566"/>
      <c r="BE109" s="578"/>
      <c r="BF109" s="578"/>
      <c r="BG109" s="578">
        <v>0</v>
      </c>
      <c r="BH109" s="578">
        <v>0</v>
      </c>
      <c r="BI109" s="578">
        <v>0</v>
      </c>
      <c r="BJ109" s="578">
        <v>0</v>
      </c>
      <c r="BK109" s="578">
        <v>30</v>
      </c>
      <c r="BL109" s="578">
        <v>30</v>
      </c>
      <c r="BM109" s="578">
        <v>30</v>
      </c>
      <c r="BN109" s="578">
        <v>30</v>
      </c>
      <c r="BO109" s="578">
        <v>0</v>
      </c>
      <c r="BP109" s="578">
        <v>0</v>
      </c>
      <c r="BQ109" s="578">
        <v>0</v>
      </c>
      <c r="BR109" s="578">
        <v>0</v>
      </c>
      <c r="BS109" s="578">
        <v>0</v>
      </c>
      <c r="BT109" s="578">
        <v>0</v>
      </c>
      <c r="BU109" s="578"/>
      <c r="BV109" s="579">
        <f t="shared" si="13"/>
        <v>120</v>
      </c>
    </row>
    <row r="110" spans="1:74" ht="71.25" x14ac:dyDescent="0.45">
      <c r="A110" s="670">
        <v>106</v>
      </c>
      <c r="B110" s="790" t="s">
        <v>892</v>
      </c>
      <c r="C110" s="790" t="s">
        <v>305</v>
      </c>
      <c r="D110" s="790" t="s">
        <v>1092</v>
      </c>
      <c r="E110" s="670" t="s">
        <v>1094</v>
      </c>
      <c r="F110" s="342">
        <v>1274</v>
      </c>
      <c r="G110" s="342">
        <v>1274</v>
      </c>
      <c r="H110" s="342">
        <v>0</v>
      </c>
      <c r="I110" s="698" t="s">
        <v>1093</v>
      </c>
      <c r="J110" s="342">
        <v>1395</v>
      </c>
      <c r="K110" s="698">
        <v>0</v>
      </c>
      <c r="L110" s="719" t="s">
        <v>752</v>
      </c>
      <c r="M110" s="342" t="s">
        <v>286</v>
      </c>
      <c r="N110" s="342"/>
      <c r="O110" s="342"/>
      <c r="P110" s="342"/>
      <c r="Q110" s="342" t="s">
        <v>300</v>
      </c>
      <c r="R110" s="342">
        <v>4.95</v>
      </c>
      <c r="S110" s="670" t="s">
        <v>1948</v>
      </c>
      <c r="T110" s="342">
        <v>0</v>
      </c>
      <c r="U110" s="308">
        <f t="shared" si="7"/>
        <v>0</v>
      </c>
      <c r="V110" s="308">
        <f t="shared" si="8"/>
        <v>0</v>
      </c>
      <c r="W110" s="308">
        <f t="shared" si="9"/>
        <v>0</v>
      </c>
      <c r="X110" s="308">
        <f t="shared" si="10"/>
        <v>0</v>
      </c>
      <c r="Y110" s="308">
        <f t="shared" si="11"/>
        <v>0</v>
      </c>
      <c r="Z110" s="670" t="s">
        <v>37</v>
      </c>
      <c r="AA110" s="330"/>
      <c r="AB110" s="330"/>
      <c r="AC110" s="330"/>
      <c r="AD110" s="320"/>
      <c r="AE110" s="378"/>
      <c r="AF110" s="378"/>
      <c r="AG110" s="378"/>
      <c r="AH110" s="321"/>
      <c r="AI110" s="379"/>
      <c r="AJ110" s="390"/>
      <c r="AK110" s="723">
        <v>0</v>
      </c>
      <c r="AL110" s="723">
        <v>0</v>
      </c>
      <c r="AM110" s="723">
        <v>0</v>
      </c>
      <c r="AN110" s="723">
        <v>0</v>
      </c>
      <c r="AO110" s="723">
        <v>0</v>
      </c>
      <c r="AP110" s="723">
        <v>0</v>
      </c>
      <c r="AQ110" s="723">
        <v>0</v>
      </c>
      <c r="AR110" s="723">
        <v>0</v>
      </c>
      <c r="AS110" s="723">
        <v>0</v>
      </c>
      <c r="AT110" s="723">
        <v>0</v>
      </c>
      <c r="AU110" s="723">
        <v>0</v>
      </c>
      <c r="AV110" s="723">
        <v>0</v>
      </c>
      <c r="AW110" s="723">
        <v>0</v>
      </c>
      <c r="AX110" s="723">
        <v>0</v>
      </c>
      <c r="AY110" s="374">
        <f t="shared" si="12"/>
        <v>0</v>
      </c>
      <c r="BA110" s="566"/>
      <c r="BB110" s="566"/>
      <c r="BC110" s="566"/>
      <c r="BD110" s="566"/>
      <c r="BE110" s="578"/>
      <c r="BF110" s="578"/>
      <c r="BG110" s="578"/>
      <c r="BH110" s="578"/>
      <c r="BI110" s="578"/>
      <c r="BJ110" s="578"/>
      <c r="BK110" s="578"/>
      <c r="BL110" s="578"/>
      <c r="BM110" s="578"/>
      <c r="BN110" s="578"/>
      <c r="BO110" s="578"/>
      <c r="BP110" s="578"/>
      <c r="BQ110" s="578"/>
      <c r="BR110" s="578"/>
      <c r="BS110" s="578"/>
      <c r="BT110" s="578"/>
      <c r="BU110" s="578"/>
      <c r="BV110" s="579">
        <f t="shared" si="13"/>
        <v>0</v>
      </c>
    </row>
    <row r="111" spans="1:74" ht="85.5" x14ac:dyDescent="0.45">
      <c r="A111" s="670">
        <v>107</v>
      </c>
      <c r="B111" s="790" t="s">
        <v>893</v>
      </c>
      <c r="C111" s="790" t="s">
        <v>894</v>
      </c>
      <c r="D111" s="790" t="s">
        <v>1095</v>
      </c>
      <c r="E111" s="340" t="s">
        <v>1096</v>
      </c>
      <c r="F111" s="342">
        <v>635</v>
      </c>
      <c r="G111" s="342">
        <v>99</v>
      </c>
      <c r="H111" s="342">
        <v>536</v>
      </c>
      <c r="I111" s="698" t="s">
        <v>895</v>
      </c>
      <c r="J111" s="342">
        <v>99</v>
      </c>
      <c r="K111" s="698">
        <v>0</v>
      </c>
      <c r="L111" s="719" t="s">
        <v>752</v>
      </c>
      <c r="M111" s="342" t="s">
        <v>286</v>
      </c>
      <c r="N111" s="342"/>
      <c r="O111" s="342"/>
      <c r="P111" s="342"/>
      <c r="Q111" s="342" t="s">
        <v>317</v>
      </c>
      <c r="R111" s="342">
        <v>13.48</v>
      </c>
      <c r="S111" s="670" t="s">
        <v>1099</v>
      </c>
      <c r="T111" s="342">
        <v>0</v>
      </c>
      <c r="U111" s="308">
        <f t="shared" si="7"/>
        <v>0</v>
      </c>
      <c r="V111" s="308">
        <f t="shared" si="8"/>
        <v>0</v>
      </c>
      <c r="W111" s="308">
        <f t="shared" si="9"/>
        <v>0</v>
      </c>
      <c r="X111" s="308">
        <f t="shared" si="10"/>
        <v>0</v>
      </c>
      <c r="Y111" s="308">
        <f t="shared" si="11"/>
        <v>0</v>
      </c>
      <c r="Z111" s="670" t="s">
        <v>37</v>
      </c>
      <c r="AA111" s="330"/>
      <c r="AB111" s="330"/>
      <c r="AC111" s="330"/>
      <c r="AD111" s="320"/>
      <c r="AE111" s="378"/>
      <c r="AF111" s="378"/>
      <c r="AG111" s="378"/>
      <c r="AH111" s="321"/>
      <c r="AI111" s="379"/>
      <c r="AJ111" s="390"/>
      <c r="AK111" s="723">
        <v>0</v>
      </c>
      <c r="AL111" s="723">
        <v>0</v>
      </c>
      <c r="AM111" s="723">
        <v>0</v>
      </c>
      <c r="AN111" s="723">
        <v>0</v>
      </c>
      <c r="AO111" s="723">
        <v>0</v>
      </c>
      <c r="AP111" s="723">
        <v>0</v>
      </c>
      <c r="AQ111" s="723">
        <v>0</v>
      </c>
      <c r="AR111" s="723">
        <v>0</v>
      </c>
      <c r="AS111" s="723">
        <v>0</v>
      </c>
      <c r="AT111" s="723">
        <v>0</v>
      </c>
      <c r="AU111" s="723">
        <v>0</v>
      </c>
      <c r="AV111" s="723">
        <v>0</v>
      </c>
      <c r="AW111" s="723">
        <v>0</v>
      </c>
      <c r="AX111" s="723">
        <v>0</v>
      </c>
      <c r="AY111" s="374">
        <f t="shared" si="12"/>
        <v>0</v>
      </c>
      <c r="BA111" s="566"/>
      <c r="BB111" s="566"/>
      <c r="BC111" s="566"/>
      <c r="BD111" s="566"/>
      <c r="BE111" s="578"/>
      <c r="BF111" s="578"/>
      <c r="BG111" s="578"/>
      <c r="BH111" s="578"/>
      <c r="BI111" s="578"/>
      <c r="BJ111" s="578"/>
      <c r="BK111" s="578"/>
      <c r="BL111" s="578"/>
      <c r="BM111" s="578"/>
      <c r="BN111" s="578"/>
      <c r="BO111" s="578"/>
      <c r="BP111" s="578"/>
      <c r="BQ111" s="578"/>
      <c r="BR111" s="578"/>
      <c r="BS111" s="578"/>
      <c r="BT111" s="578"/>
      <c r="BU111" s="578"/>
      <c r="BV111" s="579">
        <f t="shared" si="13"/>
        <v>0</v>
      </c>
    </row>
    <row r="112" spans="1:74" ht="142.5" x14ac:dyDescent="0.45">
      <c r="A112" s="314">
        <v>108</v>
      </c>
      <c r="B112" s="791" t="s">
        <v>896</v>
      </c>
      <c r="C112" s="791" t="s">
        <v>322</v>
      </c>
      <c r="D112" s="793" t="s">
        <v>1101</v>
      </c>
      <c r="E112" s="314" t="s">
        <v>1100</v>
      </c>
      <c r="F112" s="315">
        <v>231</v>
      </c>
      <c r="G112" s="315">
        <v>231</v>
      </c>
      <c r="H112" s="315">
        <v>0</v>
      </c>
      <c r="I112" s="703" t="s">
        <v>319</v>
      </c>
      <c r="J112" s="315">
        <v>0</v>
      </c>
      <c r="K112" s="703">
        <v>231</v>
      </c>
      <c r="L112" s="709" t="s">
        <v>320</v>
      </c>
      <c r="M112" s="315" t="s">
        <v>286</v>
      </c>
      <c r="N112" s="315"/>
      <c r="O112" s="315"/>
      <c r="P112" s="315"/>
      <c r="Q112" s="315" t="s">
        <v>321</v>
      </c>
      <c r="R112" s="315">
        <v>2.0499999999999998</v>
      </c>
      <c r="S112" s="314" t="s">
        <v>1858</v>
      </c>
      <c r="T112" s="315">
        <v>231</v>
      </c>
      <c r="U112" s="325">
        <f t="shared" si="7"/>
        <v>80.849999999999994</v>
      </c>
      <c r="V112" s="325">
        <f t="shared" si="8"/>
        <v>92.4</v>
      </c>
      <c r="W112" s="325">
        <f t="shared" si="9"/>
        <v>115.5</v>
      </c>
      <c r="X112" s="325">
        <f t="shared" si="10"/>
        <v>56.594999999999992</v>
      </c>
      <c r="Y112" s="325">
        <f t="shared" si="11"/>
        <v>24.254999999999999</v>
      </c>
      <c r="Z112" s="314" t="s">
        <v>1732</v>
      </c>
      <c r="AA112" s="330"/>
      <c r="AB112" s="330"/>
      <c r="AC112" s="330"/>
      <c r="AD112" s="320"/>
      <c r="AE112" s="378"/>
      <c r="AF112" s="378"/>
      <c r="AG112" s="378"/>
      <c r="AH112" s="321"/>
      <c r="AI112" s="379"/>
      <c r="AJ112" s="390"/>
      <c r="AK112" s="315">
        <v>0</v>
      </c>
      <c r="AL112" s="315">
        <v>0</v>
      </c>
      <c r="AM112" s="315">
        <v>0</v>
      </c>
      <c r="AN112" s="315">
        <v>0</v>
      </c>
      <c r="AO112" s="315">
        <v>0</v>
      </c>
      <c r="AP112" s="315">
        <v>0</v>
      </c>
      <c r="AQ112" s="315">
        <v>0</v>
      </c>
      <c r="AR112" s="315">
        <v>58</v>
      </c>
      <c r="AS112" s="315">
        <v>58</v>
      </c>
      <c r="AT112" s="315">
        <v>58</v>
      </c>
      <c r="AU112" s="315">
        <v>57</v>
      </c>
      <c r="AV112" s="315">
        <v>0</v>
      </c>
      <c r="AW112" s="315">
        <v>0</v>
      </c>
      <c r="AX112" s="315">
        <v>0</v>
      </c>
      <c r="AY112" s="374">
        <f t="shared" si="12"/>
        <v>231</v>
      </c>
      <c r="BA112" s="566"/>
      <c r="BB112" s="566"/>
      <c r="BC112" s="566"/>
      <c r="BD112" s="566"/>
      <c r="BE112" s="578"/>
      <c r="BF112" s="578"/>
      <c r="BG112" s="578"/>
      <c r="BH112" s="578"/>
      <c r="BI112" s="578"/>
      <c r="BJ112" s="578"/>
      <c r="BK112" s="578"/>
      <c r="BL112" s="578"/>
      <c r="BM112" s="578"/>
      <c r="BN112" s="578"/>
      <c r="BO112" s="578"/>
      <c r="BP112" s="578"/>
      <c r="BQ112" s="578"/>
      <c r="BR112" s="578"/>
      <c r="BS112" s="578"/>
      <c r="BT112" s="578"/>
      <c r="BU112" s="578"/>
      <c r="BV112" s="579">
        <f t="shared" si="13"/>
        <v>0</v>
      </c>
    </row>
    <row r="113" spans="1:74" ht="142.5" x14ac:dyDescent="0.45">
      <c r="A113" s="670">
        <v>109</v>
      </c>
      <c r="B113" s="790" t="s">
        <v>447</v>
      </c>
      <c r="C113" s="790" t="s">
        <v>332</v>
      </c>
      <c r="D113" s="790" t="s">
        <v>1173</v>
      </c>
      <c r="E113" s="670" t="s">
        <v>1174</v>
      </c>
      <c r="F113" s="698" t="s">
        <v>1949</v>
      </c>
      <c r="G113" s="698" t="s">
        <v>1950</v>
      </c>
      <c r="H113" s="342">
        <v>0</v>
      </c>
      <c r="I113" s="698" t="s">
        <v>1951</v>
      </c>
      <c r="J113" s="698" t="s">
        <v>1952</v>
      </c>
      <c r="K113" s="698">
        <v>0</v>
      </c>
      <c r="L113" s="719" t="s">
        <v>330</v>
      </c>
      <c r="M113" s="342" t="s">
        <v>286</v>
      </c>
      <c r="N113" s="342"/>
      <c r="O113" s="342"/>
      <c r="P113" s="342"/>
      <c r="Q113" s="342" t="s">
        <v>331</v>
      </c>
      <c r="R113" s="698">
        <v>22</v>
      </c>
      <c r="S113" s="670" t="s">
        <v>1953</v>
      </c>
      <c r="T113" s="342">
        <v>0</v>
      </c>
      <c r="U113" s="308">
        <f t="shared" si="7"/>
        <v>0</v>
      </c>
      <c r="V113" s="308">
        <f t="shared" si="8"/>
        <v>0</v>
      </c>
      <c r="W113" s="308">
        <f t="shared" si="9"/>
        <v>0</v>
      </c>
      <c r="X113" s="308">
        <f t="shared" si="10"/>
        <v>0</v>
      </c>
      <c r="Y113" s="308">
        <f t="shared" si="11"/>
        <v>0</v>
      </c>
      <c r="Z113" s="670" t="s">
        <v>37</v>
      </c>
      <c r="AA113" s="330"/>
      <c r="AB113" s="330"/>
      <c r="AC113" s="330"/>
      <c r="AD113" s="320"/>
      <c r="AE113" s="378"/>
      <c r="AF113" s="378"/>
      <c r="AG113" s="378"/>
      <c r="AH113" s="321"/>
      <c r="AI113" s="606"/>
      <c r="AJ113" s="602"/>
      <c r="AK113" s="723">
        <v>0</v>
      </c>
      <c r="AL113" s="723">
        <v>0</v>
      </c>
      <c r="AM113" s="723">
        <v>0</v>
      </c>
      <c r="AN113" s="723">
        <v>0</v>
      </c>
      <c r="AO113" s="723">
        <v>0</v>
      </c>
      <c r="AP113" s="723">
        <v>0</v>
      </c>
      <c r="AQ113" s="723">
        <v>0</v>
      </c>
      <c r="AR113" s="723">
        <v>0</v>
      </c>
      <c r="AS113" s="723">
        <v>0</v>
      </c>
      <c r="AT113" s="723">
        <v>0</v>
      </c>
      <c r="AU113" s="723">
        <v>0</v>
      </c>
      <c r="AV113" s="723">
        <v>0</v>
      </c>
      <c r="AW113" s="723">
        <v>0</v>
      </c>
      <c r="AX113" s="723">
        <v>0</v>
      </c>
      <c r="AY113" s="374">
        <f t="shared" si="12"/>
        <v>0</v>
      </c>
      <c r="BA113" s="566"/>
      <c r="BB113" s="566"/>
      <c r="BC113" s="566"/>
      <c r="BD113" s="566"/>
      <c r="BE113" s="578"/>
      <c r="BF113" s="578"/>
      <c r="BG113" s="578">
        <v>0</v>
      </c>
      <c r="BH113" s="578">
        <v>0</v>
      </c>
      <c r="BI113" s="578">
        <v>0</v>
      </c>
      <c r="BJ113" s="578">
        <v>0</v>
      </c>
      <c r="BK113" s="578">
        <v>132</v>
      </c>
      <c r="BL113" s="578">
        <v>132</v>
      </c>
      <c r="BM113" s="578">
        <v>132</v>
      </c>
      <c r="BN113" s="578">
        <v>132</v>
      </c>
      <c r="BO113" s="578">
        <v>132</v>
      </c>
      <c r="BP113" s="578">
        <v>132</v>
      </c>
      <c r="BQ113" s="578">
        <v>132</v>
      </c>
      <c r="BR113" s="578">
        <v>132</v>
      </c>
      <c r="BS113" s="578">
        <v>133</v>
      </c>
      <c r="BT113" s="578">
        <v>133</v>
      </c>
      <c r="BU113" s="578"/>
      <c r="BV113" s="579">
        <f t="shared" si="13"/>
        <v>1322</v>
      </c>
    </row>
    <row r="114" spans="1:74" ht="28.5" x14ac:dyDescent="0.45">
      <c r="A114" s="314">
        <v>110</v>
      </c>
      <c r="B114" s="791" t="s">
        <v>897</v>
      </c>
      <c r="C114" s="791" t="s">
        <v>898</v>
      </c>
      <c r="D114" s="791" t="s">
        <v>1105</v>
      </c>
      <c r="E114" s="314" t="s">
        <v>1106</v>
      </c>
      <c r="F114" s="315">
        <v>92</v>
      </c>
      <c r="G114" s="315">
        <v>92</v>
      </c>
      <c r="H114" s="315">
        <v>0</v>
      </c>
      <c r="I114" s="703" t="s">
        <v>523</v>
      </c>
      <c r="J114" s="315">
        <v>0</v>
      </c>
      <c r="K114" s="703">
        <v>92</v>
      </c>
      <c r="L114" s="709" t="s">
        <v>320</v>
      </c>
      <c r="M114" s="315" t="s">
        <v>286</v>
      </c>
      <c r="N114" s="315">
        <v>511836</v>
      </c>
      <c r="O114" s="315">
        <v>179261</v>
      </c>
      <c r="P114" s="315"/>
      <c r="Q114" s="315" t="s">
        <v>123</v>
      </c>
      <c r="R114" s="315">
        <v>0.59</v>
      </c>
      <c r="S114" s="314" t="s">
        <v>885</v>
      </c>
      <c r="T114" s="315">
        <v>92</v>
      </c>
      <c r="U114" s="317">
        <f t="shared" si="7"/>
        <v>32.199999999999996</v>
      </c>
      <c r="V114" s="317">
        <f t="shared" si="8"/>
        <v>36.800000000000004</v>
      </c>
      <c r="W114" s="317">
        <f t="shared" si="9"/>
        <v>46</v>
      </c>
      <c r="X114" s="317">
        <f t="shared" si="10"/>
        <v>22.539999999999996</v>
      </c>
      <c r="Y114" s="317">
        <f t="shared" si="11"/>
        <v>9.6599999999999984</v>
      </c>
      <c r="Z114" s="314" t="s">
        <v>626</v>
      </c>
      <c r="AA114" s="330"/>
      <c r="AB114" s="330"/>
      <c r="AC114" s="330"/>
      <c r="AD114" s="320"/>
      <c r="AE114" s="378"/>
      <c r="AF114" s="378"/>
      <c r="AG114" s="378"/>
      <c r="AH114" s="321"/>
      <c r="AI114" s="379"/>
      <c r="AJ114" s="390"/>
      <c r="AK114" s="315">
        <v>0</v>
      </c>
      <c r="AL114" s="315">
        <v>0</v>
      </c>
      <c r="AM114" s="315">
        <v>0</v>
      </c>
      <c r="AN114" s="315">
        <v>0</v>
      </c>
      <c r="AO114" s="315">
        <v>0</v>
      </c>
      <c r="AP114" s="315">
        <v>0</v>
      </c>
      <c r="AQ114" s="315">
        <v>30</v>
      </c>
      <c r="AR114" s="315">
        <v>31</v>
      </c>
      <c r="AS114" s="315">
        <v>31</v>
      </c>
      <c r="AT114" s="315">
        <v>0</v>
      </c>
      <c r="AU114" s="315">
        <v>0</v>
      </c>
      <c r="AV114" s="315">
        <v>0</v>
      </c>
      <c r="AW114" s="315">
        <v>0</v>
      </c>
      <c r="AX114" s="315">
        <v>0</v>
      </c>
      <c r="AY114" s="374">
        <f t="shared" si="12"/>
        <v>92</v>
      </c>
      <c r="BA114" s="566"/>
      <c r="BB114" s="566"/>
      <c r="BC114" s="566"/>
      <c r="BD114" s="566"/>
      <c r="BE114" s="578"/>
      <c r="BF114" s="578"/>
      <c r="BG114" s="578">
        <v>0</v>
      </c>
      <c r="BH114" s="578">
        <v>0</v>
      </c>
      <c r="BI114" s="578">
        <v>0</v>
      </c>
      <c r="BJ114" s="578">
        <v>0</v>
      </c>
      <c r="BK114" s="578">
        <v>0</v>
      </c>
      <c r="BL114" s="578">
        <v>10</v>
      </c>
      <c r="BM114" s="578">
        <v>11</v>
      </c>
      <c r="BN114" s="578">
        <v>11</v>
      </c>
      <c r="BO114" s="578">
        <v>0</v>
      </c>
      <c r="BP114" s="578">
        <v>0</v>
      </c>
      <c r="BQ114" s="578">
        <v>0</v>
      </c>
      <c r="BR114" s="578">
        <v>0</v>
      </c>
      <c r="BS114" s="578">
        <v>0</v>
      </c>
      <c r="BT114" s="578">
        <v>0</v>
      </c>
      <c r="BU114" s="578"/>
      <c r="BV114" s="579">
        <f t="shared" si="13"/>
        <v>32</v>
      </c>
    </row>
    <row r="115" spans="1:74" ht="28.5" x14ac:dyDescent="0.45">
      <c r="A115" s="314">
        <v>111</v>
      </c>
      <c r="B115" s="791" t="s">
        <v>899</v>
      </c>
      <c r="C115" s="791" t="s">
        <v>900</v>
      </c>
      <c r="D115" s="791" t="s">
        <v>1107</v>
      </c>
      <c r="E115" s="314" t="s">
        <v>1106</v>
      </c>
      <c r="F115" s="315">
        <v>59</v>
      </c>
      <c r="G115" s="315">
        <v>59</v>
      </c>
      <c r="H115" s="315">
        <v>0</v>
      </c>
      <c r="I115" s="703" t="s">
        <v>346</v>
      </c>
      <c r="J115" s="315">
        <v>9</v>
      </c>
      <c r="K115" s="703">
        <v>50</v>
      </c>
      <c r="L115" s="709" t="s">
        <v>752</v>
      </c>
      <c r="M115" s="315" t="s">
        <v>286</v>
      </c>
      <c r="N115" s="315">
        <v>512530</v>
      </c>
      <c r="O115" s="315">
        <v>178783</v>
      </c>
      <c r="P115" s="315"/>
      <c r="Q115" s="315" t="s">
        <v>123</v>
      </c>
      <c r="R115" s="315">
        <v>1.1399999999999999</v>
      </c>
      <c r="S115" s="314" t="s">
        <v>1440</v>
      </c>
      <c r="T115" s="315">
        <v>50</v>
      </c>
      <c r="U115" s="317">
        <f t="shared" si="7"/>
        <v>17.5</v>
      </c>
      <c r="V115" s="317">
        <f t="shared" si="8"/>
        <v>20</v>
      </c>
      <c r="W115" s="317">
        <f t="shared" si="9"/>
        <v>25</v>
      </c>
      <c r="X115" s="317">
        <f t="shared" si="10"/>
        <v>12.25</v>
      </c>
      <c r="Y115" s="317">
        <f t="shared" si="11"/>
        <v>5.25</v>
      </c>
      <c r="Z115" s="314" t="s">
        <v>685</v>
      </c>
      <c r="AA115" s="330"/>
      <c r="AB115" s="330"/>
      <c r="AC115" s="330"/>
      <c r="AD115" s="320"/>
      <c r="AE115" s="378"/>
      <c r="AF115" s="378"/>
      <c r="AG115" s="378"/>
      <c r="AH115" s="321"/>
      <c r="AI115" s="379"/>
      <c r="AJ115" s="390"/>
      <c r="AK115" s="315">
        <v>0</v>
      </c>
      <c r="AL115" s="315">
        <v>0</v>
      </c>
      <c r="AM115" s="315">
        <v>0</v>
      </c>
      <c r="AN115" s="315">
        <v>0</v>
      </c>
      <c r="AO115" s="315">
        <v>0</v>
      </c>
      <c r="AP115" s="315">
        <v>0</v>
      </c>
      <c r="AQ115" s="315">
        <v>16</v>
      </c>
      <c r="AR115" s="315">
        <v>17</v>
      </c>
      <c r="AS115" s="315">
        <v>17</v>
      </c>
      <c r="AT115" s="315">
        <v>0</v>
      </c>
      <c r="AU115" s="315">
        <v>0</v>
      </c>
      <c r="AV115" s="315">
        <v>0</v>
      </c>
      <c r="AW115" s="315">
        <v>0</v>
      </c>
      <c r="AX115" s="315">
        <v>0</v>
      </c>
      <c r="AY115" s="374">
        <f t="shared" si="12"/>
        <v>50</v>
      </c>
      <c r="BA115" s="566"/>
      <c r="BB115" s="566"/>
      <c r="BC115" s="566"/>
      <c r="BD115" s="566"/>
      <c r="BE115" s="578"/>
      <c r="BF115" s="578"/>
      <c r="BG115" s="578">
        <v>0</v>
      </c>
      <c r="BH115" s="578">
        <v>0</v>
      </c>
      <c r="BI115" s="578">
        <v>0</v>
      </c>
      <c r="BJ115" s="578">
        <v>0</v>
      </c>
      <c r="BK115" s="578">
        <v>6</v>
      </c>
      <c r="BL115" s="578">
        <v>6</v>
      </c>
      <c r="BM115" s="578">
        <v>6</v>
      </c>
      <c r="BN115" s="578">
        <v>0</v>
      </c>
      <c r="BO115" s="578">
        <v>0</v>
      </c>
      <c r="BP115" s="578">
        <v>0</v>
      </c>
      <c r="BQ115" s="578">
        <v>0</v>
      </c>
      <c r="BR115" s="578">
        <v>0</v>
      </c>
      <c r="BS115" s="578">
        <v>0</v>
      </c>
      <c r="BT115" s="578">
        <v>0</v>
      </c>
      <c r="BU115" s="578"/>
      <c r="BV115" s="579">
        <f t="shared" si="13"/>
        <v>18</v>
      </c>
    </row>
    <row r="116" spans="1:74" ht="42.75" x14ac:dyDescent="0.45">
      <c r="A116" s="314">
        <v>112</v>
      </c>
      <c r="B116" s="791" t="s">
        <v>901</v>
      </c>
      <c r="C116" s="791" t="s">
        <v>902</v>
      </c>
      <c r="D116" s="791" t="s">
        <v>1108</v>
      </c>
      <c r="E116" s="313" t="s">
        <v>851</v>
      </c>
      <c r="F116" s="315">
        <v>55</v>
      </c>
      <c r="G116" s="315">
        <v>43</v>
      </c>
      <c r="H116" s="315">
        <v>12</v>
      </c>
      <c r="I116" s="703" t="s">
        <v>523</v>
      </c>
      <c r="J116" s="315">
        <v>0</v>
      </c>
      <c r="K116" s="703">
        <v>43</v>
      </c>
      <c r="L116" s="709" t="s">
        <v>752</v>
      </c>
      <c r="M116" s="315" t="s">
        <v>286</v>
      </c>
      <c r="N116" s="315">
        <v>512695</v>
      </c>
      <c r="O116" s="315">
        <v>178825</v>
      </c>
      <c r="P116" s="315"/>
      <c r="Q116" s="315" t="s">
        <v>123</v>
      </c>
      <c r="R116" s="315">
        <v>1.25</v>
      </c>
      <c r="S116" s="314" t="s">
        <v>1399</v>
      </c>
      <c r="T116" s="315">
        <v>43</v>
      </c>
      <c r="U116" s="317">
        <f t="shared" si="7"/>
        <v>15.049999999999999</v>
      </c>
      <c r="V116" s="317">
        <f t="shared" si="8"/>
        <v>17.2</v>
      </c>
      <c r="W116" s="317">
        <f t="shared" si="9"/>
        <v>21.5</v>
      </c>
      <c r="X116" s="317">
        <f t="shared" si="10"/>
        <v>10.534999999999998</v>
      </c>
      <c r="Y116" s="317">
        <f t="shared" si="11"/>
        <v>4.5149999999999997</v>
      </c>
      <c r="Z116" s="314" t="s">
        <v>685</v>
      </c>
      <c r="AA116" s="330"/>
      <c r="AB116" s="330"/>
      <c r="AC116" s="330"/>
      <c r="AD116" s="320"/>
      <c r="AE116" s="378"/>
      <c r="AF116" s="378"/>
      <c r="AG116" s="378"/>
      <c r="AH116" s="321"/>
      <c r="AI116" s="379"/>
      <c r="AJ116" s="390"/>
      <c r="AK116" s="315">
        <v>0</v>
      </c>
      <c r="AL116" s="315">
        <v>0</v>
      </c>
      <c r="AM116" s="315">
        <v>0</v>
      </c>
      <c r="AN116" s="315">
        <v>0</v>
      </c>
      <c r="AO116" s="315">
        <v>0</v>
      </c>
      <c r="AP116" s="315">
        <v>0</v>
      </c>
      <c r="AQ116" s="315">
        <v>14</v>
      </c>
      <c r="AR116" s="315">
        <v>14</v>
      </c>
      <c r="AS116" s="315">
        <v>15</v>
      </c>
      <c r="AT116" s="315">
        <v>0</v>
      </c>
      <c r="AU116" s="315">
        <v>0</v>
      </c>
      <c r="AV116" s="315">
        <v>0</v>
      </c>
      <c r="AW116" s="315">
        <v>0</v>
      </c>
      <c r="AX116" s="315">
        <v>0</v>
      </c>
      <c r="AY116" s="374">
        <f t="shared" si="12"/>
        <v>43</v>
      </c>
      <c r="BA116" s="566"/>
      <c r="BB116" s="566"/>
      <c r="BC116" s="566"/>
      <c r="BD116" s="566"/>
      <c r="BE116" s="578"/>
      <c r="BF116" s="578"/>
      <c r="BG116" s="578">
        <v>0</v>
      </c>
      <c r="BH116" s="578">
        <v>0</v>
      </c>
      <c r="BI116" s="578">
        <v>0</v>
      </c>
      <c r="BJ116" s="578">
        <v>0</v>
      </c>
      <c r="BK116" s="578">
        <v>0</v>
      </c>
      <c r="BL116" s="578">
        <v>5</v>
      </c>
      <c r="BM116" s="578">
        <v>5</v>
      </c>
      <c r="BN116" s="578">
        <v>5</v>
      </c>
      <c r="BO116" s="578">
        <v>0</v>
      </c>
      <c r="BP116" s="578">
        <v>0</v>
      </c>
      <c r="BQ116" s="578">
        <v>0</v>
      </c>
      <c r="BR116" s="578">
        <v>0</v>
      </c>
      <c r="BS116" s="578">
        <v>0</v>
      </c>
      <c r="BT116" s="578">
        <v>0</v>
      </c>
      <c r="BU116" s="578"/>
      <c r="BV116" s="579">
        <f t="shared" si="13"/>
        <v>15</v>
      </c>
    </row>
    <row r="117" spans="1:74" ht="214.5" customHeight="1" x14ac:dyDescent="0.45">
      <c r="A117" s="670">
        <v>113</v>
      </c>
      <c r="B117" s="790" t="s">
        <v>903</v>
      </c>
      <c r="C117" s="790" t="s">
        <v>904</v>
      </c>
      <c r="D117" s="790" t="s">
        <v>1109</v>
      </c>
      <c r="E117" s="340" t="s">
        <v>1110</v>
      </c>
      <c r="F117" s="342">
        <v>42</v>
      </c>
      <c r="G117" s="342">
        <v>42</v>
      </c>
      <c r="H117" s="342">
        <v>0</v>
      </c>
      <c r="I117" s="698" t="s">
        <v>905</v>
      </c>
      <c r="J117" s="342">
        <v>0</v>
      </c>
      <c r="K117" s="698">
        <v>42</v>
      </c>
      <c r="L117" s="719" t="s">
        <v>752</v>
      </c>
      <c r="M117" s="342" t="s">
        <v>286</v>
      </c>
      <c r="N117" s="342"/>
      <c r="O117" s="342"/>
      <c r="P117" s="342"/>
      <c r="Q117" s="342" t="s">
        <v>123</v>
      </c>
      <c r="R117" s="342">
        <v>0.49</v>
      </c>
      <c r="S117" s="670" t="s">
        <v>1954</v>
      </c>
      <c r="T117" s="342">
        <v>0</v>
      </c>
      <c r="U117" s="308">
        <f t="shared" si="7"/>
        <v>0</v>
      </c>
      <c r="V117" s="308">
        <f t="shared" si="8"/>
        <v>0</v>
      </c>
      <c r="W117" s="308">
        <f t="shared" si="9"/>
        <v>0</v>
      </c>
      <c r="X117" s="308">
        <f t="shared" si="10"/>
        <v>0</v>
      </c>
      <c r="Y117" s="308">
        <f t="shared" si="11"/>
        <v>0</v>
      </c>
      <c r="Z117" s="670" t="s">
        <v>37</v>
      </c>
      <c r="AA117" s="330"/>
      <c r="AB117" s="330"/>
      <c r="AC117" s="330"/>
      <c r="AD117" s="320"/>
      <c r="AE117" s="378"/>
      <c r="AF117" s="378"/>
      <c r="AG117" s="378"/>
      <c r="AH117" s="321"/>
      <c r="AI117" s="379"/>
      <c r="AJ117" s="390"/>
      <c r="AK117" s="723">
        <v>0</v>
      </c>
      <c r="AL117" s="723">
        <v>0</v>
      </c>
      <c r="AM117" s="723">
        <v>0</v>
      </c>
      <c r="AN117" s="723">
        <v>0</v>
      </c>
      <c r="AO117" s="723">
        <v>0</v>
      </c>
      <c r="AP117" s="723">
        <v>0</v>
      </c>
      <c r="AQ117" s="723">
        <v>0</v>
      </c>
      <c r="AR117" s="723">
        <v>0</v>
      </c>
      <c r="AS117" s="723">
        <v>0</v>
      </c>
      <c r="AT117" s="723">
        <v>0</v>
      </c>
      <c r="AU117" s="723">
        <v>0</v>
      </c>
      <c r="AV117" s="723">
        <v>0</v>
      </c>
      <c r="AW117" s="723">
        <v>0</v>
      </c>
      <c r="AX117" s="723">
        <v>0</v>
      </c>
      <c r="AY117" s="374">
        <f t="shared" si="12"/>
        <v>0</v>
      </c>
      <c r="BA117" s="566"/>
      <c r="BB117" s="566"/>
      <c r="BC117" s="566"/>
      <c r="BD117" s="566"/>
      <c r="BE117" s="578"/>
      <c r="BF117" s="578"/>
      <c r="BG117" s="578">
        <v>0</v>
      </c>
      <c r="BH117" s="578">
        <v>0</v>
      </c>
      <c r="BI117" s="578">
        <v>0</v>
      </c>
      <c r="BJ117" s="578">
        <v>0</v>
      </c>
      <c r="BK117" s="578">
        <v>0</v>
      </c>
      <c r="BL117" s="578">
        <v>5</v>
      </c>
      <c r="BM117" s="578">
        <v>5</v>
      </c>
      <c r="BN117" s="578">
        <v>5</v>
      </c>
      <c r="BO117" s="578">
        <v>0</v>
      </c>
      <c r="BP117" s="578">
        <v>0</v>
      </c>
      <c r="BQ117" s="578">
        <v>0</v>
      </c>
      <c r="BR117" s="578">
        <v>0</v>
      </c>
      <c r="BS117" s="578">
        <v>0</v>
      </c>
      <c r="BT117" s="578">
        <v>0</v>
      </c>
      <c r="BU117" s="578"/>
      <c r="BV117" s="579">
        <f t="shared" si="13"/>
        <v>15</v>
      </c>
    </row>
    <row r="118" spans="1:74" ht="28.5" x14ac:dyDescent="0.45">
      <c r="A118" s="670">
        <v>114</v>
      </c>
      <c r="B118" s="790" t="s">
        <v>906</v>
      </c>
      <c r="C118" s="790" t="s">
        <v>907</v>
      </c>
      <c r="D118" s="790" t="s">
        <v>1116</v>
      </c>
      <c r="E118" s="340" t="s">
        <v>1114</v>
      </c>
      <c r="F118" s="342">
        <v>0</v>
      </c>
      <c r="G118" s="342">
        <v>0</v>
      </c>
      <c r="H118" s="342">
        <v>0</v>
      </c>
      <c r="I118" s="698" t="s">
        <v>523</v>
      </c>
      <c r="J118" s="342">
        <v>0</v>
      </c>
      <c r="K118" s="698">
        <v>0</v>
      </c>
      <c r="L118" s="719" t="s">
        <v>752</v>
      </c>
      <c r="M118" s="342" t="s">
        <v>286</v>
      </c>
      <c r="N118" s="342"/>
      <c r="O118" s="342"/>
      <c r="P118" s="342"/>
      <c r="Q118" s="342" t="s">
        <v>123</v>
      </c>
      <c r="R118" s="342">
        <v>33.81</v>
      </c>
      <c r="S118" s="670" t="s">
        <v>1115</v>
      </c>
      <c r="T118" s="342">
        <v>0</v>
      </c>
      <c r="U118" s="308">
        <f t="shared" si="7"/>
        <v>0</v>
      </c>
      <c r="V118" s="308">
        <f t="shared" si="8"/>
        <v>0</v>
      </c>
      <c r="W118" s="308">
        <f t="shared" si="9"/>
        <v>0</v>
      </c>
      <c r="X118" s="308">
        <f t="shared" si="10"/>
        <v>0</v>
      </c>
      <c r="Y118" s="308">
        <f t="shared" si="11"/>
        <v>0</v>
      </c>
      <c r="Z118" s="670" t="s">
        <v>37</v>
      </c>
      <c r="AA118" s="330"/>
      <c r="AB118" s="330"/>
      <c r="AC118" s="330"/>
      <c r="AD118" s="320"/>
      <c r="AE118" s="378"/>
      <c r="AF118" s="378"/>
      <c r="AG118" s="378"/>
      <c r="AH118" s="321"/>
      <c r="AI118" s="379"/>
      <c r="AJ118" s="390"/>
      <c r="AK118" s="723">
        <v>0</v>
      </c>
      <c r="AL118" s="723">
        <v>0</v>
      </c>
      <c r="AM118" s="723">
        <v>0</v>
      </c>
      <c r="AN118" s="723">
        <v>0</v>
      </c>
      <c r="AO118" s="723">
        <v>0</v>
      </c>
      <c r="AP118" s="723">
        <v>0</v>
      </c>
      <c r="AQ118" s="723">
        <v>0</v>
      </c>
      <c r="AR118" s="723">
        <v>0</v>
      </c>
      <c r="AS118" s="723">
        <v>0</v>
      </c>
      <c r="AT118" s="723">
        <v>0</v>
      </c>
      <c r="AU118" s="723">
        <v>0</v>
      </c>
      <c r="AV118" s="723">
        <v>0</v>
      </c>
      <c r="AW118" s="723">
        <v>0</v>
      </c>
      <c r="AX118" s="723">
        <v>0</v>
      </c>
      <c r="AY118" s="374">
        <f t="shared" si="12"/>
        <v>0</v>
      </c>
      <c r="BA118" s="566"/>
      <c r="BB118" s="566"/>
      <c r="BC118" s="566"/>
      <c r="BD118" s="566"/>
      <c r="BE118" s="578"/>
      <c r="BF118" s="578"/>
      <c r="BG118" s="578"/>
      <c r="BH118" s="578"/>
      <c r="BI118" s="578"/>
      <c r="BJ118" s="578"/>
      <c r="BK118" s="578"/>
      <c r="BL118" s="578"/>
      <c r="BM118" s="578"/>
      <c r="BN118" s="578"/>
      <c r="BO118" s="578"/>
      <c r="BP118" s="578"/>
      <c r="BQ118" s="578"/>
      <c r="BR118" s="578"/>
      <c r="BS118" s="578"/>
      <c r="BT118" s="578"/>
      <c r="BU118" s="578"/>
      <c r="BV118" s="579">
        <f t="shared" si="13"/>
        <v>0</v>
      </c>
    </row>
    <row r="119" spans="1:74" ht="28.5" x14ac:dyDescent="0.45">
      <c r="A119" s="314">
        <v>115</v>
      </c>
      <c r="B119" s="791" t="s">
        <v>908</v>
      </c>
      <c r="C119" s="791" t="s">
        <v>909</v>
      </c>
      <c r="D119" s="791" t="s">
        <v>1117</v>
      </c>
      <c r="E119" s="313" t="s">
        <v>910</v>
      </c>
      <c r="F119" s="315">
        <v>64</v>
      </c>
      <c r="G119" s="315">
        <v>60</v>
      </c>
      <c r="H119" s="315">
        <v>4</v>
      </c>
      <c r="I119" s="703" t="s">
        <v>523</v>
      </c>
      <c r="J119" s="315">
        <v>0</v>
      </c>
      <c r="K119" s="703">
        <v>60</v>
      </c>
      <c r="L119" s="709" t="s">
        <v>752</v>
      </c>
      <c r="M119" s="315" t="s">
        <v>286</v>
      </c>
      <c r="N119" s="315">
        <v>514576</v>
      </c>
      <c r="O119" s="315">
        <v>180245</v>
      </c>
      <c r="P119" s="315"/>
      <c r="Q119" s="315" t="s">
        <v>123</v>
      </c>
      <c r="R119" s="315">
        <v>1.84</v>
      </c>
      <c r="S119" s="314" t="s">
        <v>911</v>
      </c>
      <c r="T119" s="315">
        <v>60</v>
      </c>
      <c r="U119" s="317">
        <f t="shared" si="7"/>
        <v>21</v>
      </c>
      <c r="V119" s="317">
        <f t="shared" si="8"/>
        <v>24</v>
      </c>
      <c r="W119" s="317">
        <f t="shared" si="9"/>
        <v>30</v>
      </c>
      <c r="X119" s="317">
        <f t="shared" si="10"/>
        <v>14.7</v>
      </c>
      <c r="Y119" s="317">
        <f t="shared" si="11"/>
        <v>6.3</v>
      </c>
      <c r="Z119" s="314" t="s">
        <v>1961</v>
      </c>
      <c r="AA119" s="330"/>
      <c r="AB119" s="330"/>
      <c r="AC119" s="330"/>
      <c r="AD119" s="320"/>
      <c r="AE119" s="378"/>
      <c r="AF119" s="378"/>
      <c r="AG119" s="378"/>
      <c r="AH119" s="321"/>
      <c r="AI119" s="379"/>
      <c r="AJ119" s="390"/>
      <c r="AK119" s="315">
        <v>0</v>
      </c>
      <c r="AL119" s="315">
        <v>0</v>
      </c>
      <c r="AM119" s="315">
        <v>0</v>
      </c>
      <c r="AN119" s="315">
        <v>0</v>
      </c>
      <c r="AO119" s="315">
        <v>0</v>
      </c>
      <c r="AP119" s="315">
        <v>0</v>
      </c>
      <c r="AQ119" s="315">
        <v>0</v>
      </c>
      <c r="AR119" s="315">
        <v>20</v>
      </c>
      <c r="AS119" s="315">
        <v>20</v>
      </c>
      <c r="AT119" s="315">
        <v>20</v>
      </c>
      <c r="AU119" s="315">
        <v>0</v>
      </c>
      <c r="AV119" s="315">
        <v>0</v>
      </c>
      <c r="AW119" s="315">
        <v>0</v>
      </c>
      <c r="AX119" s="315">
        <v>0</v>
      </c>
      <c r="AY119" s="374">
        <f t="shared" si="12"/>
        <v>60</v>
      </c>
      <c r="BA119" s="566"/>
      <c r="BB119" s="566"/>
      <c r="BC119" s="566"/>
      <c r="BD119" s="566"/>
      <c r="BE119" s="578"/>
      <c r="BF119" s="578"/>
      <c r="BG119" s="578">
        <v>0</v>
      </c>
      <c r="BH119" s="578">
        <v>0</v>
      </c>
      <c r="BI119" s="578">
        <v>0</v>
      </c>
      <c r="BJ119" s="578">
        <v>0</v>
      </c>
      <c r="BK119" s="578">
        <v>7</v>
      </c>
      <c r="BL119" s="578">
        <v>7</v>
      </c>
      <c r="BM119" s="578">
        <v>7</v>
      </c>
      <c r="BN119" s="578">
        <v>0</v>
      </c>
      <c r="BO119" s="578">
        <v>0</v>
      </c>
      <c r="BP119" s="578">
        <v>0</v>
      </c>
      <c r="BQ119" s="578">
        <v>0</v>
      </c>
      <c r="BR119" s="578">
        <v>0</v>
      </c>
      <c r="BS119" s="578">
        <v>0</v>
      </c>
      <c r="BT119" s="578">
        <v>0</v>
      </c>
      <c r="BU119" s="578"/>
      <c r="BV119" s="579">
        <f t="shared" si="13"/>
        <v>21</v>
      </c>
    </row>
    <row r="120" spans="1:74" ht="28.5" x14ac:dyDescent="0.45">
      <c r="A120" s="670">
        <v>116</v>
      </c>
      <c r="B120" s="790" t="s">
        <v>37</v>
      </c>
      <c r="C120" s="790" t="s">
        <v>913</v>
      </c>
      <c r="D120" s="792" t="s">
        <v>914</v>
      </c>
      <c r="E120" s="670" t="s">
        <v>915</v>
      </c>
      <c r="F120" s="342">
        <v>47</v>
      </c>
      <c r="G120" s="342">
        <v>47</v>
      </c>
      <c r="H120" s="342">
        <v>0</v>
      </c>
      <c r="I120" s="698" t="s">
        <v>523</v>
      </c>
      <c r="J120" s="342">
        <v>0</v>
      </c>
      <c r="K120" s="698">
        <v>0</v>
      </c>
      <c r="L120" s="719" t="s">
        <v>355</v>
      </c>
      <c r="M120" s="342" t="s">
        <v>286</v>
      </c>
      <c r="N120" s="342"/>
      <c r="O120" s="342"/>
      <c r="P120" s="342"/>
      <c r="Q120" s="342" t="s">
        <v>123</v>
      </c>
      <c r="R120" s="342">
        <v>0.84</v>
      </c>
      <c r="S120" s="670" t="s">
        <v>1118</v>
      </c>
      <c r="T120" s="342">
        <v>0</v>
      </c>
      <c r="U120" s="308">
        <f t="shared" si="7"/>
        <v>0</v>
      </c>
      <c r="V120" s="308">
        <f t="shared" si="8"/>
        <v>0</v>
      </c>
      <c r="W120" s="308">
        <f t="shared" si="9"/>
        <v>0</v>
      </c>
      <c r="X120" s="308">
        <f t="shared" si="10"/>
        <v>0</v>
      </c>
      <c r="Y120" s="308">
        <f t="shared" si="11"/>
        <v>0</v>
      </c>
      <c r="Z120" s="670" t="s">
        <v>37</v>
      </c>
      <c r="AA120" s="330"/>
      <c r="AB120" s="330"/>
      <c r="AC120" s="330"/>
      <c r="AD120" s="320"/>
      <c r="AE120" s="378"/>
      <c r="AF120" s="378"/>
      <c r="AG120" s="378"/>
      <c r="AH120" s="321"/>
      <c r="AI120" s="379"/>
      <c r="AJ120" s="390"/>
      <c r="AK120" s="723">
        <v>0</v>
      </c>
      <c r="AL120" s="723">
        <v>0</v>
      </c>
      <c r="AM120" s="723">
        <v>0</v>
      </c>
      <c r="AN120" s="723">
        <v>0</v>
      </c>
      <c r="AO120" s="723">
        <v>0</v>
      </c>
      <c r="AP120" s="723">
        <v>0</v>
      </c>
      <c r="AQ120" s="723">
        <v>0</v>
      </c>
      <c r="AR120" s="723">
        <v>0</v>
      </c>
      <c r="AS120" s="723">
        <v>0</v>
      </c>
      <c r="AT120" s="723">
        <v>0</v>
      </c>
      <c r="AU120" s="723">
        <v>0</v>
      </c>
      <c r="AV120" s="723">
        <v>0</v>
      </c>
      <c r="AW120" s="723">
        <v>0</v>
      </c>
      <c r="AX120" s="723">
        <v>0</v>
      </c>
      <c r="AY120" s="374">
        <f t="shared" si="12"/>
        <v>0</v>
      </c>
      <c r="BA120" s="566"/>
      <c r="BB120" s="566"/>
      <c r="BC120" s="566"/>
      <c r="BD120" s="566"/>
      <c r="BE120" s="578"/>
      <c r="BF120" s="578"/>
      <c r="BG120" s="578"/>
      <c r="BH120" s="578"/>
      <c r="BI120" s="578"/>
      <c r="BJ120" s="578"/>
      <c r="BK120" s="578"/>
      <c r="BL120" s="578"/>
      <c r="BM120" s="578"/>
      <c r="BN120" s="578"/>
      <c r="BO120" s="578"/>
      <c r="BP120" s="578"/>
      <c r="BQ120" s="578"/>
      <c r="BR120" s="578"/>
      <c r="BS120" s="578"/>
      <c r="BT120" s="578"/>
      <c r="BU120" s="578"/>
      <c r="BV120" s="579">
        <f t="shared" si="13"/>
        <v>0</v>
      </c>
    </row>
    <row r="121" spans="1:74" ht="28.5" x14ac:dyDescent="0.45">
      <c r="A121" s="670">
        <v>117</v>
      </c>
      <c r="B121" s="790" t="s">
        <v>37</v>
      </c>
      <c r="C121" s="790" t="s">
        <v>916</v>
      </c>
      <c r="D121" s="792" t="s">
        <v>917</v>
      </c>
      <c r="E121" s="340" t="s">
        <v>540</v>
      </c>
      <c r="F121" s="342">
        <v>218</v>
      </c>
      <c r="G121" s="342">
        <v>218</v>
      </c>
      <c r="H121" s="342">
        <v>0</v>
      </c>
      <c r="I121" s="698" t="s">
        <v>523</v>
      </c>
      <c r="J121" s="342">
        <v>0</v>
      </c>
      <c r="K121" s="698">
        <v>0</v>
      </c>
      <c r="L121" s="719" t="s">
        <v>285</v>
      </c>
      <c r="M121" s="342" t="s">
        <v>286</v>
      </c>
      <c r="N121" s="342"/>
      <c r="O121" s="342"/>
      <c r="P121" s="342"/>
      <c r="Q121" s="342" t="s">
        <v>123</v>
      </c>
      <c r="R121" s="342">
        <v>0.5</v>
      </c>
      <c r="S121" s="670" t="s">
        <v>1118</v>
      </c>
      <c r="T121" s="342">
        <v>0</v>
      </c>
      <c r="U121" s="308">
        <f t="shared" si="7"/>
        <v>0</v>
      </c>
      <c r="V121" s="308">
        <f t="shared" si="8"/>
        <v>0</v>
      </c>
      <c r="W121" s="308">
        <f t="shared" si="9"/>
        <v>0</v>
      </c>
      <c r="X121" s="308">
        <f t="shared" si="10"/>
        <v>0</v>
      </c>
      <c r="Y121" s="308">
        <f t="shared" si="11"/>
        <v>0</v>
      </c>
      <c r="Z121" s="670" t="s">
        <v>37</v>
      </c>
      <c r="AA121" s="330"/>
      <c r="AB121" s="330"/>
      <c r="AC121" s="330"/>
      <c r="AD121" s="320"/>
      <c r="AE121" s="378"/>
      <c r="AF121" s="378"/>
      <c r="AG121" s="378"/>
      <c r="AH121" s="321"/>
      <c r="AI121" s="379"/>
      <c r="AJ121" s="390"/>
      <c r="AK121" s="723">
        <v>0</v>
      </c>
      <c r="AL121" s="723">
        <v>0</v>
      </c>
      <c r="AM121" s="723">
        <v>0</v>
      </c>
      <c r="AN121" s="723">
        <v>0</v>
      </c>
      <c r="AO121" s="723">
        <v>0</v>
      </c>
      <c r="AP121" s="723">
        <v>0</v>
      </c>
      <c r="AQ121" s="723">
        <v>0</v>
      </c>
      <c r="AR121" s="723">
        <v>0</v>
      </c>
      <c r="AS121" s="723">
        <v>0</v>
      </c>
      <c r="AT121" s="723">
        <v>0</v>
      </c>
      <c r="AU121" s="723">
        <v>0</v>
      </c>
      <c r="AV121" s="723">
        <v>0</v>
      </c>
      <c r="AW121" s="723">
        <v>0</v>
      </c>
      <c r="AX121" s="723">
        <v>0</v>
      </c>
      <c r="AY121" s="374">
        <f t="shared" si="12"/>
        <v>0</v>
      </c>
      <c r="BA121" s="566"/>
      <c r="BB121" s="566"/>
      <c r="BC121" s="566"/>
      <c r="BD121" s="566"/>
      <c r="BE121" s="578"/>
      <c r="BF121" s="578"/>
      <c r="BG121" s="578"/>
      <c r="BH121" s="578"/>
      <c r="BI121" s="578"/>
      <c r="BJ121" s="578"/>
      <c r="BK121" s="578"/>
      <c r="BL121" s="578"/>
      <c r="BM121" s="578"/>
      <c r="BN121" s="578"/>
      <c r="BO121" s="578"/>
      <c r="BP121" s="578"/>
      <c r="BQ121" s="578"/>
      <c r="BR121" s="578"/>
      <c r="BS121" s="578"/>
      <c r="BT121" s="578"/>
      <c r="BU121" s="578"/>
      <c r="BV121" s="579">
        <f t="shared" si="13"/>
        <v>0</v>
      </c>
    </row>
    <row r="122" spans="1:74" ht="237" customHeight="1" x14ac:dyDescent="0.45">
      <c r="A122" s="314">
        <v>118</v>
      </c>
      <c r="B122" s="791" t="s">
        <v>918</v>
      </c>
      <c r="C122" s="791" t="s">
        <v>919</v>
      </c>
      <c r="D122" s="791" t="s">
        <v>1119</v>
      </c>
      <c r="E122" s="313" t="s">
        <v>1401</v>
      </c>
      <c r="F122" s="315">
        <v>430</v>
      </c>
      <c r="G122" s="315">
        <v>294</v>
      </c>
      <c r="H122" s="315">
        <v>136</v>
      </c>
      <c r="I122" s="703" t="s">
        <v>1120</v>
      </c>
      <c r="J122" s="315">
        <v>0</v>
      </c>
      <c r="K122" s="703">
        <v>294</v>
      </c>
      <c r="L122" s="709" t="s">
        <v>355</v>
      </c>
      <c r="M122" s="315" t="s">
        <v>286</v>
      </c>
      <c r="N122" s="315">
        <v>514084</v>
      </c>
      <c r="O122" s="315">
        <v>181024</v>
      </c>
      <c r="P122" s="315"/>
      <c r="Q122" s="315" t="s">
        <v>123</v>
      </c>
      <c r="R122" s="315">
        <v>7.78</v>
      </c>
      <c r="S122" s="314" t="s">
        <v>1400</v>
      </c>
      <c r="T122" s="315">
        <v>294</v>
      </c>
      <c r="U122" s="317">
        <f t="shared" si="7"/>
        <v>102.89999999999999</v>
      </c>
      <c r="V122" s="317">
        <f t="shared" si="8"/>
        <v>117.60000000000001</v>
      </c>
      <c r="W122" s="317">
        <f t="shared" si="9"/>
        <v>147</v>
      </c>
      <c r="X122" s="317">
        <f t="shared" si="10"/>
        <v>72.029999999999987</v>
      </c>
      <c r="Y122" s="317">
        <f t="shared" si="11"/>
        <v>30.869999999999997</v>
      </c>
      <c r="Z122" s="314" t="s">
        <v>1198</v>
      </c>
      <c r="AA122" s="330"/>
      <c r="AB122" s="330"/>
      <c r="AC122" s="330"/>
      <c r="AD122" s="320"/>
      <c r="AE122" s="378"/>
      <c r="AF122" s="378"/>
      <c r="AG122" s="378"/>
      <c r="AH122" s="321"/>
      <c r="AI122" s="379"/>
      <c r="AJ122" s="390"/>
      <c r="AK122" s="315">
        <v>0</v>
      </c>
      <c r="AL122" s="315">
        <v>0</v>
      </c>
      <c r="AM122" s="315">
        <v>0</v>
      </c>
      <c r="AN122" s="315">
        <v>0</v>
      </c>
      <c r="AO122" s="315">
        <v>0</v>
      </c>
      <c r="AP122" s="315">
        <v>0</v>
      </c>
      <c r="AQ122" s="315">
        <v>73</v>
      </c>
      <c r="AR122" s="315">
        <v>73</v>
      </c>
      <c r="AS122" s="315">
        <v>74</v>
      </c>
      <c r="AT122" s="315">
        <v>74</v>
      </c>
      <c r="AU122" s="315">
        <v>0</v>
      </c>
      <c r="AV122" s="315">
        <v>0</v>
      </c>
      <c r="AW122" s="315">
        <v>0</v>
      </c>
      <c r="AX122" s="315">
        <v>0</v>
      </c>
      <c r="AY122" s="374">
        <f t="shared" si="12"/>
        <v>294</v>
      </c>
      <c r="BA122" s="566"/>
      <c r="BB122" s="566"/>
      <c r="BC122" s="566"/>
      <c r="BD122" s="566"/>
      <c r="BE122" s="578"/>
      <c r="BF122" s="578"/>
      <c r="BG122" s="578">
        <v>0</v>
      </c>
      <c r="BH122" s="578">
        <v>0</v>
      </c>
      <c r="BI122" s="578">
        <v>0</v>
      </c>
      <c r="BJ122" s="578">
        <v>0</v>
      </c>
      <c r="BK122" s="578">
        <v>0</v>
      </c>
      <c r="BL122" s="578">
        <v>0</v>
      </c>
      <c r="BM122" s="578">
        <v>55</v>
      </c>
      <c r="BN122" s="578">
        <v>55</v>
      </c>
      <c r="BO122" s="578">
        <v>55</v>
      </c>
      <c r="BP122" s="578">
        <v>55</v>
      </c>
      <c r="BQ122" s="578">
        <v>55</v>
      </c>
      <c r="BR122" s="578">
        <v>56</v>
      </c>
      <c r="BS122" s="578">
        <v>0</v>
      </c>
      <c r="BT122" s="578">
        <v>0</v>
      </c>
      <c r="BU122" s="578"/>
      <c r="BV122" s="579">
        <f t="shared" si="13"/>
        <v>331</v>
      </c>
    </row>
    <row r="123" spans="1:74" ht="57" x14ac:dyDescent="0.45">
      <c r="A123" s="314">
        <v>119</v>
      </c>
      <c r="B123" s="791" t="s">
        <v>920</v>
      </c>
      <c r="C123" s="791" t="s">
        <v>921</v>
      </c>
      <c r="D123" s="791" t="s">
        <v>1121</v>
      </c>
      <c r="E123" s="314" t="s">
        <v>1122</v>
      </c>
      <c r="F123" s="315">
        <v>216</v>
      </c>
      <c r="G123" s="315">
        <v>213</v>
      </c>
      <c r="H123" s="315">
        <v>3</v>
      </c>
      <c r="I123" s="703" t="s">
        <v>1955</v>
      </c>
      <c r="J123" s="315">
        <v>0</v>
      </c>
      <c r="K123" s="703">
        <v>213</v>
      </c>
      <c r="L123" s="709" t="s">
        <v>923</v>
      </c>
      <c r="M123" s="315" t="s">
        <v>286</v>
      </c>
      <c r="N123" s="315">
        <v>512610</v>
      </c>
      <c r="O123" s="315">
        <v>181555</v>
      </c>
      <c r="P123" s="315"/>
      <c r="Q123" s="315" t="s">
        <v>123</v>
      </c>
      <c r="R123" s="315">
        <v>1.43</v>
      </c>
      <c r="S123" s="314" t="s">
        <v>821</v>
      </c>
      <c r="T123" s="315">
        <v>213</v>
      </c>
      <c r="U123" s="317">
        <f t="shared" si="7"/>
        <v>74.55</v>
      </c>
      <c r="V123" s="317">
        <f t="shared" si="8"/>
        <v>85.2</v>
      </c>
      <c r="W123" s="317">
        <f t="shared" si="9"/>
        <v>106.5</v>
      </c>
      <c r="X123" s="317">
        <f t="shared" si="10"/>
        <v>52.184999999999995</v>
      </c>
      <c r="Y123" s="317">
        <f t="shared" si="11"/>
        <v>22.364999999999998</v>
      </c>
      <c r="Z123" s="314" t="s">
        <v>924</v>
      </c>
      <c r="AA123" s="330"/>
      <c r="AB123" s="330"/>
      <c r="AC123" s="330"/>
      <c r="AD123" s="320"/>
      <c r="AE123" s="378"/>
      <c r="AF123" s="378"/>
      <c r="AG123" s="378"/>
      <c r="AH123" s="321"/>
      <c r="AI123" s="379"/>
      <c r="AJ123" s="390"/>
      <c r="AK123" s="315">
        <v>0</v>
      </c>
      <c r="AL123" s="315">
        <v>0</v>
      </c>
      <c r="AM123" s="315">
        <v>0</v>
      </c>
      <c r="AN123" s="315">
        <v>0</v>
      </c>
      <c r="AO123" s="315">
        <v>0</v>
      </c>
      <c r="AP123" s="315">
        <v>0</v>
      </c>
      <c r="AQ123" s="315">
        <v>0</v>
      </c>
      <c r="AR123" s="315">
        <v>53</v>
      </c>
      <c r="AS123" s="315">
        <v>53</v>
      </c>
      <c r="AT123" s="315">
        <v>53</v>
      </c>
      <c r="AU123" s="315">
        <v>54</v>
      </c>
      <c r="AV123" s="315">
        <v>0</v>
      </c>
      <c r="AW123" s="315">
        <v>0</v>
      </c>
      <c r="AX123" s="315">
        <v>0</v>
      </c>
      <c r="AY123" s="374">
        <f t="shared" si="12"/>
        <v>213</v>
      </c>
      <c r="BA123" s="566"/>
      <c r="BB123" s="566"/>
      <c r="BC123" s="566"/>
      <c r="BD123" s="566"/>
      <c r="BE123" s="578"/>
      <c r="BF123" s="578"/>
      <c r="BG123" s="578">
        <v>0</v>
      </c>
      <c r="BH123" s="578">
        <v>0</v>
      </c>
      <c r="BI123" s="578">
        <v>0</v>
      </c>
      <c r="BJ123" s="578">
        <v>0</v>
      </c>
      <c r="BK123" s="578">
        <v>0</v>
      </c>
      <c r="BL123" s="578">
        <v>0</v>
      </c>
      <c r="BM123" s="578">
        <v>18</v>
      </c>
      <c r="BN123" s="578">
        <v>19</v>
      </c>
      <c r="BO123" s="578">
        <v>19</v>
      </c>
      <c r="BP123" s="578">
        <v>19</v>
      </c>
      <c r="BQ123" s="578">
        <v>0</v>
      </c>
      <c r="BR123" s="578">
        <v>0</v>
      </c>
      <c r="BS123" s="578">
        <v>0</v>
      </c>
      <c r="BT123" s="578">
        <v>0</v>
      </c>
      <c r="BU123" s="578"/>
      <c r="BV123" s="579">
        <f t="shared" si="13"/>
        <v>75</v>
      </c>
    </row>
    <row r="124" spans="1:74" ht="28.5" x14ac:dyDescent="0.45">
      <c r="A124" s="670">
        <v>120</v>
      </c>
      <c r="B124" s="790" t="s">
        <v>37</v>
      </c>
      <c r="C124" s="790" t="s">
        <v>925</v>
      </c>
      <c r="D124" s="792" t="s">
        <v>926</v>
      </c>
      <c r="E124" s="670" t="s">
        <v>927</v>
      </c>
      <c r="F124" s="342">
        <v>546</v>
      </c>
      <c r="G124" s="342">
        <v>545</v>
      </c>
      <c r="H124" s="342">
        <v>1</v>
      </c>
      <c r="I124" s="342" t="s">
        <v>523</v>
      </c>
      <c r="J124" s="342">
        <v>0</v>
      </c>
      <c r="K124" s="698">
        <v>0</v>
      </c>
      <c r="L124" s="342" t="s">
        <v>330</v>
      </c>
      <c r="M124" s="342" t="s">
        <v>286</v>
      </c>
      <c r="N124" s="342"/>
      <c r="O124" s="342"/>
      <c r="P124" s="342"/>
      <c r="Q124" s="342" t="s">
        <v>123</v>
      </c>
      <c r="R124" s="342">
        <v>1.1299999999999999</v>
      </c>
      <c r="S124" s="670" t="s">
        <v>1118</v>
      </c>
      <c r="T124" s="342">
        <v>0</v>
      </c>
      <c r="U124" s="308">
        <f t="shared" si="7"/>
        <v>0</v>
      </c>
      <c r="V124" s="308">
        <f t="shared" si="8"/>
        <v>0</v>
      </c>
      <c r="W124" s="308">
        <f t="shared" si="9"/>
        <v>0</v>
      </c>
      <c r="X124" s="308">
        <f t="shared" si="10"/>
        <v>0</v>
      </c>
      <c r="Y124" s="308">
        <f t="shared" si="11"/>
        <v>0</v>
      </c>
      <c r="Z124" s="670" t="s">
        <v>37</v>
      </c>
      <c r="AA124" s="330"/>
      <c r="AB124" s="330"/>
      <c r="AC124" s="330"/>
      <c r="AD124" s="320"/>
      <c r="AE124" s="378"/>
      <c r="AF124" s="378"/>
      <c r="AG124" s="378"/>
      <c r="AH124" s="321"/>
      <c r="AI124" s="379"/>
      <c r="AJ124" s="390"/>
      <c r="AK124" s="723">
        <v>0</v>
      </c>
      <c r="AL124" s="723">
        <v>0</v>
      </c>
      <c r="AM124" s="723">
        <v>0</v>
      </c>
      <c r="AN124" s="723">
        <v>0</v>
      </c>
      <c r="AO124" s="723">
        <v>0</v>
      </c>
      <c r="AP124" s="723">
        <v>0</v>
      </c>
      <c r="AQ124" s="723">
        <v>0</v>
      </c>
      <c r="AR124" s="723">
        <v>0</v>
      </c>
      <c r="AS124" s="723">
        <v>0</v>
      </c>
      <c r="AT124" s="723">
        <v>0</v>
      </c>
      <c r="AU124" s="723">
        <v>0</v>
      </c>
      <c r="AV124" s="723">
        <v>0</v>
      </c>
      <c r="AW124" s="723">
        <v>0</v>
      </c>
      <c r="AX124" s="723">
        <v>0</v>
      </c>
      <c r="AY124" s="374">
        <f t="shared" si="12"/>
        <v>0</v>
      </c>
      <c r="BA124" s="566"/>
      <c r="BB124" s="566"/>
      <c r="BC124" s="566"/>
      <c r="BD124" s="566"/>
      <c r="BE124" s="578"/>
      <c r="BF124" s="578"/>
      <c r="BG124" s="578"/>
      <c r="BH124" s="578"/>
      <c r="BI124" s="578"/>
      <c r="BJ124" s="578"/>
      <c r="BK124" s="578"/>
      <c r="BL124" s="578"/>
      <c r="BM124" s="578"/>
      <c r="BN124" s="578"/>
      <c r="BO124" s="578"/>
      <c r="BP124" s="578"/>
      <c r="BQ124" s="578"/>
      <c r="BR124" s="578"/>
      <c r="BS124" s="578"/>
      <c r="BT124" s="578"/>
      <c r="BU124" s="578"/>
      <c r="BV124" s="579">
        <f t="shared" si="13"/>
        <v>0</v>
      </c>
    </row>
    <row r="125" spans="1:74" ht="57" x14ac:dyDescent="0.45">
      <c r="A125" s="670">
        <v>121</v>
      </c>
      <c r="B125" s="790" t="s">
        <v>928</v>
      </c>
      <c r="C125" s="790" t="s">
        <v>929</v>
      </c>
      <c r="D125" s="790" t="s">
        <v>1123</v>
      </c>
      <c r="E125" s="340" t="s">
        <v>540</v>
      </c>
      <c r="F125" s="342">
        <v>116</v>
      </c>
      <c r="G125" s="342">
        <v>115</v>
      </c>
      <c r="H125" s="342">
        <v>1</v>
      </c>
      <c r="I125" s="698" t="s">
        <v>465</v>
      </c>
      <c r="J125" s="342">
        <v>0</v>
      </c>
      <c r="K125" s="698">
        <v>115</v>
      </c>
      <c r="L125" s="342" t="s">
        <v>330</v>
      </c>
      <c r="M125" s="342" t="s">
        <v>286</v>
      </c>
      <c r="N125" s="342"/>
      <c r="O125" s="342"/>
      <c r="P125" s="342"/>
      <c r="Q125" s="342" t="s">
        <v>123</v>
      </c>
      <c r="R125" s="342">
        <v>0.17</v>
      </c>
      <c r="S125" s="670" t="s">
        <v>1956</v>
      </c>
      <c r="T125" s="342">
        <v>0</v>
      </c>
      <c r="U125" s="308">
        <f t="shared" si="7"/>
        <v>0</v>
      </c>
      <c r="V125" s="308">
        <f t="shared" si="8"/>
        <v>0</v>
      </c>
      <c r="W125" s="308">
        <f t="shared" si="9"/>
        <v>0</v>
      </c>
      <c r="X125" s="308">
        <f t="shared" si="10"/>
        <v>0</v>
      </c>
      <c r="Y125" s="308">
        <f t="shared" si="11"/>
        <v>0</v>
      </c>
      <c r="Z125" s="670" t="s">
        <v>37</v>
      </c>
      <c r="AA125" s="330"/>
      <c r="AB125" s="330"/>
      <c r="AC125" s="330"/>
      <c r="AD125" s="320"/>
      <c r="AE125" s="378"/>
      <c r="AF125" s="378"/>
      <c r="AG125" s="378"/>
      <c r="AH125" s="321"/>
      <c r="AI125" s="379"/>
      <c r="AJ125" s="390"/>
      <c r="AK125" s="723">
        <v>0</v>
      </c>
      <c r="AL125" s="723">
        <v>0</v>
      </c>
      <c r="AM125" s="723">
        <v>0</v>
      </c>
      <c r="AN125" s="723">
        <v>0</v>
      </c>
      <c r="AO125" s="723">
        <v>0</v>
      </c>
      <c r="AP125" s="723">
        <v>0</v>
      </c>
      <c r="AQ125" s="723">
        <v>0</v>
      </c>
      <c r="AR125" s="723">
        <v>0</v>
      </c>
      <c r="AS125" s="723">
        <v>0</v>
      </c>
      <c r="AT125" s="723">
        <v>0</v>
      </c>
      <c r="AU125" s="723">
        <v>0</v>
      </c>
      <c r="AV125" s="723">
        <v>0</v>
      </c>
      <c r="AW125" s="723">
        <v>0</v>
      </c>
      <c r="AX125" s="723">
        <v>0</v>
      </c>
      <c r="AY125" s="374">
        <f t="shared" si="12"/>
        <v>0</v>
      </c>
      <c r="BA125" s="566"/>
      <c r="BB125" s="566"/>
      <c r="BC125" s="566"/>
      <c r="BD125" s="566"/>
      <c r="BE125" s="578"/>
      <c r="BF125" s="578"/>
      <c r="BG125" s="578"/>
      <c r="BH125" s="578"/>
      <c r="BI125" s="578"/>
      <c r="BJ125" s="578"/>
      <c r="BK125" s="578"/>
      <c r="BL125" s="578"/>
      <c r="BM125" s="578"/>
      <c r="BN125" s="578"/>
      <c r="BO125" s="578"/>
      <c r="BP125" s="578"/>
      <c r="BQ125" s="578"/>
      <c r="BR125" s="578"/>
      <c r="BS125" s="578"/>
      <c r="BT125" s="578"/>
      <c r="BU125" s="578"/>
      <c r="BV125" s="579">
        <f t="shared" si="13"/>
        <v>0</v>
      </c>
    </row>
    <row r="126" spans="1:74" ht="28.5" x14ac:dyDescent="0.45">
      <c r="A126" s="314">
        <v>122</v>
      </c>
      <c r="B126" s="791" t="s">
        <v>930</v>
      </c>
      <c r="C126" s="791" t="s">
        <v>931</v>
      </c>
      <c r="D126" s="791" t="s">
        <v>1125</v>
      </c>
      <c r="E126" s="314" t="s">
        <v>1126</v>
      </c>
      <c r="F126" s="315">
        <v>614</v>
      </c>
      <c r="G126" s="315">
        <v>415</v>
      </c>
      <c r="H126" s="315">
        <v>199</v>
      </c>
      <c r="I126" s="315" t="s">
        <v>523</v>
      </c>
      <c r="J126" s="315">
        <v>0</v>
      </c>
      <c r="K126" s="703">
        <v>415</v>
      </c>
      <c r="L126" s="315" t="s">
        <v>752</v>
      </c>
      <c r="M126" s="315" t="s">
        <v>286</v>
      </c>
      <c r="N126" s="315">
        <v>513555</v>
      </c>
      <c r="O126" s="315">
        <v>179432</v>
      </c>
      <c r="P126" s="315"/>
      <c r="Q126" s="315" t="s">
        <v>123</v>
      </c>
      <c r="R126" s="315">
        <v>4.12</v>
      </c>
      <c r="S126" s="314" t="s">
        <v>885</v>
      </c>
      <c r="T126" s="315">
        <v>415</v>
      </c>
      <c r="U126" s="317">
        <f t="shared" si="7"/>
        <v>145.25</v>
      </c>
      <c r="V126" s="317">
        <f t="shared" si="8"/>
        <v>166</v>
      </c>
      <c r="W126" s="317">
        <f t="shared" si="9"/>
        <v>207.5</v>
      </c>
      <c r="X126" s="317">
        <f t="shared" si="10"/>
        <v>101.675</v>
      </c>
      <c r="Y126" s="317">
        <f t="shared" si="11"/>
        <v>43.574999999999996</v>
      </c>
      <c r="Z126" s="314" t="s">
        <v>932</v>
      </c>
      <c r="AA126" s="330"/>
      <c r="AB126" s="330"/>
      <c r="AC126" s="330"/>
      <c r="AD126" s="320"/>
      <c r="AE126" s="378"/>
      <c r="AF126" s="378"/>
      <c r="AG126" s="378"/>
      <c r="AH126" s="321"/>
      <c r="AI126" s="379"/>
      <c r="AJ126" s="390"/>
      <c r="AK126" s="315">
        <v>0</v>
      </c>
      <c r="AL126" s="315">
        <v>0</v>
      </c>
      <c r="AM126" s="315">
        <v>0</v>
      </c>
      <c r="AN126" s="315">
        <v>0</v>
      </c>
      <c r="AO126" s="315">
        <v>0</v>
      </c>
      <c r="AP126" s="315">
        <v>83</v>
      </c>
      <c r="AQ126" s="315">
        <v>83</v>
      </c>
      <c r="AR126" s="315">
        <v>83</v>
      </c>
      <c r="AS126" s="315">
        <v>83</v>
      </c>
      <c r="AT126" s="315">
        <v>83</v>
      </c>
      <c r="AU126" s="315">
        <v>0</v>
      </c>
      <c r="AV126" s="315">
        <v>0</v>
      </c>
      <c r="AW126" s="315">
        <v>0</v>
      </c>
      <c r="AX126" s="315">
        <v>0</v>
      </c>
      <c r="AY126" s="374">
        <f t="shared" si="12"/>
        <v>415</v>
      </c>
      <c r="BA126" s="566"/>
      <c r="BB126" s="566"/>
      <c r="BC126" s="566"/>
      <c r="BD126" s="566"/>
      <c r="BE126" s="578"/>
      <c r="BF126" s="578"/>
      <c r="BG126" s="578">
        <v>0</v>
      </c>
      <c r="BH126" s="578">
        <v>0</v>
      </c>
      <c r="BI126" s="578">
        <v>0</v>
      </c>
      <c r="BJ126" s="578">
        <v>0</v>
      </c>
      <c r="BK126" s="578">
        <v>29</v>
      </c>
      <c r="BL126" s="578">
        <v>29</v>
      </c>
      <c r="BM126" s="578">
        <v>29</v>
      </c>
      <c r="BN126" s="578">
        <v>29</v>
      </c>
      <c r="BO126" s="578">
        <v>29</v>
      </c>
      <c r="BP126" s="578">
        <v>0</v>
      </c>
      <c r="BQ126" s="578">
        <v>0</v>
      </c>
      <c r="BR126" s="578">
        <v>0</v>
      </c>
      <c r="BS126" s="578">
        <v>0</v>
      </c>
      <c r="BT126" s="578">
        <v>0</v>
      </c>
      <c r="BU126" s="578"/>
      <c r="BV126" s="579">
        <f t="shared" si="13"/>
        <v>145</v>
      </c>
    </row>
    <row r="127" spans="1:74" x14ac:dyDescent="0.45">
      <c r="A127" s="313"/>
      <c r="B127" s="791"/>
      <c r="C127" s="791"/>
      <c r="D127" s="793"/>
      <c r="E127" s="313"/>
      <c r="F127" s="315"/>
      <c r="G127" s="315"/>
      <c r="H127" s="315"/>
      <c r="I127" s="315"/>
      <c r="J127" s="315"/>
      <c r="K127" s="703"/>
      <c r="L127" s="315"/>
      <c r="M127" s="315"/>
      <c r="N127" s="315"/>
      <c r="O127" s="315"/>
      <c r="P127" s="315"/>
      <c r="Q127" s="315"/>
      <c r="R127" s="315"/>
      <c r="S127" s="314"/>
      <c r="T127" s="315"/>
      <c r="U127" s="315"/>
      <c r="V127" s="315"/>
      <c r="W127" s="315"/>
      <c r="X127" s="315"/>
      <c r="Y127" s="315"/>
      <c r="Z127" s="314"/>
      <c r="AA127" s="330"/>
      <c r="AB127" s="330"/>
      <c r="AC127" s="330"/>
      <c r="AD127" s="322" t="s">
        <v>68</v>
      </c>
      <c r="AE127" s="380"/>
      <c r="AF127" s="380"/>
      <c r="AG127" s="380"/>
      <c r="AH127" s="350"/>
      <c r="AI127" s="607"/>
      <c r="AJ127" s="394"/>
      <c r="AK127" s="351">
        <f>SUM(AK5:AK126)</f>
        <v>0</v>
      </c>
      <c r="AL127" s="351">
        <f>SUM(AL5:AL126)</f>
        <v>0</v>
      </c>
      <c r="AM127" s="351">
        <f t="shared" ref="AM127:AX127" si="14">SUM(AM5:AM126)</f>
        <v>0</v>
      </c>
      <c r="AN127" s="351">
        <f t="shared" si="14"/>
        <v>41</v>
      </c>
      <c r="AO127" s="351">
        <f t="shared" si="14"/>
        <v>174</v>
      </c>
      <c r="AP127" s="351">
        <f t="shared" si="14"/>
        <v>887</v>
      </c>
      <c r="AQ127" s="351">
        <f t="shared" si="14"/>
        <v>1444</v>
      </c>
      <c r="AR127" s="351">
        <f t="shared" si="14"/>
        <v>2133</v>
      </c>
      <c r="AS127" s="351">
        <f t="shared" si="14"/>
        <v>1932</v>
      </c>
      <c r="AT127" s="351">
        <f t="shared" si="14"/>
        <v>1605</v>
      </c>
      <c r="AU127" s="351">
        <f t="shared" si="14"/>
        <v>1198</v>
      </c>
      <c r="AV127" s="351">
        <f t="shared" si="14"/>
        <v>626</v>
      </c>
      <c r="AW127" s="351">
        <f t="shared" si="14"/>
        <v>448</v>
      </c>
      <c r="AX127" s="351">
        <f t="shared" si="14"/>
        <v>450</v>
      </c>
      <c r="AY127" s="351">
        <f>SUM(AK127:AX127)</f>
        <v>10938</v>
      </c>
      <c r="BA127" s="566"/>
      <c r="BB127" s="566"/>
      <c r="BC127" s="566"/>
      <c r="BD127" s="566"/>
      <c r="BE127" s="578"/>
      <c r="BF127" s="582"/>
      <c r="BG127" s="582">
        <f t="shared" ref="BG127:BU127" si="15">SUM(BG5:BG126)</f>
        <v>0</v>
      </c>
      <c r="BH127" s="582">
        <f t="shared" si="15"/>
        <v>0</v>
      </c>
      <c r="BI127" s="582">
        <f t="shared" si="15"/>
        <v>0</v>
      </c>
      <c r="BJ127" s="582">
        <f t="shared" si="15"/>
        <v>56</v>
      </c>
      <c r="BK127" s="582">
        <f t="shared" si="15"/>
        <v>403</v>
      </c>
      <c r="BL127" s="582">
        <f t="shared" si="15"/>
        <v>609</v>
      </c>
      <c r="BM127" s="582">
        <f t="shared" si="15"/>
        <v>991</v>
      </c>
      <c r="BN127" s="582">
        <f t="shared" si="15"/>
        <v>935</v>
      </c>
      <c r="BO127" s="582">
        <f t="shared" si="15"/>
        <v>816</v>
      </c>
      <c r="BP127" s="582">
        <f t="shared" si="15"/>
        <v>674</v>
      </c>
      <c r="BQ127" s="582">
        <f t="shared" si="15"/>
        <v>429</v>
      </c>
      <c r="BR127" s="582">
        <f t="shared" si="15"/>
        <v>372</v>
      </c>
      <c r="BS127" s="582">
        <f t="shared" si="15"/>
        <v>133</v>
      </c>
      <c r="BT127" s="582">
        <f t="shared" si="15"/>
        <v>133</v>
      </c>
      <c r="BU127" s="582">
        <f t="shared" si="15"/>
        <v>0</v>
      </c>
      <c r="BV127" s="579">
        <f t="shared" si="13"/>
        <v>5551</v>
      </c>
    </row>
    <row r="140" spans="50:51" x14ac:dyDescent="0.45">
      <c r="AX140" s="398" t="s">
        <v>1296</v>
      </c>
      <c r="AY140" s="399"/>
    </row>
    <row r="141" spans="50:51" x14ac:dyDescent="0.45">
      <c r="AX141" s="400" t="s">
        <v>122</v>
      </c>
      <c r="AY141" s="401">
        <f>SUMIF(M5:M126,"Acton",AY5:AY126)</f>
        <v>2501</v>
      </c>
    </row>
    <row r="142" spans="50:51" x14ac:dyDescent="0.45">
      <c r="AX142" s="400" t="s">
        <v>167</v>
      </c>
      <c r="AY142" s="401">
        <f>SUMIF(M5:M126,"Ealing",AY5:AY126)</f>
        <v>1810</v>
      </c>
    </row>
    <row r="143" spans="50:51" x14ac:dyDescent="0.45">
      <c r="AX143" s="400" t="s">
        <v>216</v>
      </c>
      <c r="AY143" s="401">
        <f>SUMIF(M5:M126,"Greenford",AY5:AY126)</f>
        <v>1541</v>
      </c>
    </row>
    <row r="144" spans="50:51" x14ac:dyDescent="0.45">
      <c r="AX144" s="400" t="s">
        <v>238</v>
      </c>
      <c r="AY144" s="401">
        <f>SUMIF(M5:M126,"Hanwell",AY5:AY126)</f>
        <v>919</v>
      </c>
    </row>
    <row r="145" spans="50:51" x14ac:dyDescent="0.45">
      <c r="AX145" s="400" t="s">
        <v>271</v>
      </c>
      <c r="AY145" s="401">
        <f>SUMIF(M5:M126,"Northolt",AY5:AY126)</f>
        <v>1086</v>
      </c>
    </row>
    <row r="146" spans="50:51" x14ac:dyDescent="0.45">
      <c r="AX146" s="400" t="s">
        <v>281</v>
      </c>
      <c r="AY146" s="401">
        <f>SUMIF(M5:M126,"Perivale",AY5:AY126)</f>
        <v>335</v>
      </c>
    </row>
    <row r="147" spans="50:51" x14ac:dyDescent="0.45">
      <c r="AX147" s="400" t="s">
        <v>286</v>
      </c>
      <c r="AY147" s="401">
        <f>SUMIF(M5:M126,"Southall",AY5:AY126)</f>
        <v>2746</v>
      </c>
    </row>
  </sheetData>
  <sheetProtection algorithmName="SHA-512" hashValue="CCfmjPV6bVv5lslyc8oqxJZ9bTzu11Yj9guGLzDNv45ADwbSPWjitOqHji9sh8m768CjreBgOVOtNdtIjegibQ==" saltValue="vO6HSS/2Fq4g2S32QaKPeg==" spinCount="100000" sheet="1" objects="1" scenarios="1"/>
  <autoFilter ref="M2:M163" xr:uid="{FEBE4958-7B6A-4D02-A329-3CC97DAA140D}"/>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AB80-C9B2-40DF-ADD1-524D6FA8F689}">
  <sheetPr>
    <tabColor theme="5" tint="-0.249977111117893"/>
  </sheetPr>
  <dimension ref="A2:AW27"/>
  <sheetViews>
    <sheetView topLeftCell="B1" zoomScale="70" zoomScaleNormal="70" workbookViewId="0">
      <pane ySplit="4" topLeftCell="A6" activePane="bottomLeft" state="frozen"/>
      <selection pane="bottomLeft" activeCell="B1" sqref="B1"/>
    </sheetView>
  </sheetViews>
  <sheetFormatPr defaultRowHeight="14.25" x14ac:dyDescent="0.45"/>
  <cols>
    <col min="1" max="1" width="22.1328125" hidden="1" customWidth="1"/>
    <col min="2" max="2" width="24" bestFit="1" customWidth="1"/>
    <col min="3" max="3" width="24.86328125" bestFit="1" customWidth="1"/>
    <col min="4" max="4" width="17.73046875" bestFit="1" customWidth="1"/>
    <col min="5" max="5" width="22.1328125" bestFit="1" customWidth="1"/>
    <col min="6" max="6" width="18.73046875" bestFit="1" customWidth="1"/>
    <col min="7" max="7" width="22.3984375" bestFit="1" customWidth="1"/>
    <col min="8" max="8" width="12.86328125" bestFit="1" customWidth="1"/>
    <col min="9" max="9" width="16.3984375" bestFit="1" customWidth="1"/>
    <col min="10" max="10" width="27.86328125" bestFit="1" customWidth="1"/>
    <col min="11" max="11" width="25" bestFit="1" customWidth="1"/>
    <col min="12" max="12" width="40" bestFit="1" customWidth="1"/>
    <col min="13" max="13" width="63.1328125" bestFit="1" customWidth="1"/>
    <col min="14" max="14" width="66.3984375" bestFit="1" customWidth="1"/>
    <col min="15" max="15" width="11.86328125" customWidth="1"/>
    <col min="16" max="16" width="25.3984375" bestFit="1" customWidth="1"/>
    <col min="17" max="17" width="10.1328125" bestFit="1" customWidth="1"/>
    <col min="18" max="18" width="11.3984375" bestFit="1" customWidth="1"/>
    <col min="19" max="19" width="8.265625" bestFit="1" customWidth="1"/>
    <col min="20" max="20" width="47.3984375" bestFit="1" customWidth="1"/>
    <col min="21" max="21" width="17.3984375" bestFit="1" customWidth="1"/>
    <col min="22" max="22" width="48.265625" customWidth="1"/>
    <col min="23" max="23" width="24" customWidth="1"/>
    <col min="24" max="24" width="18.265625" bestFit="1" customWidth="1"/>
    <col min="25" max="25" width="2.86328125" style="65" customWidth="1"/>
    <col min="26" max="26" width="3" style="65" customWidth="1"/>
    <col min="27" max="27" width="2.3984375" style="65" customWidth="1"/>
    <col min="28" max="28" width="22.3984375" bestFit="1" customWidth="1"/>
    <col min="29" max="31" width="14" style="73" bestFit="1" customWidth="1"/>
    <col min="32" max="32" width="14.3984375" style="69" customWidth="1"/>
    <col min="33" max="33" width="14.3984375" style="69" bestFit="1" customWidth="1"/>
    <col min="34" max="34" width="14.3984375" style="217" bestFit="1" customWidth="1"/>
    <col min="35" max="39" width="14.3984375" bestFit="1" customWidth="1"/>
    <col min="40" max="41" width="14" bestFit="1" customWidth="1"/>
    <col min="42" max="48" width="14.3984375" bestFit="1" customWidth="1"/>
    <col min="49" max="49" width="13.265625" bestFit="1" customWidth="1"/>
  </cols>
  <sheetData>
    <row r="2" spans="1:49" ht="14.65" thickBot="1" x14ac:dyDescent="0.5"/>
    <row r="3" spans="1:49" ht="14.65" thickBot="1" x14ac:dyDescent="0.5">
      <c r="AB3" s="44"/>
      <c r="AC3" s="97" t="s">
        <v>3</v>
      </c>
      <c r="AD3" s="97" t="s">
        <v>4</v>
      </c>
      <c r="AE3" s="98" t="s">
        <v>5</v>
      </c>
      <c r="AF3" s="98" t="s">
        <v>6</v>
      </c>
      <c r="AG3" s="98" t="s">
        <v>7</v>
      </c>
      <c r="AH3" s="102" t="s">
        <v>8</v>
      </c>
      <c r="AI3" s="103" t="s">
        <v>9</v>
      </c>
      <c r="AJ3" s="103" t="s">
        <v>10</v>
      </c>
      <c r="AK3" s="103" t="s">
        <v>11</v>
      </c>
      <c r="AL3" s="103" t="s">
        <v>12</v>
      </c>
      <c r="AM3" s="104" t="s">
        <v>13</v>
      </c>
      <c r="AN3" s="104" t="s">
        <v>14</v>
      </c>
      <c r="AO3" s="104" t="s">
        <v>15</v>
      </c>
      <c r="AP3" s="104" t="s">
        <v>16</v>
      </c>
      <c r="AQ3" s="104" t="s">
        <v>17</v>
      </c>
      <c r="AR3" s="110" t="s">
        <v>18</v>
      </c>
      <c r="AS3" s="110" t="s">
        <v>19</v>
      </c>
      <c r="AT3" s="110" t="s">
        <v>20</v>
      </c>
      <c r="AU3" s="110" t="s">
        <v>21</v>
      </c>
      <c r="AV3" s="110" t="s">
        <v>398</v>
      </c>
    </row>
    <row r="4" spans="1:49" ht="28.9" thickBot="1" x14ac:dyDescent="0.5">
      <c r="A4" s="27" t="s">
        <v>399</v>
      </c>
      <c r="B4" s="26" t="s">
        <v>933</v>
      </c>
      <c r="C4" s="27" t="s">
        <v>46</v>
      </c>
      <c r="D4" s="27" t="s">
        <v>506</v>
      </c>
      <c r="E4" s="29" t="s">
        <v>78</v>
      </c>
      <c r="F4" s="29" t="s">
        <v>79</v>
      </c>
      <c r="G4" s="29" t="s">
        <v>80</v>
      </c>
      <c r="H4" s="29" t="s">
        <v>81</v>
      </c>
      <c r="I4" s="29" t="s">
        <v>374</v>
      </c>
      <c r="J4" s="29" t="s">
        <v>375</v>
      </c>
      <c r="K4" s="29" t="s">
        <v>82</v>
      </c>
      <c r="L4" s="26" t="s">
        <v>510</v>
      </c>
      <c r="M4" s="26" t="s">
        <v>934</v>
      </c>
      <c r="N4" s="26" t="s">
        <v>935</v>
      </c>
      <c r="O4" s="26" t="s">
        <v>53</v>
      </c>
      <c r="P4" s="26" t="s">
        <v>54</v>
      </c>
      <c r="Q4" s="26" t="s">
        <v>55</v>
      </c>
      <c r="R4" s="26" t="s">
        <v>56</v>
      </c>
      <c r="S4" s="26" t="s">
        <v>57</v>
      </c>
      <c r="T4" s="26" t="s">
        <v>513</v>
      </c>
      <c r="U4" s="26" t="s">
        <v>514</v>
      </c>
      <c r="V4" s="29" t="s">
        <v>64</v>
      </c>
      <c r="W4" s="84" t="s">
        <v>376</v>
      </c>
      <c r="X4" s="84" t="s">
        <v>115</v>
      </c>
      <c r="Y4" s="310"/>
      <c r="Z4" s="310"/>
      <c r="AA4" s="310"/>
      <c r="AB4" s="311" t="s">
        <v>22</v>
      </c>
      <c r="AC4" s="99">
        <v>-5</v>
      </c>
      <c r="AD4" s="100">
        <v>-4</v>
      </c>
      <c r="AE4" s="360">
        <v>-3</v>
      </c>
      <c r="AF4" s="361">
        <v>-2</v>
      </c>
      <c r="AG4" s="361">
        <v>-1</v>
      </c>
      <c r="AH4" s="362">
        <v>0</v>
      </c>
      <c r="AI4" s="363">
        <v>1</v>
      </c>
      <c r="AJ4" s="363">
        <v>2</v>
      </c>
      <c r="AK4" s="363">
        <v>3</v>
      </c>
      <c r="AL4" s="363">
        <v>4</v>
      </c>
      <c r="AM4" s="364">
        <v>5</v>
      </c>
      <c r="AN4" s="364">
        <v>6</v>
      </c>
      <c r="AO4" s="364">
        <v>7</v>
      </c>
      <c r="AP4" s="364">
        <v>8</v>
      </c>
      <c r="AQ4" s="364">
        <v>9</v>
      </c>
      <c r="AR4" s="365">
        <v>10</v>
      </c>
      <c r="AS4" s="365">
        <v>11</v>
      </c>
      <c r="AT4" s="365">
        <v>12</v>
      </c>
      <c r="AU4" s="365">
        <v>13</v>
      </c>
      <c r="AV4" s="365">
        <v>14</v>
      </c>
      <c r="AW4" s="2" t="s">
        <v>116</v>
      </c>
    </row>
    <row r="5" spans="1:49" ht="42.75" hidden="1" x14ac:dyDescent="0.45">
      <c r="A5" s="381">
        <v>1</v>
      </c>
      <c r="B5" s="381" t="s">
        <v>841</v>
      </c>
      <c r="C5" s="405" t="s">
        <v>1127</v>
      </c>
      <c r="D5" s="405" t="s">
        <v>1128</v>
      </c>
      <c r="E5" s="382">
        <v>0</v>
      </c>
      <c r="F5" s="382">
        <v>0</v>
      </c>
      <c r="G5" s="382">
        <v>0</v>
      </c>
      <c r="H5" s="382">
        <v>0</v>
      </c>
      <c r="I5" s="382">
        <v>0</v>
      </c>
      <c r="J5" s="382">
        <v>0</v>
      </c>
      <c r="K5" s="382" t="s">
        <v>131</v>
      </c>
      <c r="L5" s="382" t="s">
        <v>523</v>
      </c>
      <c r="M5" s="382">
        <v>0</v>
      </c>
      <c r="N5" s="382">
        <v>0</v>
      </c>
      <c r="O5" s="406" t="s">
        <v>270</v>
      </c>
      <c r="P5" s="407" t="s">
        <v>271</v>
      </c>
      <c r="Q5" s="408"/>
      <c r="R5" s="408"/>
      <c r="S5" s="408"/>
      <c r="T5" s="408"/>
      <c r="U5" s="407" t="s">
        <v>1129</v>
      </c>
      <c r="V5" s="409" t="s">
        <v>1130</v>
      </c>
      <c r="W5" s="382">
        <v>0</v>
      </c>
      <c r="X5" s="382" t="s">
        <v>37</v>
      </c>
      <c r="Y5" s="319"/>
      <c r="Z5" s="319"/>
      <c r="AA5" s="319"/>
      <c r="AB5" s="320"/>
      <c r="AC5" s="357"/>
      <c r="AD5" s="357"/>
      <c r="AE5" s="357"/>
      <c r="AF5" s="357"/>
      <c r="AG5" s="357"/>
      <c r="AH5" s="358">
        <v>0</v>
      </c>
      <c r="AI5" s="421">
        <v>0</v>
      </c>
      <c r="AJ5" s="421">
        <v>0</v>
      </c>
      <c r="AK5" s="421">
        <v>0</v>
      </c>
      <c r="AL5" s="421">
        <v>0</v>
      </c>
      <c r="AM5" s="421">
        <v>0</v>
      </c>
      <c r="AN5" s="421">
        <v>0</v>
      </c>
      <c r="AO5" s="421">
        <v>0</v>
      </c>
      <c r="AP5" s="421">
        <v>0</v>
      </c>
      <c r="AQ5" s="421">
        <v>0</v>
      </c>
      <c r="AR5" s="421">
        <v>0</v>
      </c>
      <c r="AS5" s="421">
        <v>0</v>
      </c>
      <c r="AT5" s="421">
        <v>0</v>
      </c>
      <c r="AU5" s="421">
        <v>0</v>
      </c>
      <c r="AV5" s="421">
        <v>0</v>
      </c>
      <c r="AW5" s="320">
        <f>SUM(AH5:AV5)</f>
        <v>0</v>
      </c>
    </row>
    <row r="6" spans="1:49" x14ac:dyDescent="0.45">
      <c r="A6" s="320"/>
      <c r="B6" s="313"/>
      <c r="C6" s="313"/>
      <c r="D6" s="368"/>
      <c r="E6" s="315"/>
      <c r="F6" s="315"/>
      <c r="G6" s="315"/>
      <c r="H6" s="315"/>
      <c r="I6" s="315"/>
      <c r="J6" s="315"/>
      <c r="K6" s="315"/>
      <c r="L6" s="315"/>
      <c r="M6" s="315"/>
      <c r="N6" s="315"/>
      <c r="O6" s="369"/>
      <c r="P6" s="369"/>
      <c r="Q6" s="370"/>
      <c r="R6" s="370"/>
      <c r="S6" s="370"/>
      <c r="T6" s="370"/>
      <c r="U6" s="369"/>
      <c r="V6" s="403"/>
      <c r="W6" s="320"/>
      <c r="X6" s="320"/>
      <c r="Y6" s="319"/>
      <c r="Z6" s="319"/>
      <c r="AA6" s="319"/>
      <c r="AB6" s="322" t="s">
        <v>68</v>
      </c>
      <c r="AC6" s="380"/>
      <c r="AD6" s="380"/>
      <c r="AE6" s="380"/>
      <c r="AF6" s="380"/>
      <c r="AG6" s="380"/>
      <c r="AH6" s="608">
        <f t="shared" ref="AH6:AV6" si="0">SUM(AH5:AH5)</f>
        <v>0</v>
      </c>
      <c r="AI6" s="404">
        <f t="shared" si="0"/>
        <v>0</v>
      </c>
      <c r="AJ6" s="404">
        <f t="shared" si="0"/>
        <v>0</v>
      </c>
      <c r="AK6" s="404">
        <f t="shared" si="0"/>
        <v>0</v>
      </c>
      <c r="AL6" s="404">
        <f t="shared" si="0"/>
        <v>0</v>
      </c>
      <c r="AM6" s="404">
        <f t="shared" si="0"/>
        <v>0</v>
      </c>
      <c r="AN6" s="404">
        <f t="shared" si="0"/>
        <v>0</v>
      </c>
      <c r="AO6" s="404">
        <f t="shared" si="0"/>
        <v>0</v>
      </c>
      <c r="AP6" s="404">
        <f t="shared" si="0"/>
        <v>0</v>
      </c>
      <c r="AQ6" s="404">
        <f t="shared" si="0"/>
        <v>0</v>
      </c>
      <c r="AR6" s="404">
        <f t="shared" si="0"/>
        <v>0</v>
      </c>
      <c r="AS6" s="404">
        <f t="shared" si="0"/>
        <v>0</v>
      </c>
      <c r="AT6" s="404">
        <f t="shared" si="0"/>
        <v>0</v>
      </c>
      <c r="AU6" s="404">
        <f t="shared" si="0"/>
        <v>0</v>
      </c>
      <c r="AV6" s="404">
        <f t="shared" si="0"/>
        <v>0</v>
      </c>
      <c r="AW6" s="320"/>
    </row>
    <row r="7" spans="1:49" x14ac:dyDescent="0.45">
      <c r="B7" s="410"/>
      <c r="C7" s="411"/>
      <c r="D7" s="415"/>
      <c r="E7" s="412"/>
      <c r="F7" s="412"/>
      <c r="G7" s="413"/>
      <c r="H7" s="42"/>
      <c r="I7" s="42"/>
      <c r="J7" s="42"/>
      <c r="K7" s="42"/>
      <c r="L7" s="42"/>
      <c r="M7" s="42"/>
      <c r="N7" s="42"/>
      <c r="O7" s="417"/>
      <c r="P7" s="417"/>
      <c r="Q7" s="418"/>
      <c r="R7" s="418"/>
      <c r="S7" s="418"/>
      <c r="T7" s="418"/>
      <c r="U7" s="417"/>
      <c r="V7" s="419"/>
      <c r="Y7" s="367"/>
      <c r="Z7" s="367"/>
      <c r="AA7" s="367"/>
    </row>
    <row r="8" spans="1:49" x14ac:dyDescent="0.45">
      <c r="B8" s="51"/>
      <c r="C8" s="414"/>
      <c r="D8" s="416"/>
      <c r="E8" s="135"/>
      <c r="F8" s="135"/>
      <c r="G8" s="42"/>
      <c r="H8" s="42"/>
      <c r="I8" s="42"/>
      <c r="J8" s="42"/>
      <c r="K8" s="42"/>
      <c r="L8" s="42"/>
      <c r="M8" s="42"/>
      <c r="N8" s="42"/>
      <c r="O8" s="129"/>
      <c r="P8" s="129"/>
      <c r="Q8" s="130"/>
      <c r="R8" s="130"/>
      <c r="S8" s="130"/>
      <c r="T8" s="130"/>
      <c r="U8" s="129"/>
      <c r="V8" s="420"/>
      <c r="Y8" s="67"/>
      <c r="Z8" s="67"/>
      <c r="AA8" s="67"/>
    </row>
    <row r="20" spans="48:49" x14ac:dyDescent="0.45">
      <c r="AV20" s="398" t="s">
        <v>1296</v>
      </c>
      <c r="AW20" s="402"/>
    </row>
    <row r="21" spans="48:49" x14ac:dyDescent="0.45">
      <c r="AV21" s="400" t="s">
        <v>122</v>
      </c>
      <c r="AW21" s="401">
        <f>SUMIF(P5:P5,"Acton",AW5:AW5)</f>
        <v>0</v>
      </c>
    </row>
    <row r="22" spans="48:49" x14ac:dyDescent="0.45">
      <c r="AV22" s="400" t="s">
        <v>167</v>
      </c>
      <c r="AW22" s="401">
        <f>SUMIF(P5:P5,"Ealing",AW5:AW5)</f>
        <v>0</v>
      </c>
    </row>
    <row r="23" spans="48:49" x14ac:dyDescent="0.45">
      <c r="AV23" s="400" t="s">
        <v>216</v>
      </c>
      <c r="AW23" s="401">
        <f>SUMIF(P5:P5,"Greenford",AW5:AW5)</f>
        <v>0</v>
      </c>
    </row>
    <row r="24" spans="48:49" x14ac:dyDescent="0.45">
      <c r="AV24" s="400" t="s">
        <v>238</v>
      </c>
      <c r="AW24" s="401">
        <f>SUMIF(P5:P5,"Hanwell",AW5:AW5)</f>
        <v>0</v>
      </c>
    </row>
    <row r="25" spans="48:49" x14ac:dyDescent="0.45">
      <c r="AV25" s="400" t="s">
        <v>271</v>
      </c>
      <c r="AW25" s="401">
        <f>SUMIF(P5:P5,"Northolt",AW5:AW5)</f>
        <v>0</v>
      </c>
    </row>
    <row r="26" spans="48:49" x14ac:dyDescent="0.45">
      <c r="AV26" s="400" t="s">
        <v>281</v>
      </c>
      <c r="AW26" s="401">
        <f>SUMIF(P5:P5,"Perivale",AW5:AW5)</f>
        <v>0</v>
      </c>
    </row>
    <row r="27" spans="48:49" x14ac:dyDescent="0.45">
      <c r="AV27" s="400" t="s">
        <v>286</v>
      </c>
      <c r="AW27" s="401">
        <f>SUMIF(P5:P5,"Southall",AW5:AW5)</f>
        <v>0</v>
      </c>
    </row>
  </sheetData>
  <sheetProtection algorithmName="SHA-512" hashValue="5SHH1eTFMGMOmuhjHH5gPZDhIM7wg9+eLVCqCKvGInAbmUIHG1Pkr56DJnCiLdKu8s1gYlUJUzKo/p2OYXIE+g==" saltValue="f5/SKtsfBb96ljBktrG/I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A5004-5AA0-43D6-9254-CE8DF291791E}">
  <sheetPr>
    <tabColor rgb="FFFFFF00"/>
  </sheetPr>
  <dimension ref="A2:BT27"/>
  <sheetViews>
    <sheetView topLeftCell="X1" zoomScale="70" zoomScaleNormal="70" workbookViewId="0">
      <pane ySplit="4" topLeftCell="A5" activePane="bottomLeft" state="frozen"/>
      <selection activeCell="K1" sqref="K1"/>
      <selection pane="bottomLeft"/>
    </sheetView>
  </sheetViews>
  <sheetFormatPr defaultRowHeight="14.25" x14ac:dyDescent="0.45"/>
  <cols>
    <col min="1" max="1" width="29.73046875" bestFit="1" customWidth="1"/>
    <col min="2" max="2" width="18.86328125" customWidth="1"/>
    <col min="3" max="3" width="24.3984375" customWidth="1"/>
    <col min="4" max="4" width="22.59765625" customWidth="1"/>
    <col min="5" max="5" width="32.86328125" customWidth="1"/>
    <col min="6" max="6" width="32.59765625" customWidth="1"/>
    <col min="7" max="8" width="18.59765625" customWidth="1"/>
    <col min="9" max="9" width="25.3984375" bestFit="1" customWidth="1"/>
    <col min="10" max="10" width="40.59765625" bestFit="1" customWidth="1"/>
    <col min="11" max="11" width="64.1328125" bestFit="1" customWidth="1"/>
    <col min="12" max="12" width="67.3984375" bestFit="1" customWidth="1"/>
    <col min="13" max="13" width="24.1328125" customWidth="1"/>
    <col min="14" max="14" width="25.73046875" customWidth="1"/>
    <col min="18" max="18" width="16.1328125" customWidth="1"/>
    <col min="19" max="19" width="29.59765625" customWidth="1"/>
    <col min="20" max="20" width="24" customWidth="1"/>
    <col min="21" max="23" width="24" hidden="1" customWidth="1"/>
    <col min="24" max="24" width="24" customWidth="1"/>
    <col min="25" max="25" width="2.86328125" style="65" customWidth="1"/>
    <col min="26" max="26" width="3" style="65" customWidth="1"/>
    <col min="27" max="27" width="2.3984375" style="65" customWidth="1"/>
    <col min="28" max="28" width="22.3984375" bestFit="1" customWidth="1"/>
    <col min="29" max="31" width="14.265625" style="73" bestFit="1" customWidth="1"/>
    <col min="32" max="33" width="14.59765625" style="69" bestFit="1" customWidth="1"/>
    <col min="34" max="34" width="14.59765625" style="217" bestFit="1" customWidth="1"/>
    <col min="35" max="39" width="14.59765625" bestFit="1" customWidth="1"/>
    <col min="40" max="41" width="14.265625" bestFit="1" customWidth="1"/>
    <col min="42" max="47" width="14.59765625" bestFit="1" customWidth="1"/>
    <col min="48" max="48" width="14.59765625" customWidth="1"/>
    <col min="49" max="49" width="11.1328125" bestFit="1" customWidth="1"/>
    <col min="50" max="50" width="9.1328125" style="224"/>
    <col min="51" max="72" width="9.1328125" hidden="1" customWidth="1"/>
  </cols>
  <sheetData>
    <row r="2" spans="1:72" ht="14.65" thickBot="1" x14ac:dyDescent="0.5">
      <c r="AY2" s="221" t="s">
        <v>1410</v>
      </c>
    </row>
    <row r="3" spans="1:72" ht="14.65" thickBot="1" x14ac:dyDescent="0.5">
      <c r="AB3" s="44"/>
      <c r="AC3" s="97" t="s">
        <v>3</v>
      </c>
      <c r="AD3" s="97" t="s">
        <v>4</v>
      </c>
      <c r="AE3" s="98" t="s">
        <v>5</v>
      </c>
      <c r="AF3" s="98" t="s">
        <v>6</v>
      </c>
      <c r="AG3" s="98" t="s">
        <v>7</v>
      </c>
      <c r="AH3" s="102" t="s">
        <v>8</v>
      </c>
      <c r="AI3" s="103" t="s">
        <v>9</v>
      </c>
      <c r="AJ3" s="103" t="s">
        <v>10</v>
      </c>
      <c r="AK3" s="103" t="s">
        <v>11</v>
      </c>
      <c r="AL3" s="103" t="s">
        <v>12</v>
      </c>
      <c r="AM3" s="103" t="s">
        <v>13</v>
      </c>
      <c r="AN3" s="104" t="s">
        <v>14</v>
      </c>
      <c r="AO3" s="104" t="s">
        <v>15</v>
      </c>
      <c r="AP3" s="104" t="s">
        <v>16</v>
      </c>
      <c r="AQ3" s="104" t="s">
        <v>17</v>
      </c>
      <c r="AR3" s="104" t="s">
        <v>18</v>
      </c>
      <c r="AS3" s="110" t="s">
        <v>19</v>
      </c>
      <c r="AT3" s="110" t="s">
        <v>20</v>
      </c>
      <c r="AU3" s="110" t="s">
        <v>21</v>
      </c>
      <c r="AV3" s="110" t="s">
        <v>398</v>
      </c>
      <c r="AY3" s="44"/>
      <c r="AZ3" s="97" t="s">
        <v>3</v>
      </c>
      <c r="BA3" s="97" t="s">
        <v>4</v>
      </c>
      <c r="BB3" s="98" t="s">
        <v>5</v>
      </c>
      <c r="BC3" s="98" t="s">
        <v>6</v>
      </c>
      <c r="BD3" s="111" t="s">
        <v>7</v>
      </c>
      <c r="BE3" s="103" t="s">
        <v>8</v>
      </c>
      <c r="BF3" s="103" t="s">
        <v>9</v>
      </c>
      <c r="BG3" s="103" t="s">
        <v>10</v>
      </c>
      <c r="BH3" s="103" t="s">
        <v>11</v>
      </c>
      <c r="BI3" s="103" t="s">
        <v>12</v>
      </c>
      <c r="BJ3" s="104" t="s">
        <v>13</v>
      </c>
      <c r="BK3" s="104" t="s">
        <v>14</v>
      </c>
      <c r="BL3" s="104" t="s">
        <v>15</v>
      </c>
      <c r="BM3" s="104" t="s">
        <v>16</v>
      </c>
      <c r="BN3" s="104" t="s">
        <v>17</v>
      </c>
      <c r="BO3" s="110" t="s">
        <v>18</v>
      </c>
      <c r="BP3" s="110" t="s">
        <v>19</v>
      </c>
      <c r="BQ3" s="110" t="s">
        <v>20</v>
      </c>
      <c r="BR3" s="110" t="s">
        <v>21</v>
      </c>
      <c r="BS3" s="110" t="s">
        <v>398</v>
      </c>
    </row>
    <row r="4" spans="1:72" ht="43.5" customHeight="1" thickBot="1" x14ac:dyDescent="0.5">
      <c r="A4" s="29" t="s">
        <v>1411</v>
      </c>
      <c r="B4" s="26" t="s">
        <v>936</v>
      </c>
      <c r="C4" s="29" t="s">
        <v>46</v>
      </c>
      <c r="D4" s="29" t="s">
        <v>506</v>
      </c>
      <c r="E4" s="29" t="s">
        <v>507</v>
      </c>
      <c r="F4" s="29" t="s">
        <v>508</v>
      </c>
      <c r="G4" s="29" t="s">
        <v>937</v>
      </c>
      <c r="H4" s="29" t="s">
        <v>81</v>
      </c>
      <c r="I4" s="29" t="s">
        <v>82</v>
      </c>
      <c r="J4" s="216" t="s">
        <v>1817</v>
      </c>
      <c r="K4" s="26" t="s">
        <v>934</v>
      </c>
      <c r="L4" s="26" t="s">
        <v>935</v>
      </c>
      <c r="M4" s="26" t="s">
        <v>53</v>
      </c>
      <c r="N4" s="26" t="s">
        <v>54</v>
      </c>
      <c r="O4" s="26" t="s">
        <v>55</v>
      </c>
      <c r="P4" s="26" t="s">
        <v>56</v>
      </c>
      <c r="Q4" s="26" t="s">
        <v>57</v>
      </c>
      <c r="R4" s="26" t="s">
        <v>514</v>
      </c>
      <c r="S4" s="29" t="s">
        <v>64</v>
      </c>
      <c r="T4" s="84" t="s">
        <v>376</v>
      </c>
      <c r="U4" s="395" t="s">
        <v>515</v>
      </c>
      <c r="V4" s="395" t="s">
        <v>518</v>
      </c>
      <c r="W4" s="395" t="s">
        <v>519</v>
      </c>
      <c r="X4" s="84" t="s">
        <v>115</v>
      </c>
      <c r="Y4" s="310"/>
      <c r="Z4" s="310"/>
      <c r="AA4" s="310"/>
      <c r="AB4" s="311" t="s">
        <v>22</v>
      </c>
      <c r="AC4" s="99">
        <v>-5</v>
      </c>
      <c r="AD4" s="100">
        <v>-4</v>
      </c>
      <c r="AE4" s="360">
        <v>-3</v>
      </c>
      <c r="AF4" s="361">
        <v>-2</v>
      </c>
      <c r="AG4" s="361">
        <v>-1</v>
      </c>
      <c r="AH4" s="362">
        <v>0</v>
      </c>
      <c r="AI4" s="363">
        <v>1</v>
      </c>
      <c r="AJ4" s="363">
        <v>2</v>
      </c>
      <c r="AK4" s="363">
        <v>3</v>
      </c>
      <c r="AL4" s="363">
        <v>4</v>
      </c>
      <c r="AM4" s="363">
        <v>5</v>
      </c>
      <c r="AN4" s="364">
        <v>6</v>
      </c>
      <c r="AO4" s="364">
        <v>7</v>
      </c>
      <c r="AP4" s="364">
        <v>8</v>
      </c>
      <c r="AQ4" s="364">
        <v>9</v>
      </c>
      <c r="AR4" s="364">
        <v>10</v>
      </c>
      <c r="AS4" s="365">
        <v>11</v>
      </c>
      <c r="AT4" s="365">
        <v>12</v>
      </c>
      <c r="AU4" s="365">
        <v>13</v>
      </c>
      <c r="AV4" s="365">
        <v>14</v>
      </c>
      <c r="AW4" s="422" t="s">
        <v>116</v>
      </c>
      <c r="AY4" s="47" t="s">
        <v>22</v>
      </c>
      <c r="AZ4" s="99">
        <v>-4</v>
      </c>
      <c r="BA4" s="100">
        <v>-3</v>
      </c>
      <c r="BB4" s="101">
        <v>-2</v>
      </c>
      <c r="BC4" s="98">
        <v>-1</v>
      </c>
      <c r="BD4" s="111">
        <v>0</v>
      </c>
      <c r="BE4" s="103">
        <v>1</v>
      </c>
      <c r="BF4" s="103">
        <v>2</v>
      </c>
      <c r="BG4" s="103">
        <v>3</v>
      </c>
      <c r="BH4" s="103">
        <v>4</v>
      </c>
      <c r="BI4" s="103">
        <v>5</v>
      </c>
      <c r="BJ4" s="104">
        <v>6</v>
      </c>
      <c r="BK4" s="104">
        <v>7</v>
      </c>
      <c r="BL4" s="104">
        <v>8</v>
      </c>
      <c r="BM4" s="104">
        <v>9</v>
      </c>
      <c r="BN4" s="104">
        <v>10</v>
      </c>
      <c r="BO4" s="110">
        <v>11</v>
      </c>
      <c r="BP4" s="110">
        <v>12</v>
      </c>
      <c r="BQ4" s="110">
        <v>13</v>
      </c>
      <c r="BR4" s="110">
        <v>14</v>
      </c>
      <c r="BS4" s="110">
        <v>15</v>
      </c>
      <c r="BT4" s="534" t="s">
        <v>117</v>
      </c>
    </row>
    <row r="5" spans="1:72" ht="129.75" customHeight="1" x14ac:dyDescent="0.45">
      <c r="A5" s="661">
        <v>1</v>
      </c>
      <c r="B5" s="788" t="s">
        <v>1326</v>
      </c>
      <c r="C5" s="788" t="s">
        <v>938</v>
      </c>
      <c r="D5" s="797" t="s">
        <v>939</v>
      </c>
      <c r="E5" s="666"/>
      <c r="F5" s="666">
        <v>1725</v>
      </c>
      <c r="G5" s="666"/>
      <c r="H5" s="666"/>
      <c r="I5" s="666"/>
      <c r="J5" s="729" t="s">
        <v>1824</v>
      </c>
      <c r="K5" s="666"/>
      <c r="L5" s="798">
        <v>1725</v>
      </c>
      <c r="M5" s="733" t="s">
        <v>121</v>
      </c>
      <c r="N5" s="733" t="s">
        <v>122</v>
      </c>
      <c r="O5" s="734"/>
      <c r="P5" s="734"/>
      <c r="Q5" s="734"/>
      <c r="R5" s="733"/>
      <c r="S5" s="735" t="s">
        <v>940</v>
      </c>
      <c r="T5" s="798">
        <v>1725</v>
      </c>
      <c r="U5" s="666"/>
      <c r="V5" s="666"/>
      <c r="W5" s="666"/>
      <c r="X5" s="664" t="s">
        <v>1216</v>
      </c>
      <c r="Y5" s="319"/>
      <c r="Z5" s="319"/>
      <c r="AA5" s="319"/>
      <c r="AB5" s="320"/>
      <c r="AC5" s="357"/>
      <c r="AD5" s="357"/>
      <c r="AE5" s="357"/>
      <c r="AF5" s="357"/>
      <c r="AG5" s="357"/>
      <c r="AH5" s="609"/>
      <c r="AI5" s="666">
        <v>0</v>
      </c>
      <c r="AJ5" s="666">
        <v>0</v>
      </c>
      <c r="AK5" s="666">
        <v>0</v>
      </c>
      <c r="AL5" s="666">
        <v>0</v>
      </c>
      <c r="AM5" s="666">
        <v>172</v>
      </c>
      <c r="AN5" s="666">
        <v>172</v>
      </c>
      <c r="AO5" s="666">
        <v>172</v>
      </c>
      <c r="AP5" s="666">
        <v>172</v>
      </c>
      <c r="AQ5" s="666">
        <v>172</v>
      </c>
      <c r="AR5" s="666">
        <v>173</v>
      </c>
      <c r="AS5" s="666">
        <v>173</v>
      </c>
      <c r="AT5" s="666">
        <v>173</v>
      </c>
      <c r="AU5" s="666">
        <v>173</v>
      </c>
      <c r="AV5" s="666">
        <v>173</v>
      </c>
      <c r="AW5" s="423">
        <f>SUM(AI5:AV5)</f>
        <v>1725</v>
      </c>
      <c r="BT5">
        <f>SUM(BE5:BS5)</f>
        <v>0</v>
      </c>
    </row>
    <row r="6" spans="1:72" ht="28.5" x14ac:dyDescent="0.45">
      <c r="A6" s="313">
        <v>2</v>
      </c>
      <c r="B6" s="793" t="s">
        <v>1327</v>
      </c>
      <c r="C6" s="793" t="s">
        <v>941</v>
      </c>
      <c r="D6" s="799" t="s">
        <v>939</v>
      </c>
      <c r="E6" s="315"/>
      <c r="F6" s="315">
        <v>119</v>
      </c>
      <c r="G6" s="315"/>
      <c r="H6" s="315"/>
      <c r="I6" s="315"/>
      <c r="J6" s="315"/>
      <c r="K6" s="315"/>
      <c r="L6" s="315">
        <v>119</v>
      </c>
      <c r="M6" s="800" t="s">
        <v>121</v>
      </c>
      <c r="N6" s="800" t="s">
        <v>122</v>
      </c>
      <c r="O6" s="801"/>
      <c r="P6" s="801"/>
      <c r="Q6" s="801"/>
      <c r="R6" s="800"/>
      <c r="S6" s="802" t="s">
        <v>942</v>
      </c>
      <c r="T6" s="315">
        <v>119</v>
      </c>
      <c r="U6" s="315"/>
      <c r="V6" s="315"/>
      <c r="W6" s="315"/>
      <c r="X6" s="314" t="s">
        <v>943</v>
      </c>
      <c r="Y6" s="319"/>
      <c r="Z6" s="319"/>
      <c r="AA6" s="319"/>
      <c r="AB6" s="320"/>
      <c r="AC6" s="378"/>
      <c r="AD6" s="378"/>
      <c r="AE6" s="378"/>
      <c r="AF6" s="321"/>
      <c r="AG6" s="321"/>
      <c r="AH6" s="595"/>
      <c r="AI6" s="315">
        <v>0</v>
      </c>
      <c r="AJ6" s="315">
        <v>0</v>
      </c>
      <c r="AK6" s="315">
        <v>0</v>
      </c>
      <c r="AL6" s="315">
        <v>0</v>
      </c>
      <c r="AM6" s="315">
        <v>0</v>
      </c>
      <c r="AN6" s="315">
        <v>0</v>
      </c>
      <c r="AO6" s="315">
        <v>0</v>
      </c>
      <c r="AP6" s="315">
        <v>0</v>
      </c>
      <c r="AQ6" s="315">
        <v>23</v>
      </c>
      <c r="AR6" s="315">
        <v>24</v>
      </c>
      <c r="AS6" s="315">
        <v>24</v>
      </c>
      <c r="AT6" s="315">
        <v>24</v>
      </c>
      <c r="AU6" s="315">
        <v>24</v>
      </c>
      <c r="AV6" s="315">
        <v>0</v>
      </c>
      <c r="AW6" s="423">
        <f t="shared" ref="AW6:AW11" si="0">SUM(AI6:AV6)</f>
        <v>119</v>
      </c>
      <c r="BT6">
        <f t="shared" ref="BT6:BT11" si="1">SUM(BE6:BS6)</f>
        <v>0</v>
      </c>
    </row>
    <row r="7" spans="1:72" ht="28.5" x14ac:dyDescent="0.45">
      <c r="A7" s="313">
        <v>3</v>
      </c>
      <c r="B7" s="793" t="s">
        <v>1328</v>
      </c>
      <c r="C7" s="791" t="s">
        <v>944</v>
      </c>
      <c r="D7" s="799" t="s">
        <v>939</v>
      </c>
      <c r="E7" s="315"/>
      <c r="F7" s="315">
        <v>319</v>
      </c>
      <c r="G7" s="315"/>
      <c r="H7" s="315"/>
      <c r="I7" s="315"/>
      <c r="J7" s="315"/>
      <c r="K7" s="315"/>
      <c r="L7" s="315">
        <v>319</v>
      </c>
      <c r="M7" s="800" t="s">
        <v>186</v>
      </c>
      <c r="N7" s="800" t="s">
        <v>167</v>
      </c>
      <c r="O7" s="801"/>
      <c r="P7" s="801"/>
      <c r="Q7" s="801"/>
      <c r="R7" s="800"/>
      <c r="S7" s="802" t="s">
        <v>942</v>
      </c>
      <c r="T7" s="315">
        <v>319</v>
      </c>
      <c r="U7" s="315"/>
      <c r="V7" s="315"/>
      <c r="W7" s="315"/>
      <c r="X7" s="314" t="s">
        <v>945</v>
      </c>
      <c r="Y7" s="319"/>
      <c r="Z7" s="319"/>
      <c r="AA7" s="319"/>
      <c r="AB7" s="320"/>
      <c r="AC7" s="378"/>
      <c r="AD7" s="378"/>
      <c r="AE7" s="378"/>
      <c r="AF7" s="321"/>
      <c r="AG7" s="321"/>
      <c r="AH7" s="595"/>
      <c r="AI7" s="315">
        <v>0</v>
      </c>
      <c r="AJ7" s="315">
        <v>0</v>
      </c>
      <c r="AK7" s="315">
        <v>0</v>
      </c>
      <c r="AL7" s="315">
        <v>0</v>
      </c>
      <c r="AM7" s="315">
        <v>0</v>
      </c>
      <c r="AN7" s="315">
        <v>0</v>
      </c>
      <c r="AO7" s="315">
        <v>0</v>
      </c>
      <c r="AP7" s="315">
        <v>0</v>
      </c>
      <c r="AQ7" s="315">
        <v>53</v>
      </c>
      <c r="AR7" s="315">
        <v>53</v>
      </c>
      <c r="AS7" s="315">
        <v>53</v>
      </c>
      <c r="AT7" s="315">
        <v>53</v>
      </c>
      <c r="AU7" s="315">
        <v>53</v>
      </c>
      <c r="AV7" s="315">
        <v>54</v>
      </c>
      <c r="AW7" s="423">
        <f t="shared" si="0"/>
        <v>319</v>
      </c>
      <c r="BT7">
        <f t="shared" si="1"/>
        <v>0</v>
      </c>
    </row>
    <row r="8" spans="1:72" ht="28.5" x14ac:dyDescent="0.45">
      <c r="A8" s="313">
        <v>4</v>
      </c>
      <c r="B8" s="793" t="s">
        <v>1329</v>
      </c>
      <c r="C8" s="793" t="s">
        <v>946</v>
      </c>
      <c r="D8" s="799" t="s">
        <v>939</v>
      </c>
      <c r="E8" s="315"/>
      <c r="F8" s="315">
        <v>153</v>
      </c>
      <c r="G8" s="315"/>
      <c r="H8" s="315"/>
      <c r="I8" s="315"/>
      <c r="J8" s="703" t="s">
        <v>1825</v>
      </c>
      <c r="K8" s="315"/>
      <c r="L8" s="315">
        <v>153</v>
      </c>
      <c r="M8" s="800" t="s">
        <v>173</v>
      </c>
      <c r="N8" s="800" t="s">
        <v>238</v>
      </c>
      <c r="O8" s="801"/>
      <c r="P8" s="801"/>
      <c r="Q8" s="801"/>
      <c r="R8" s="800"/>
      <c r="S8" s="802" t="s">
        <v>942</v>
      </c>
      <c r="T8" s="315">
        <v>153</v>
      </c>
      <c r="U8" s="315"/>
      <c r="V8" s="315"/>
      <c r="W8" s="315"/>
      <c r="X8" s="314" t="s">
        <v>943</v>
      </c>
      <c r="Y8" s="319"/>
      <c r="Z8" s="319"/>
      <c r="AA8" s="319"/>
      <c r="AB8" s="320"/>
      <c r="AC8" s="378"/>
      <c r="AD8" s="378"/>
      <c r="AE8" s="378"/>
      <c r="AF8" s="321"/>
      <c r="AG8" s="321"/>
      <c r="AH8" s="595"/>
      <c r="AI8" s="315">
        <v>0</v>
      </c>
      <c r="AJ8" s="315">
        <v>0</v>
      </c>
      <c r="AK8" s="315">
        <v>0</v>
      </c>
      <c r="AL8" s="315">
        <v>0</v>
      </c>
      <c r="AM8" s="315">
        <v>0</v>
      </c>
      <c r="AN8" s="315">
        <v>0</v>
      </c>
      <c r="AO8" s="315">
        <v>0</v>
      </c>
      <c r="AP8" s="315">
        <v>0</v>
      </c>
      <c r="AQ8" s="315">
        <v>30</v>
      </c>
      <c r="AR8" s="315">
        <v>30</v>
      </c>
      <c r="AS8" s="315">
        <v>31</v>
      </c>
      <c r="AT8" s="315">
        <v>31</v>
      </c>
      <c r="AU8" s="315">
        <v>31</v>
      </c>
      <c r="AV8" s="315">
        <v>0</v>
      </c>
      <c r="AW8" s="423">
        <f t="shared" si="0"/>
        <v>153</v>
      </c>
      <c r="BT8">
        <f t="shared" si="1"/>
        <v>0</v>
      </c>
    </row>
    <row r="9" spans="1:72" ht="28.5" x14ac:dyDescent="0.45">
      <c r="A9" s="313">
        <v>5</v>
      </c>
      <c r="B9" s="793" t="s">
        <v>1330</v>
      </c>
      <c r="C9" s="791" t="s">
        <v>947</v>
      </c>
      <c r="D9" s="799" t="s">
        <v>939</v>
      </c>
      <c r="E9" s="320"/>
      <c r="F9" s="315">
        <v>528</v>
      </c>
      <c r="G9" s="315"/>
      <c r="H9" s="320"/>
      <c r="I9" s="320"/>
      <c r="J9" s="320"/>
      <c r="K9" s="320"/>
      <c r="L9" s="315">
        <v>528</v>
      </c>
      <c r="M9" s="677" t="s">
        <v>320</v>
      </c>
      <c r="N9" s="677" t="s">
        <v>286</v>
      </c>
      <c r="O9" s="320"/>
      <c r="P9" s="320"/>
      <c r="Q9" s="320"/>
      <c r="R9" s="320"/>
      <c r="S9" s="802" t="s">
        <v>942</v>
      </c>
      <c r="T9" s="315">
        <v>528</v>
      </c>
      <c r="U9" s="315"/>
      <c r="V9" s="315"/>
      <c r="W9" s="315"/>
      <c r="X9" s="314" t="s">
        <v>948</v>
      </c>
      <c r="Y9" s="330"/>
      <c r="Z9" s="330"/>
      <c r="AA9" s="330"/>
      <c r="AB9" s="320"/>
      <c r="AC9" s="378"/>
      <c r="AD9" s="378"/>
      <c r="AE9" s="378"/>
      <c r="AF9" s="321"/>
      <c r="AG9" s="321"/>
      <c r="AH9" s="595"/>
      <c r="AI9" s="315">
        <v>0</v>
      </c>
      <c r="AJ9" s="315">
        <v>0</v>
      </c>
      <c r="AK9" s="315">
        <v>0</v>
      </c>
      <c r="AL9" s="315">
        <v>0</v>
      </c>
      <c r="AM9" s="315">
        <v>0</v>
      </c>
      <c r="AN9" s="315">
        <v>0</v>
      </c>
      <c r="AO9" s="315">
        <v>0</v>
      </c>
      <c r="AP9" s="315">
        <v>0</v>
      </c>
      <c r="AQ9" s="315">
        <v>88</v>
      </c>
      <c r="AR9" s="315">
        <v>88</v>
      </c>
      <c r="AS9" s="315">
        <v>88</v>
      </c>
      <c r="AT9" s="315">
        <v>88</v>
      </c>
      <c r="AU9" s="315">
        <v>88</v>
      </c>
      <c r="AV9" s="315">
        <v>88</v>
      </c>
      <c r="AW9" s="423">
        <f t="shared" si="0"/>
        <v>528</v>
      </c>
      <c r="BT9">
        <f t="shared" si="1"/>
        <v>0</v>
      </c>
    </row>
    <row r="10" spans="1:72" ht="71.25" x14ac:dyDescent="0.45">
      <c r="A10" s="313">
        <v>6</v>
      </c>
      <c r="B10" s="793" t="s">
        <v>1331</v>
      </c>
      <c r="C10" s="791" t="s">
        <v>949</v>
      </c>
      <c r="D10" s="799" t="s">
        <v>939</v>
      </c>
      <c r="E10" s="320"/>
      <c r="F10" s="315">
        <v>79</v>
      </c>
      <c r="G10" s="315"/>
      <c r="H10" s="320"/>
      <c r="I10" s="320"/>
      <c r="J10" s="320"/>
      <c r="K10" s="320"/>
      <c r="L10" s="315">
        <v>79</v>
      </c>
      <c r="M10" s="677" t="s">
        <v>320</v>
      </c>
      <c r="N10" s="677" t="s">
        <v>286</v>
      </c>
      <c r="O10" s="320"/>
      <c r="P10" s="320"/>
      <c r="Q10" s="320"/>
      <c r="R10" s="320"/>
      <c r="S10" s="802" t="s">
        <v>1962</v>
      </c>
      <c r="T10" s="315">
        <v>79</v>
      </c>
      <c r="U10" s="315"/>
      <c r="V10" s="315"/>
      <c r="W10" s="315"/>
      <c r="X10" s="314" t="s">
        <v>950</v>
      </c>
      <c r="Y10" s="330"/>
      <c r="Z10" s="330"/>
      <c r="AA10" s="330"/>
      <c r="AB10" s="320"/>
      <c r="AC10" s="378"/>
      <c r="AD10" s="378"/>
      <c r="AE10" s="378"/>
      <c r="AF10" s="321"/>
      <c r="AG10" s="321"/>
      <c r="AH10" s="595"/>
      <c r="AI10" s="315">
        <v>0</v>
      </c>
      <c r="AJ10" s="315">
        <v>0</v>
      </c>
      <c r="AK10" s="315">
        <v>0</v>
      </c>
      <c r="AL10" s="315">
        <v>0</v>
      </c>
      <c r="AM10" s="315">
        <v>0</v>
      </c>
      <c r="AN10" s="315">
        <v>0</v>
      </c>
      <c r="AO10" s="315">
        <v>0</v>
      </c>
      <c r="AP10" s="315">
        <v>0</v>
      </c>
      <c r="AQ10" s="315">
        <v>19</v>
      </c>
      <c r="AR10" s="315">
        <v>20</v>
      </c>
      <c r="AS10" s="315">
        <v>20</v>
      </c>
      <c r="AT10" s="315">
        <v>20</v>
      </c>
      <c r="AU10" s="315">
        <v>0</v>
      </c>
      <c r="AV10" s="315">
        <v>0</v>
      </c>
      <c r="AW10" s="423">
        <f t="shared" si="0"/>
        <v>79</v>
      </c>
      <c r="BT10">
        <f t="shared" si="1"/>
        <v>0</v>
      </c>
    </row>
    <row r="11" spans="1:72" ht="71.25" x14ac:dyDescent="0.45">
      <c r="A11" s="313">
        <v>7</v>
      </c>
      <c r="B11" s="793" t="s">
        <v>1332</v>
      </c>
      <c r="C11" s="791" t="s">
        <v>951</v>
      </c>
      <c r="D11" s="799" t="s">
        <v>939</v>
      </c>
      <c r="E11" s="320"/>
      <c r="F11" s="315">
        <v>116</v>
      </c>
      <c r="G11" s="315"/>
      <c r="H11" s="320"/>
      <c r="I11" s="320"/>
      <c r="J11" s="703" t="s">
        <v>1826</v>
      </c>
      <c r="K11" s="320"/>
      <c r="L11" s="315">
        <v>116</v>
      </c>
      <c r="M11" s="677" t="s">
        <v>752</v>
      </c>
      <c r="N11" s="677" t="s">
        <v>286</v>
      </c>
      <c r="O11" s="320"/>
      <c r="P11" s="320"/>
      <c r="Q11" s="320"/>
      <c r="R11" s="320"/>
      <c r="S11" s="314" t="s">
        <v>952</v>
      </c>
      <c r="T11" s="315">
        <v>116</v>
      </c>
      <c r="U11" s="315"/>
      <c r="V11" s="315"/>
      <c r="W11" s="315"/>
      <c r="X11" s="314" t="s">
        <v>943</v>
      </c>
      <c r="Y11" s="330"/>
      <c r="Z11" s="330"/>
      <c r="AA11" s="330"/>
      <c r="AB11" s="320"/>
      <c r="AC11" s="378"/>
      <c r="AD11" s="378"/>
      <c r="AE11" s="378"/>
      <c r="AF11" s="321"/>
      <c r="AG11" s="321"/>
      <c r="AH11" s="595"/>
      <c r="AI11" s="315">
        <v>0</v>
      </c>
      <c r="AJ11" s="315">
        <v>0</v>
      </c>
      <c r="AK11" s="315">
        <v>0</v>
      </c>
      <c r="AL11" s="315">
        <v>0</v>
      </c>
      <c r="AM11" s="315">
        <v>0</v>
      </c>
      <c r="AN11" s="315">
        <v>0</v>
      </c>
      <c r="AO11" s="315">
        <v>0</v>
      </c>
      <c r="AP11" s="315">
        <v>0</v>
      </c>
      <c r="AQ11" s="315">
        <v>23</v>
      </c>
      <c r="AR11" s="315">
        <v>23</v>
      </c>
      <c r="AS11" s="315">
        <v>23</v>
      </c>
      <c r="AT11" s="315">
        <v>23</v>
      </c>
      <c r="AU11" s="315">
        <v>24</v>
      </c>
      <c r="AV11" s="315">
        <v>0</v>
      </c>
      <c r="AW11" s="423">
        <f t="shared" si="0"/>
        <v>116</v>
      </c>
      <c r="BT11">
        <f t="shared" si="1"/>
        <v>0</v>
      </c>
    </row>
    <row r="12" spans="1:72" x14ac:dyDescent="0.45">
      <c r="A12" s="320"/>
      <c r="B12" s="320"/>
      <c r="C12" s="320"/>
      <c r="D12" s="320"/>
      <c r="E12" s="320"/>
      <c r="F12" s="320"/>
      <c r="G12" s="320"/>
      <c r="H12" s="320"/>
      <c r="I12" s="320"/>
      <c r="J12" s="320"/>
      <c r="K12" s="320"/>
      <c r="L12" s="320"/>
      <c r="M12" s="320"/>
      <c r="N12" s="320"/>
      <c r="O12" s="320"/>
      <c r="P12" s="320"/>
      <c r="Q12" s="320"/>
      <c r="R12" s="320"/>
      <c r="S12" s="320"/>
      <c r="T12" s="320"/>
      <c r="U12" s="320"/>
      <c r="V12" s="320"/>
      <c r="W12" s="320"/>
      <c r="X12" s="320"/>
      <c r="Y12" s="330"/>
      <c r="Z12" s="330"/>
      <c r="AA12" s="330"/>
      <c r="AB12" s="322" t="s">
        <v>68</v>
      </c>
      <c r="AC12" s="380"/>
      <c r="AD12" s="380"/>
      <c r="AE12" s="380"/>
      <c r="AF12" s="350"/>
      <c r="AG12" s="350"/>
      <c r="AH12" s="598"/>
      <c r="AI12" s="351">
        <f t="shared" ref="AI12:AV12" si="2">SUM(AI5:AI11)</f>
        <v>0</v>
      </c>
      <c r="AJ12" s="351">
        <f t="shared" si="2"/>
        <v>0</v>
      </c>
      <c r="AK12" s="351">
        <f t="shared" si="2"/>
        <v>0</v>
      </c>
      <c r="AL12" s="351">
        <f t="shared" si="2"/>
        <v>0</v>
      </c>
      <c r="AM12" s="351">
        <f t="shared" si="2"/>
        <v>172</v>
      </c>
      <c r="AN12" s="351">
        <f t="shared" si="2"/>
        <v>172</v>
      </c>
      <c r="AO12" s="351">
        <f t="shared" si="2"/>
        <v>172</v>
      </c>
      <c r="AP12" s="351">
        <f t="shared" si="2"/>
        <v>172</v>
      </c>
      <c r="AQ12" s="351">
        <f t="shared" si="2"/>
        <v>408</v>
      </c>
      <c r="AR12" s="351">
        <f t="shared" si="2"/>
        <v>411</v>
      </c>
      <c r="AS12" s="351">
        <f t="shared" si="2"/>
        <v>412</v>
      </c>
      <c r="AT12" s="351">
        <f t="shared" si="2"/>
        <v>412</v>
      </c>
      <c r="AU12" s="351">
        <f t="shared" si="2"/>
        <v>393</v>
      </c>
      <c r="AV12" s="351">
        <f t="shared" si="2"/>
        <v>315</v>
      </c>
      <c r="AW12" s="322">
        <f>SUM(AI12:AV12)</f>
        <v>3039</v>
      </c>
      <c r="BE12">
        <f>SUM(BE5:BE11)</f>
        <v>0</v>
      </c>
      <c r="BF12">
        <f t="shared" ref="BF12:BS12" si="3">SUM(BF5:BF11)</f>
        <v>0</v>
      </c>
      <c r="BG12">
        <f t="shared" si="3"/>
        <v>0</v>
      </c>
      <c r="BH12">
        <f t="shared" si="3"/>
        <v>0</v>
      </c>
      <c r="BI12">
        <f t="shared" si="3"/>
        <v>0</v>
      </c>
      <c r="BJ12">
        <f t="shared" si="3"/>
        <v>0</v>
      </c>
      <c r="BK12">
        <f t="shared" si="3"/>
        <v>0</v>
      </c>
      <c r="BL12">
        <f t="shared" si="3"/>
        <v>0</v>
      </c>
      <c r="BM12">
        <f t="shared" si="3"/>
        <v>0</v>
      </c>
      <c r="BN12">
        <f t="shared" si="3"/>
        <v>0</v>
      </c>
      <c r="BO12">
        <f t="shared" si="3"/>
        <v>0</v>
      </c>
      <c r="BP12">
        <f t="shared" si="3"/>
        <v>0</v>
      </c>
      <c r="BQ12">
        <f t="shared" si="3"/>
        <v>0</v>
      </c>
      <c r="BR12">
        <f t="shared" si="3"/>
        <v>0</v>
      </c>
      <c r="BS12">
        <f t="shared" si="3"/>
        <v>0</v>
      </c>
    </row>
    <row r="20" spans="48:49" x14ac:dyDescent="0.45">
      <c r="AV20" s="398" t="s">
        <v>1296</v>
      </c>
      <c r="AW20" s="402"/>
    </row>
    <row r="21" spans="48:49" x14ac:dyDescent="0.45">
      <c r="AV21" s="400" t="s">
        <v>122</v>
      </c>
      <c r="AW21" s="401">
        <f>SUMIF(N5:N11,"Acton",AW5:AW11)</f>
        <v>1844</v>
      </c>
    </row>
    <row r="22" spans="48:49" x14ac:dyDescent="0.45">
      <c r="AV22" s="400" t="s">
        <v>167</v>
      </c>
      <c r="AW22" s="401">
        <f>SUMIF(N5:N11,"Ealing",AW5:AW11)</f>
        <v>319</v>
      </c>
    </row>
    <row r="23" spans="48:49" x14ac:dyDescent="0.45">
      <c r="AV23" s="400" t="s">
        <v>216</v>
      </c>
      <c r="AW23" s="401">
        <f>SUMIF(N5:N11,"Greenford",AW5:AW11)</f>
        <v>0</v>
      </c>
    </row>
    <row r="24" spans="48:49" x14ac:dyDescent="0.45">
      <c r="AV24" s="400" t="s">
        <v>238</v>
      </c>
      <c r="AW24" s="401">
        <f>SUMIF(N5:N11,"Hanwell",AW5:AW11)</f>
        <v>153</v>
      </c>
    </row>
    <row r="25" spans="48:49" x14ac:dyDescent="0.45">
      <c r="AV25" s="400" t="s">
        <v>271</v>
      </c>
      <c r="AW25" s="401">
        <f>SUMIF(N5:N11,"Northolt",AW5:AW11)</f>
        <v>0</v>
      </c>
    </row>
    <row r="26" spans="48:49" x14ac:dyDescent="0.45">
      <c r="AV26" s="400" t="s">
        <v>281</v>
      </c>
      <c r="AW26" s="401">
        <f>SUMIF(N5:N11,"Perivale",AW5:AW11)</f>
        <v>0</v>
      </c>
    </row>
    <row r="27" spans="48:49" x14ac:dyDescent="0.45">
      <c r="AV27" s="400" t="s">
        <v>286</v>
      </c>
      <c r="AW27" s="401">
        <f>SUMIF(N5:N11,"Southall",AW5:AW11)</f>
        <v>723</v>
      </c>
    </row>
  </sheetData>
  <sheetProtection algorithmName="SHA-512" hashValue="u+GucE2aHbJj6DcEhrH8gDqCj9pMfjGLrX5s/VjV9sOgm1phYJ+Ov+KvtLIomgHPSnmXkKPI9tjw6cFcfWDVjw==" saltValue="o9XuWmb5/dYswKShHnYaQA==" spinCount="100000" sheet="1" objects="1" scenarios="1"/>
  <autoFilter ref="N2:N18" xr:uid="{D40A5004-5AA0-43D6-9254-CE8DF291791E}"/>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6B271-53D6-40B1-8B98-FFA360C64E65}">
  <sheetPr>
    <tabColor rgb="FFFF0000"/>
  </sheetPr>
  <dimension ref="A2:AQ5"/>
  <sheetViews>
    <sheetView zoomScale="70" zoomScaleNormal="70" workbookViewId="0"/>
  </sheetViews>
  <sheetFormatPr defaultRowHeight="14.25" x14ac:dyDescent="0.45"/>
  <cols>
    <col min="1" max="1" width="31.3984375" customWidth="1"/>
    <col min="2" max="4" width="14" style="73" bestFit="1" customWidth="1"/>
    <col min="5" max="6" width="14.3984375" style="69" bestFit="1" customWidth="1"/>
    <col min="7" max="7" width="14.3984375" style="217" bestFit="1" customWidth="1"/>
    <col min="8" max="12" width="14.3984375" bestFit="1" customWidth="1"/>
    <col min="13" max="14" width="14" bestFit="1" customWidth="1"/>
    <col min="15" max="21" width="14.3984375" bestFit="1" customWidth="1"/>
    <col min="22" max="22" width="9.1328125" style="224"/>
    <col min="23" max="23" width="0" hidden="1" customWidth="1"/>
    <col min="24" max="42" width="10.59765625" hidden="1" customWidth="1"/>
    <col min="43" max="43" width="0" hidden="1" customWidth="1"/>
  </cols>
  <sheetData>
    <row r="2" spans="1:43" ht="14.65" thickBot="1" x14ac:dyDescent="0.5">
      <c r="W2" s="221" t="s">
        <v>89</v>
      </c>
    </row>
    <row r="3" spans="1:43" ht="14.65" thickBot="1" x14ac:dyDescent="0.5">
      <c r="A3" s="44"/>
      <c r="B3" s="97" t="s">
        <v>3</v>
      </c>
      <c r="C3" s="97" t="s">
        <v>4</v>
      </c>
      <c r="D3" s="98" t="s">
        <v>5</v>
      </c>
      <c r="E3" s="98" t="s">
        <v>6</v>
      </c>
      <c r="F3" s="98" t="s">
        <v>7</v>
      </c>
      <c r="G3" s="102" t="s">
        <v>8</v>
      </c>
      <c r="H3" s="103" t="s">
        <v>9</v>
      </c>
      <c r="I3" s="103" t="s">
        <v>10</v>
      </c>
      <c r="J3" s="103" t="s">
        <v>11</v>
      </c>
      <c r="K3" s="103" t="s">
        <v>12</v>
      </c>
      <c r="L3" s="103" t="s">
        <v>13</v>
      </c>
      <c r="M3" s="104" t="s">
        <v>14</v>
      </c>
      <c r="N3" s="104" t="s">
        <v>15</v>
      </c>
      <c r="O3" s="104" t="s">
        <v>16</v>
      </c>
      <c r="P3" s="104" t="s">
        <v>17</v>
      </c>
      <c r="Q3" s="104" t="s">
        <v>18</v>
      </c>
      <c r="R3" s="110" t="s">
        <v>19</v>
      </c>
      <c r="S3" s="110" t="s">
        <v>20</v>
      </c>
      <c r="T3" s="110" t="s">
        <v>21</v>
      </c>
      <c r="U3" s="110" t="s">
        <v>398</v>
      </c>
      <c r="W3" s="44"/>
      <c r="X3" s="97" t="s">
        <v>3</v>
      </c>
      <c r="Y3" s="97" t="s">
        <v>4</v>
      </c>
      <c r="Z3" s="98" t="s">
        <v>5</v>
      </c>
      <c r="AA3" s="102" t="s">
        <v>6</v>
      </c>
      <c r="AB3" s="103" t="s">
        <v>7</v>
      </c>
      <c r="AC3" s="103" t="s">
        <v>8</v>
      </c>
      <c r="AD3" s="103" t="s">
        <v>9</v>
      </c>
      <c r="AE3" s="103" t="s">
        <v>10</v>
      </c>
      <c r="AF3" s="103" t="s">
        <v>11</v>
      </c>
      <c r="AG3" s="104" t="s">
        <v>12</v>
      </c>
      <c r="AH3" s="104" t="s">
        <v>13</v>
      </c>
      <c r="AI3" s="104" t="s">
        <v>14</v>
      </c>
      <c r="AJ3" s="104" t="s">
        <v>15</v>
      </c>
      <c r="AK3" s="104" t="s">
        <v>16</v>
      </c>
      <c r="AL3" s="110" t="s">
        <v>17</v>
      </c>
      <c r="AM3" s="110" t="s">
        <v>18</v>
      </c>
      <c r="AN3" s="110" t="s">
        <v>19</v>
      </c>
      <c r="AO3" s="110" t="s">
        <v>20</v>
      </c>
      <c r="AP3" s="110" t="s">
        <v>21</v>
      </c>
    </row>
    <row r="4" spans="1:43" ht="14.65" thickBot="1" x14ac:dyDescent="0.5">
      <c r="A4" s="47" t="s">
        <v>22</v>
      </c>
      <c r="B4" s="99">
        <v>-5</v>
      </c>
      <c r="C4" s="100">
        <v>-4</v>
      </c>
      <c r="D4" s="101">
        <v>-3</v>
      </c>
      <c r="E4" s="98">
        <v>-2</v>
      </c>
      <c r="F4" s="98">
        <v>-1</v>
      </c>
      <c r="G4" s="102">
        <v>0</v>
      </c>
      <c r="H4" s="103">
        <v>1</v>
      </c>
      <c r="I4" s="103">
        <v>2</v>
      </c>
      <c r="J4" s="103">
        <v>3</v>
      </c>
      <c r="K4" s="103">
        <v>4</v>
      </c>
      <c r="L4" s="103">
        <v>5</v>
      </c>
      <c r="M4" s="104">
        <v>6</v>
      </c>
      <c r="N4" s="104">
        <v>7</v>
      </c>
      <c r="O4" s="104">
        <v>8</v>
      </c>
      <c r="P4" s="104">
        <v>9</v>
      </c>
      <c r="Q4" s="104">
        <v>10</v>
      </c>
      <c r="R4" s="110">
        <v>11</v>
      </c>
      <c r="S4" s="110">
        <v>12</v>
      </c>
      <c r="T4" s="110">
        <v>13</v>
      </c>
      <c r="U4" s="110">
        <v>14</v>
      </c>
      <c r="W4" s="47" t="s">
        <v>22</v>
      </c>
      <c r="X4" s="99">
        <v>-3</v>
      </c>
      <c r="Y4" s="100">
        <v>-2</v>
      </c>
      <c r="Z4" s="101">
        <v>-1</v>
      </c>
      <c r="AA4" s="102">
        <v>0</v>
      </c>
      <c r="AB4" s="103">
        <v>1</v>
      </c>
      <c r="AC4" s="103">
        <v>2</v>
      </c>
      <c r="AD4" s="103">
        <v>3</v>
      </c>
      <c r="AE4" s="103">
        <v>4</v>
      </c>
      <c r="AF4" s="103">
        <v>5</v>
      </c>
      <c r="AG4" s="104">
        <v>6</v>
      </c>
      <c r="AH4" s="104">
        <v>7</v>
      </c>
      <c r="AI4" s="104">
        <v>8</v>
      </c>
      <c r="AJ4" s="104">
        <v>9</v>
      </c>
      <c r="AK4" s="104">
        <v>10</v>
      </c>
      <c r="AL4" s="110">
        <v>11</v>
      </c>
      <c r="AM4" s="110">
        <v>12</v>
      </c>
      <c r="AN4" s="110">
        <v>13</v>
      </c>
      <c r="AO4" s="110">
        <v>14</v>
      </c>
      <c r="AP4" s="110">
        <v>15</v>
      </c>
      <c r="AQ4" s="223" t="s">
        <v>117</v>
      </c>
    </row>
    <row r="5" spans="1:43" x14ac:dyDescent="0.45">
      <c r="A5" s="288" t="s">
        <v>953</v>
      </c>
      <c r="G5" s="593"/>
      <c r="H5" s="42">
        <v>424</v>
      </c>
      <c r="I5" s="42">
        <v>424</v>
      </c>
      <c r="J5" s="42">
        <v>424</v>
      </c>
      <c r="K5" s="42">
        <v>424</v>
      </c>
      <c r="L5" s="42">
        <v>424</v>
      </c>
      <c r="M5" s="42">
        <v>424</v>
      </c>
      <c r="N5" s="42">
        <v>424</v>
      </c>
      <c r="O5" s="42">
        <v>424</v>
      </c>
      <c r="P5" s="42">
        <v>424</v>
      </c>
      <c r="Q5" s="42">
        <v>424</v>
      </c>
      <c r="R5" s="42">
        <v>424</v>
      </c>
      <c r="S5" s="42">
        <v>424</v>
      </c>
      <c r="T5" s="42">
        <v>424</v>
      </c>
      <c r="U5" s="42">
        <v>424</v>
      </c>
    </row>
  </sheetData>
  <sheetProtection algorithmName="SHA-512" hashValue="HuHApMJmCGoSH+hCN4cpG7PZlMR0hRwdzd6DMspgFvoV4dWfvHXFu7MEswtdm37Q7bOPNaAXG3XnxVjKeMcf5w==" saltValue="AviAXUfndGYx10b4E/6/nw==" spinCount="100000" sheet="1" objects="1" scenarios="1"/>
  <pageMargins left="0.7" right="0.7" top="0.75" bottom="0.75"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0C002-45B1-4B1D-968A-AA6544E91718}">
  <dimension ref="A1:W38"/>
  <sheetViews>
    <sheetView zoomScale="70" zoomScaleNormal="70" workbookViewId="0"/>
  </sheetViews>
  <sheetFormatPr defaultRowHeight="14.25" x14ac:dyDescent="0.45"/>
  <cols>
    <col min="1" max="1" width="12.1328125" customWidth="1"/>
    <col min="2" max="2" width="65" customWidth="1"/>
    <col min="3" max="3" width="91.73046875" customWidth="1"/>
    <col min="4" max="6" width="14" bestFit="1" customWidth="1"/>
    <col min="7" max="14" width="14.3984375" bestFit="1" customWidth="1"/>
    <col min="15" max="16" width="14" bestFit="1" customWidth="1"/>
    <col min="17" max="23" width="14.3984375" bestFit="1" customWidth="1"/>
  </cols>
  <sheetData>
    <row r="1" spans="1:23" ht="14.65" thickBot="1" x14ac:dyDescent="0.5">
      <c r="A1" s="449"/>
      <c r="D1" s="97" t="s">
        <v>3</v>
      </c>
      <c r="E1" s="97" t="s">
        <v>4</v>
      </c>
      <c r="F1" s="98" t="s">
        <v>5</v>
      </c>
      <c r="G1" s="98" t="s">
        <v>6</v>
      </c>
      <c r="H1" s="98" t="s">
        <v>7</v>
      </c>
      <c r="I1" s="102" t="s">
        <v>8</v>
      </c>
      <c r="J1" s="103" t="s">
        <v>9</v>
      </c>
      <c r="K1" s="103" t="s">
        <v>10</v>
      </c>
      <c r="L1" s="103" t="s">
        <v>11</v>
      </c>
      <c r="M1" s="103" t="s">
        <v>12</v>
      </c>
      <c r="N1" s="103" t="s">
        <v>13</v>
      </c>
      <c r="O1" s="104" t="s">
        <v>14</v>
      </c>
      <c r="P1" s="104" t="s">
        <v>15</v>
      </c>
      <c r="Q1" s="104" t="s">
        <v>16</v>
      </c>
      <c r="R1" s="104" t="s">
        <v>17</v>
      </c>
      <c r="S1" s="104" t="s">
        <v>18</v>
      </c>
      <c r="T1" s="110" t="s">
        <v>19</v>
      </c>
      <c r="U1" s="110" t="s">
        <v>20</v>
      </c>
      <c r="V1" s="110" t="s">
        <v>21</v>
      </c>
      <c r="W1" s="110" t="s">
        <v>398</v>
      </c>
    </row>
    <row r="2" spans="1:23" ht="14.65" thickBot="1" x14ac:dyDescent="0.5">
      <c r="A2" s="286" t="s">
        <v>954</v>
      </c>
      <c r="B2" s="286" t="s">
        <v>955</v>
      </c>
      <c r="C2" s="286" t="s">
        <v>956</v>
      </c>
      <c r="D2" s="99">
        <v>-5</v>
      </c>
      <c r="E2" s="100">
        <v>-4</v>
      </c>
      <c r="F2" s="101">
        <v>-3</v>
      </c>
      <c r="G2" s="98">
        <v>-2</v>
      </c>
      <c r="H2" s="98">
        <v>-1</v>
      </c>
      <c r="I2" s="102">
        <v>0</v>
      </c>
      <c r="J2" s="103">
        <v>1</v>
      </c>
      <c r="K2" s="103">
        <v>2</v>
      </c>
      <c r="L2" s="103">
        <v>3</v>
      </c>
      <c r="M2" s="103">
        <v>4</v>
      </c>
      <c r="N2" s="103">
        <v>5</v>
      </c>
      <c r="O2" s="104">
        <v>6</v>
      </c>
      <c r="P2" s="104">
        <v>7</v>
      </c>
      <c r="Q2" s="104">
        <v>8</v>
      </c>
      <c r="R2" s="104">
        <v>9</v>
      </c>
      <c r="S2" s="104">
        <v>10</v>
      </c>
      <c r="T2" s="110">
        <v>11</v>
      </c>
      <c r="U2" s="110">
        <v>12</v>
      </c>
      <c r="V2" s="110">
        <v>13</v>
      </c>
      <c r="W2" s="270">
        <v>14</v>
      </c>
    </row>
    <row r="3" spans="1:23" x14ac:dyDescent="0.45">
      <c r="A3" s="116">
        <v>1</v>
      </c>
      <c r="B3" s="117" t="s">
        <v>957</v>
      </c>
      <c r="C3" s="116" t="s">
        <v>1673</v>
      </c>
      <c r="D3" s="116"/>
      <c r="E3" s="116"/>
      <c r="F3" s="116"/>
      <c r="H3" s="116"/>
      <c r="I3" s="118" t="s">
        <v>958</v>
      </c>
      <c r="J3" s="116"/>
      <c r="K3" s="116"/>
      <c r="L3" s="116"/>
      <c r="M3" s="116"/>
      <c r="N3" s="116"/>
      <c r="O3" s="116"/>
      <c r="P3" s="116"/>
      <c r="Q3" s="116"/>
      <c r="R3" s="116"/>
      <c r="S3" s="116"/>
      <c r="T3" s="116"/>
      <c r="U3" s="116"/>
      <c r="V3" s="116"/>
      <c r="W3" s="116"/>
    </row>
    <row r="4" spans="1:23" x14ac:dyDescent="0.45">
      <c r="A4" s="116">
        <v>2</v>
      </c>
      <c r="B4" s="119" t="s">
        <v>959</v>
      </c>
      <c r="C4" s="116" t="s">
        <v>1674</v>
      </c>
      <c r="D4" s="116"/>
      <c r="E4" s="116"/>
      <c r="F4" s="116"/>
      <c r="G4" s="116"/>
      <c r="H4" s="116"/>
      <c r="I4" s="116"/>
      <c r="J4" s="118"/>
      <c r="K4" s="116"/>
      <c r="L4" s="116"/>
      <c r="M4" s="116"/>
      <c r="N4" s="116"/>
      <c r="O4" s="116"/>
      <c r="P4" s="116"/>
      <c r="Q4" s="116"/>
      <c r="R4" s="116"/>
      <c r="S4" s="116"/>
      <c r="T4" s="116"/>
      <c r="U4" s="116"/>
      <c r="V4" s="116"/>
      <c r="W4" s="116"/>
    </row>
    <row r="5" spans="1:23" x14ac:dyDescent="0.45">
      <c r="A5" s="116">
        <v>3</v>
      </c>
      <c r="B5" s="119" t="s">
        <v>959</v>
      </c>
      <c r="C5" s="116" t="s">
        <v>1675</v>
      </c>
      <c r="D5" s="116"/>
      <c r="E5" s="116"/>
      <c r="F5" s="116"/>
      <c r="G5" s="116"/>
      <c r="H5" s="116"/>
      <c r="I5" s="116"/>
      <c r="J5" s="118"/>
      <c r="K5" s="615"/>
      <c r="L5" s="116"/>
      <c r="M5" s="116"/>
      <c r="N5" s="116"/>
      <c r="O5" s="116"/>
      <c r="P5" s="116"/>
      <c r="Q5" s="116"/>
      <c r="R5" s="116"/>
      <c r="S5" s="116"/>
      <c r="T5" s="116"/>
      <c r="U5" s="116"/>
      <c r="V5" s="116"/>
      <c r="W5" s="116"/>
    </row>
    <row r="6" spans="1:23" x14ac:dyDescent="0.45">
      <c r="A6" s="116">
        <v>4</v>
      </c>
      <c r="B6" s="119" t="s">
        <v>959</v>
      </c>
      <c r="C6" s="116" t="s">
        <v>1676</v>
      </c>
      <c r="D6" s="116"/>
      <c r="E6" s="116"/>
      <c r="F6" s="116"/>
      <c r="G6" s="116"/>
      <c r="H6" s="116"/>
      <c r="I6" s="116"/>
      <c r="J6" s="118"/>
      <c r="K6" s="118"/>
      <c r="L6" s="118"/>
      <c r="M6" s="116"/>
      <c r="N6" s="116"/>
      <c r="O6" s="116"/>
      <c r="P6" s="116"/>
      <c r="Q6" s="116"/>
      <c r="R6" s="116"/>
      <c r="S6" s="116"/>
      <c r="T6" s="116"/>
      <c r="U6" s="116"/>
      <c r="V6" s="116"/>
      <c r="W6" s="116"/>
    </row>
    <row r="7" spans="1:23" x14ac:dyDescent="0.45">
      <c r="A7" s="116">
        <v>5</v>
      </c>
      <c r="B7" s="119" t="s">
        <v>959</v>
      </c>
      <c r="C7" s="116" t="s">
        <v>1677</v>
      </c>
      <c r="D7" s="116"/>
      <c r="E7" s="116"/>
      <c r="F7" s="116"/>
      <c r="G7" s="116"/>
      <c r="H7" s="116"/>
      <c r="I7" s="116"/>
      <c r="J7" s="118"/>
      <c r="K7" s="118"/>
      <c r="L7" s="118"/>
      <c r="M7" s="118"/>
      <c r="N7" s="116"/>
      <c r="O7" s="116"/>
      <c r="P7" s="116"/>
      <c r="Q7" s="116"/>
      <c r="R7" s="116"/>
      <c r="S7" s="116"/>
      <c r="T7" s="116"/>
      <c r="U7" s="116"/>
      <c r="V7" s="116"/>
      <c r="W7" s="116"/>
    </row>
    <row r="8" spans="1:23" x14ac:dyDescent="0.45">
      <c r="A8" s="116">
        <v>6</v>
      </c>
      <c r="B8" s="119" t="s">
        <v>959</v>
      </c>
      <c r="C8" s="116" t="s">
        <v>1678</v>
      </c>
      <c r="D8" s="116"/>
      <c r="E8" s="116"/>
      <c r="F8" s="116"/>
      <c r="G8" s="116"/>
      <c r="H8" s="116"/>
      <c r="I8" s="116"/>
      <c r="J8" s="118"/>
      <c r="K8" s="118"/>
      <c r="L8" s="118"/>
      <c r="M8" s="118"/>
      <c r="N8" s="118"/>
      <c r="O8" s="116"/>
      <c r="P8" s="116"/>
      <c r="Q8" s="116"/>
      <c r="R8" s="116"/>
      <c r="S8" s="116"/>
      <c r="T8" s="116"/>
      <c r="U8" s="116"/>
      <c r="V8" s="116"/>
      <c r="W8" s="116"/>
    </row>
    <row r="9" spans="1:23" x14ac:dyDescent="0.45">
      <c r="A9" s="116">
        <v>7</v>
      </c>
      <c r="B9" s="120" t="s">
        <v>960</v>
      </c>
      <c r="C9" s="116" t="s">
        <v>1679</v>
      </c>
      <c r="D9" s="116"/>
      <c r="E9" s="116"/>
      <c r="F9" s="116"/>
      <c r="G9" s="116"/>
      <c r="H9" s="116"/>
      <c r="I9" s="116"/>
      <c r="J9" s="116"/>
      <c r="K9" s="118"/>
      <c r="L9" s="116"/>
      <c r="M9" s="116"/>
      <c r="N9" s="116"/>
      <c r="O9" s="116"/>
      <c r="P9" s="116"/>
      <c r="Q9" s="116"/>
      <c r="R9" s="116"/>
      <c r="S9" s="116"/>
      <c r="T9" s="116"/>
      <c r="U9" s="116"/>
      <c r="V9" s="116"/>
      <c r="W9" s="116"/>
    </row>
    <row r="10" spans="1:23" x14ac:dyDescent="0.45">
      <c r="A10" s="116">
        <v>8</v>
      </c>
      <c r="B10" s="120" t="s">
        <v>960</v>
      </c>
      <c r="C10" s="116" t="s">
        <v>1680</v>
      </c>
      <c r="D10" s="116"/>
      <c r="E10" s="116"/>
      <c r="F10" s="116"/>
      <c r="G10" s="116"/>
      <c r="H10" s="116"/>
      <c r="I10" s="116"/>
      <c r="J10" s="116"/>
      <c r="K10" s="118"/>
      <c r="L10" s="118"/>
      <c r="M10" s="116"/>
      <c r="N10" s="116"/>
      <c r="O10" s="116"/>
      <c r="P10" s="116"/>
      <c r="Q10" s="116"/>
      <c r="R10" s="116"/>
      <c r="S10" s="116"/>
      <c r="T10" s="116"/>
      <c r="U10" s="116"/>
      <c r="V10" s="116"/>
      <c r="W10" s="116"/>
    </row>
    <row r="11" spans="1:23" x14ac:dyDescent="0.45">
      <c r="A11" s="116">
        <v>9</v>
      </c>
      <c r="B11" s="120" t="s">
        <v>960</v>
      </c>
      <c r="C11" s="116" t="s">
        <v>1681</v>
      </c>
      <c r="D11" s="116"/>
      <c r="E11" s="116"/>
      <c r="F11" s="116"/>
      <c r="G11" s="116"/>
      <c r="H11" s="116"/>
      <c r="I11" s="116"/>
      <c r="K11" s="118"/>
      <c r="L11" s="118"/>
      <c r="M11" s="118"/>
      <c r="N11" s="116"/>
      <c r="O11" s="116"/>
      <c r="P11" s="116"/>
      <c r="Q11" s="116"/>
      <c r="R11" s="116"/>
      <c r="S11" s="116"/>
      <c r="T11" s="116"/>
      <c r="U11" s="116"/>
      <c r="V11" s="116"/>
      <c r="W11" s="116"/>
    </row>
    <row r="12" spans="1:23" x14ac:dyDescent="0.45">
      <c r="A12" s="116">
        <v>10</v>
      </c>
      <c r="B12" s="120" t="s">
        <v>960</v>
      </c>
      <c r="C12" s="116" t="s">
        <v>1682</v>
      </c>
      <c r="D12" s="116"/>
      <c r="E12" s="116"/>
      <c r="F12" s="116"/>
      <c r="G12" s="116"/>
      <c r="H12" s="116"/>
      <c r="I12" s="116"/>
      <c r="J12" s="121"/>
      <c r="K12" s="116"/>
      <c r="L12" s="118"/>
      <c r="M12" s="118"/>
      <c r="N12" s="118"/>
      <c r="O12" s="118"/>
      <c r="P12" s="116"/>
      <c r="Q12" s="116"/>
      <c r="R12" s="116"/>
      <c r="S12" s="116"/>
      <c r="T12" s="116"/>
      <c r="U12" s="116"/>
      <c r="V12" s="116"/>
      <c r="W12" s="116"/>
    </row>
    <row r="13" spans="1:23" x14ac:dyDescent="0.45">
      <c r="A13" s="116">
        <v>11</v>
      </c>
      <c r="B13" s="120" t="s">
        <v>960</v>
      </c>
      <c r="C13" s="116" t="s">
        <v>1683</v>
      </c>
      <c r="D13" s="116"/>
      <c r="E13" s="116"/>
      <c r="F13" s="116"/>
      <c r="G13" s="116"/>
      <c r="H13" s="116"/>
      <c r="I13" s="116"/>
      <c r="J13" s="116"/>
      <c r="K13" s="116"/>
      <c r="L13" s="118"/>
      <c r="M13" s="118"/>
      <c r="N13" s="118"/>
      <c r="O13" s="118"/>
      <c r="P13" s="118"/>
      <c r="Q13" s="116"/>
      <c r="R13" s="116"/>
      <c r="S13" s="116"/>
      <c r="T13" s="116"/>
      <c r="U13" s="116"/>
      <c r="V13" s="116"/>
      <c r="W13" s="116"/>
    </row>
    <row r="14" spans="1:23" x14ac:dyDescent="0.45">
      <c r="A14" s="116">
        <v>12</v>
      </c>
      <c r="B14" s="122" t="s">
        <v>961</v>
      </c>
      <c r="C14" s="116" t="s">
        <v>1679</v>
      </c>
      <c r="D14" s="116"/>
      <c r="E14" s="116"/>
      <c r="F14" s="116"/>
      <c r="G14" s="116"/>
      <c r="H14" s="116"/>
      <c r="I14" s="116"/>
      <c r="J14" s="116"/>
      <c r="K14" s="116"/>
      <c r="L14" s="116"/>
      <c r="M14" s="116"/>
      <c r="N14" s="118"/>
      <c r="O14" s="118"/>
      <c r="P14" s="116"/>
      <c r="Q14" s="116"/>
      <c r="R14" s="116"/>
      <c r="S14" s="116"/>
      <c r="T14" s="116"/>
      <c r="U14" s="116"/>
      <c r="V14" s="116"/>
      <c r="W14" s="116"/>
    </row>
    <row r="15" spans="1:23" x14ac:dyDescent="0.45">
      <c r="A15" s="116">
        <v>13</v>
      </c>
      <c r="B15" s="122" t="s">
        <v>961</v>
      </c>
      <c r="C15" s="116" t="s">
        <v>1680</v>
      </c>
      <c r="D15" s="116"/>
      <c r="E15" s="116"/>
      <c r="F15" s="116"/>
      <c r="G15" s="116"/>
      <c r="H15" s="116"/>
      <c r="I15" s="116"/>
      <c r="J15" s="116"/>
      <c r="K15" s="116"/>
      <c r="L15" s="116"/>
      <c r="M15" s="116"/>
      <c r="N15" s="116"/>
      <c r="O15" s="118"/>
      <c r="P15" s="118"/>
      <c r="Q15" s="116"/>
      <c r="R15" s="116"/>
      <c r="S15" s="116"/>
      <c r="T15" s="116"/>
      <c r="U15" s="116"/>
      <c r="V15" s="116"/>
      <c r="W15" s="116"/>
    </row>
    <row r="16" spans="1:23" x14ac:dyDescent="0.45">
      <c r="A16" s="116">
        <v>14</v>
      </c>
      <c r="B16" s="122" t="s">
        <v>961</v>
      </c>
      <c r="C16" s="116" t="s">
        <v>1681</v>
      </c>
      <c r="D16" s="116"/>
      <c r="E16" s="116"/>
      <c r="F16" s="116"/>
      <c r="G16" s="116"/>
      <c r="H16" s="116"/>
      <c r="I16" s="116"/>
      <c r="J16" s="116"/>
      <c r="K16" s="116"/>
      <c r="L16" s="116"/>
      <c r="M16" s="116"/>
      <c r="N16" s="116"/>
      <c r="O16" s="118"/>
      <c r="P16" s="118"/>
      <c r="Q16" s="118"/>
      <c r="R16" s="116"/>
      <c r="S16" s="116"/>
      <c r="T16" s="116"/>
      <c r="U16" s="116"/>
      <c r="V16" s="116"/>
      <c r="W16" s="116"/>
    </row>
    <row r="17" spans="1:23" x14ac:dyDescent="0.45">
      <c r="A17" s="116">
        <v>15</v>
      </c>
      <c r="B17" s="122" t="s">
        <v>961</v>
      </c>
      <c r="C17" s="116" t="s">
        <v>1682</v>
      </c>
      <c r="D17" s="116"/>
      <c r="E17" s="116"/>
      <c r="F17" s="116"/>
      <c r="G17" s="116"/>
      <c r="H17" s="116"/>
      <c r="I17" s="116"/>
      <c r="J17" s="116"/>
      <c r="K17" s="116"/>
      <c r="L17" s="116"/>
      <c r="M17" s="116"/>
      <c r="N17" s="116"/>
      <c r="O17" s="118"/>
      <c r="P17" s="118"/>
      <c r="Q17" s="118"/>
      <c r="R17" s="118"/>
      <c r="S17" s="116"/>
      <c r="T17" s="116"/>
      <c r="U17" s="116"/>
      <c r="V17" s="116"/>
      <c r="W17" s="116"/>
    </row>
    <row r="18" spans="1:23" x14ac:dyDescent="0.45">
      <c r="A18" s="116">
        <v>16</v>
      </c>
      <c r="B18" s="122" t="s">
        <v>961</v>
      </c>
      <c r="C18" s="116" t="s">
        <v>1683</v>
      </c>
      <c r="D18" s="116"/>
      <c r="E18" s="116"/>
      <c r="F18" s="116"/>
      <c r="G18" s="116"/>
      <c r="H18" s="116"/>
      <c r="I18" s="116"/>
      <c r="J18" s="116"/>
      <c r="K18" s="116"/>
      <c r="L18" s="116"/>
      <c r="M18" s="116"/>
      <c r="N18" s="116"/>
      <c r="O18" s="118"/>
      <c r="P18" s="118"/>
      <c r="Q18" s="118"/>
      <c r="R18" s="118"/>
      <c r="S18" s="118"/>
      <c r="T18" s="116"/>
      <c r="U18" s="116"/>
      <c r="V18" s="116"/>
      <c r="W18" s="116"/>
    </row>
    <row r="19" spans="1:23" x14ac:dyDescent="0.45">
      <c r="A19" s="116">
        <v>17</v>
      </c>
      <c r="B19" s="123" t="s">
        <v>962</v>
      </c>
      <c r="C19" s="116" t="s">
        <v>1684</v>
      </c>
      <c r="D19" s="116"/>
      <c r="E19" s="116"/>
      <c r="F19" s="116"/>
      <c r="G19" s="116"/>
      <c r="H19" s="116"/>
      <c r="I19" s="116"/>
      <c r="J19" s="116"/>
      <c r="K19" s="116"/>
      <c r="L19" s="116"/>
      <c r="M19" s="116"/>
      <c r="N19" s="116"/>
      <c r="O19" s="118"/>
      <c r="P19" s="116"/>
      <c r="Q19" s="116"/>
      <c r="R19" s="116"/>
      <c r="S19" s="116"/>
      <c r="T19" s="116"/>
      <c r="U19" s="116"/>
      <c r="V19" s="116"/>
      <c r="W19" s="116"/>
    </row>
    <row r="20" spans="1:23" x14ac:dyDescent="0.45">
      <c r="A20" s="116">
        <v>18</v>
      </c>
      <c r="B20" s="123" t="s">
        <v>962</v>
      </c>
      <c r="C20" s="116" t="s">
        <v>1685</v>
      </c>
      <c r="D20" s="116"/>
      <c r="E20" s="116"/>
      <c r="F20" s="116"/>
      <c r="G20" s="116"/>
      <c r="H20" s="116"/>
      <c r="I20" s="116"/>
      <c r="J20" s="116"/>
      <c r="K20" s="116"/>
      <c r="L20" s="116"/>
      <c r="M20" s="116"/>
      <c r="N20" s="116"/>
      <c r="O20" s="118"/>
      <c r="P20" s="118"/>
      <c r="Q20" s="116"/>
      <c r="R20" s="116"/>
      <c r="S20" s="116"/>
      <c r="T20" s="116"/>
      <c r="U20" s="116"/>
      <c r="V20" s="116"/>
      <c r="W20" s="116"/>
    </row>
    <row r="21" spans="1:23" x14ac:dyDescent="0.45">
      <c r="A21" s="116">
        <v>19</v>
      </c>
      <c r="B21" s="123" t="s">
        <v>962</v>
      </c>
      <c r="C21" s="116" t="s">
        <v>1686</v>
      </c>
      <c r="D21" s="116"/>
      <c r="E21" s="116"/>
      <c r="F21" s="116"/>
      <c r="G21" s="116"/>
      <c r="H21" s="116"/>
      <c r="I21" s="116"/>
      <c r="J21" s="116"/>
      <c r="K21" s="116"/>
      <c r="L21" s="116"/>
      <c r="M21" s="116"/>
      <c r="N21" s="116"/>
      <c r="O21" s="118"/>
      <c r="P21" s="118"/>
      <c r="Q21" s="118"/>
      <c r="R21" s="116"/>
      <c r="S21" s="116"/>
      <c r="T21" s="116"/>
      <c r="U21" s="116"/>
      <c r="V21" s="116"/>
      <c r="W21" s="116"/>
    </row>
    <row r="22" spans="1:23" x14ac:dyDescent="0.45">
      <c r="A22" s="116">
        <v>20</v>
      </c>
      <c r="B22" s="123" t="s">
        <v>962</v>
      </c>
      <c r="C22" s="116" t="s">
        <v>1687</v>
      </c>
      <c r="D22" s="116"/>
      <c r="E22" s="116"/>
      <c r="F22" s="116"/>
      <c r="G22" s="116"/>
      <c r="H22" s="116"/>
      <c r="I22" s="116"/>
      <c r="J22" s="116"/>
      <c r="K22" s="116"/>
      <c r="L22" s="116"/>
      <c r="M22" s="116"/>
      <c r="N22" s="121"/>
      <c r="O22" s="116"/>
      <c r="P22" s="118"/>
      <c r="Q22" s="118"/>
      <c r="R22" s="118"/>
      <c r="S22" s="118"/>
      <c r="T22" s="116"/>
      <c r="U22" s="116"/>
      <c r="V22" s="116"/>
      <c r="W22" s="116"/>
    </row>
    <row r="23" spans="1:23" x14ac:dyDescent="0.45">
      <c r="A23" s="116">
        <v>21</v>
      </c>
      <c r="B23" s="123" t="s">
        <v>962</v>
      </c>
      <c r="C23" s="116" t="s">
        <v>1688</v>
      </c>
      <c r="D23" s="116"/>
      <c r="E23" s="116"/>
      <c r="F23" s="116"/>
      <c r="G23" s="116"/>
      <c r="H23" s="116"/>
      <c r="I23" s="116"/>
      <c r="J23" s="116"/>
      <c r="K23" s="116"/>
      <c r="L23" s="116"/>
      <c r="M23" s="116"/>
      <c r="N23" s="121"/>
      <c r="O23" s="116"/>
      <c r="P23" s="118"/>
      <c r="Q23" s="118"/>
      <c r="R23" s="118"/>
      <c r="S23" s="118"/>
      <c r="T23" s="118"/>
      <c r="U23" s="116"/>
      <c r="V23" s="116"/>
      <c r="W23" s="116"/>
    </row>
    <row r="24" spans="1:23" x14ac:dyDescent="0.45">
      <c r="A24" s="116">
        <v>22</v>
      </c>
      <c r="B24" s="124" t="s">
        <v>963</v>
      </c>
      <c r="C24" s="116" t="s">
        <v>1689</v>
      </c>
      <c r="D24" s="116"/>
      <c r="E24" s="116"/>
      <c r="F24" s="116"/>
      <c r="G24" s="116"/>
      <c r="H24" s="116"/>
      <c r="I24" s="116"/>
      <c r="J24" s="116"/>
      <c r="K24" s="116"/>
      <c r="L24" s="116"/>
      <c r="M24" s="116"/>
      <c r="N24" s="116"/>
      <c r="O24" s="118"/>
      <c r="P24" s="118"/>
      <c r="Q24" s="116"/>
      <c r="R24" s="116"/>
      <c r="S24" s="116"/>
      <c r="T24" s="116"/>
      <c r="U24" s="116"/>
      <c r="V24" s="116"/>
      <c r="W24" s="116"/>
    </row>
    <row r="25" spans="1:23" x14ac:dyDescent="0.45">
      <c r="A25" s="116">
        <v>23</v>
      </c>
      <c r="B25" s="124" t="s">
        <v>963</v>
      </c>
      <c r="C25" s="116" t="s">
        <v>1690</v>
      </c>
      <c r="D25" s="116"/>
      <c r="E25" s="116"/>
      <c r="F25" s="116"/>
      <c r="G25" s="116"/>
      <c r="H25" s="116"/>
      <c r="I25" s="116"/>
      <c r="J25" s="116"/>
      <c r="K25" s="116"/>
      <c r="L25" s="116"/>
      <c r="M25" s="116"/>
      <c r="N25" s="116"/>
      <c r="O25" s="118"/>
      <c r="P25" s="118"/>
      <c r="Q25" s="118"/>
      <c r="R25" s="116"/>
      <c r="S25" s="116"/>
      <c r="T25" s="116"/>
      <c r="U25" s="116"/>
      <c r="V25" s="116"/>
      <c r="W25" s="116"/>
    </row>
    <row r="26" spans="1:23" x14ac:dyDescent="0.45">
      <c r="A26" s="116">
        <v>24</v>
      </c>
      <c r="B26" s="124" t="s">
        <v>963</v>
      </c>
      <c r="C26" s="116" t="s">
        <v>1691</v>
      </c>
      <c r="D26" s="116"/>
      <c r="E26" s="116"/>
      <c r="F26" s="116"/>
      <c r="G26" s="116"/>
      <c r="H26" s="116"/>
      <c r="I26" s="116"/>
      <c r="J26" s="116"/>
      <c r="K26" s="116"/>
      <c r="L26" s="116"/>
      <c r="M26" s="116"/>
      <c r="N26" s="116"/>
      <c r="O26" s="118"/>
      <c r="P26" s="118"/>
      <c r="Q26" s="118"/>
      <c r="R26" s="116"/>
      <c r="S26" s="116"/>
      <c r="T26" s="116"/>
      <c r="U26" s="116"/>
      <c r="V26" s="116"/>
      <c r="W26" s="116"/>
    </row>
    <row r="27" spans="1:23" x14ac:dyDescent="0.45">
      <c r="A27" s="116">
        <v>25</v>
      </c>
      <c r="B27" s="124" t="s">
        <v>963</v>
      </c>
      <c r="C27" s="116" t="s">
        <v>1692</v>
      </c>
      <c r="D27" s="116"/>
      <c r="E27" s="116"/>
      <c r="F27" s="116"/>
      <c r="G27" s="116"/>
      <c r="H27" s="116"/>
      <c r="I27" s="116"/>
      <c r="J27" s="116"/>
      <c r="K27" s="116"/>
      <c r="L27" s="116"/>
      <c r="M27" s="116"/>
      <c r="N27" s="116"/>
      <c r="O27" s="116"/>
      <c r="P27" s="118"/>
      <c r="Q27" s="118"/>
      <c r="R27" s="118"/>
      <c r="S27" s="118"/>
      <c r="T27" s="116"/>
      <c r="U27" s="116"/>
      <c r="V27" s="116"/>
      <c r="W27" s="116"/>
    </row>
    <row r="28" spans="1:23" x14ac:dyDescent="0.45">
      <c r="A28" s="116">
        <v>26</v>
      </c>
      <c r="B28" s="124" t="s">
        <v>963</v>
      </c>
      <c r="C28" s="116" t="s">
        <v>1693</v>
      </c>
      <c r="D28" s="116"/>
      <c r="E28" s="116"/>
      <c r="F28" s="116"/>
      <c r="G28" s="116"/>
      <c r="H28" s="116"/>
      <c r="I28" s="116"/>
      <c r="J28" s="116"/>
      <c r="K28" s="116"/>
      <c r="L28" s="116"/>
      <c r="M28" s="116"/>
      <c r="N28" s="116"/>
      <c r="O28" s="116"/>
      <c r="P28" s="118"/>
      <c r="Q28" s="118"/>
      <c r="R28" s="118"/>
      <c r="S28" s="118"/>
      <c r="T28" s="118"/>
      <c r="U28" s="116"/>
      <c r="V28" s="116"/>
      <c r="W28" s="116"/>
    </row>
    <row r="29" spans="1:23" x14ac:dyDescent="0.45">
      <c r="A29" s="116">
        <v>27</v>
      </c>
      <c r="B29" s="125" t="s">
        <v>964</v>
      </c>
      <c r="C29" s="116" t="s">
        <v>1689</v>
      </c>
      <c r="D29" s="116"/>
      <c r="E29" s="116"/>
      <c r="F29" s="116"/>
      <c r="G29" s="116"/>
      <c r="H29" s="116"/>
      <c r="I29" s="116"/>
      <c r="J29" s="116"/>
      <c r="K29" s="116"/>
      <c r="L29" s="116"/>
      <c r="M29" s="116"/>
      <c r="N29" s="116"/>
      <c r="O29" s="116"/>
      <c r="P29" s="118"/>
      <c r="Q29" s="118"/>
      <c r="R29" s="116"/>
      <c r="S29" s="116"/>
      <c r="T29" s="116"/>
      <c r="U29" s="116"/>
      <c r="V29" s="116"/>
      <c r="W29" s="116"/>
    </row>
    <row r="30" spans="1:23" x14ac:dyDescent="0.45">
      <c r="A30" s="116">
        <v>28</v>
      </c>
      <c r="B30" s="125" t="s">
        <v>964</v>
      </c>
      <c r="C30" s="116" t="s">
        <v>1690</v>
      </c>
      <c r="D30" s="116"/>
      <c r="E30" s="116"/>
      <c r="F30" s="116"/>
      <c r="G30" s="116"/>
      <c r="H30" s="116"/>
      <c r="I30" s="116"/>
      <c r="J30" s="116"/>
      <c r="K30" s="116"/>
      <c r="L30" s="116"/>
      <c r="M30" s="116"/>
      <c r="N30" s="116"/>
      <c r="O30" s="116"/>
      <c r="P30" s="118"/>
      <c r="Q30" s="118"/>
      <c r="R30" s="118"/>
      <c r="S30" s="116"/>
      <c r="T30" s="116"/>
      <c r="U30" s="116"/>
      <c r="V30" s="116"/>
      <c r="W30" s="116"/>
    </row>
    <row r="31" spans="1:23" x14ac:dyDescent="0.45">
      <c r="A31" s="116">
        <v>29</v>
      </c>
      <c r="B31" s="125" t="s">
        <v>964</v>
      </c>
      <c r="C31" s="116" t="s">
        <v>1691</v>
      </c>
      <c r="D31" s="116"/>
      <c r="E31" s="116"/>
      <c r="F31" s="116"/>
      <c r="G31" s="116"/>
      <c r="H31" s="116"/>
      <c r="I31" s="116"/>
      <c r="J31" s="116"/>
      <c r="K31" s="116"/>
      <c r="L31" s="116"/>
      <c r="M31" s="116"/>
      <c r="N31" s="116"/>
      <c r="O31" s="116"/>
      <c r="P31" s="116"/>
      <c r="Q31" s="118"/>
      <c r="R31" s="118"/>
      <c r="S31" s="118"/>
      <c r="T31" s="118"/>
      <c r="U31" s="116"/>
      <c r="V31" s="116"/>
      <c r="W31" s="116"/>
    </row>
    <row r="32" spans="1:23" x14ac:dyDescent="0.45">
      <c r="A32" s="116">
        <v>30</v>
      </c>
      <c r="B32" s="125" t="s">
        <v>964</v>
      </c>
      <c r="C32" s="116" t="s">
        <v>1692</v>
      </c>
      <c r="D32" s="116"/>
      <c r="E32" s="116"/>
      <c r="F32" s="116"/>
      <c r="G32" s="116"/>
      <c r="H32" s="116"/>
      <c r="I32" s="116"/>
      <c r="J32" s="116"/>
      <c r="K32" s="116"/>
      <c r="L32" s="116"/>
      <c r="M32" s="116"/>
      <c r="N32" s="116"/>
      <c r="O32" s="116"/>
      <c r="P32" s="116"/>
      <c r="Q32" s="118"/>
      <c r="R32" s="118"/>
      <c r="S32" s="118"/>
      <c r="T32" s="118"/>
      <c r="U32" s="118"/>
      <c r="V32" s="116"/>
      <c r="W32" s="116"/>
    </row>
    <row r="33" spans="1:23" x14ac:dyDescent="0.45">
      <c r="A33" s="116">
        <v>31</v>
      </c>
      <c r="B33" s="125" t="s">
        <v>964</v>
      </c>
      <c r="C33" s="116" t="s">
        <v>1693</v>
      </c>
      <c r="D33" s="116"/>
      <c r="E33" s="116"/>
      <c r="F33" s="116"/>
      <c r="G33" s="116"/>
      <c r="H33" s="116"/>
      <c r="I33" s="116"/>
      <c r="J33" s="116"/>
      <c r="K33" s="116"/>
      <c r="L33" s="116"/>
      <c r="M33" s="116"/>
      <c r="N33" s="116"/>
      <c r="O33" s="116"/>
      <c r="P33" s="116"/>
      <c r="Q33" s="118"/>
      <c r="R33" s="118"/>
      <c r="S33" s="118"/>
      <c r="T33" s="118"/>
      <c r="U33" s="118"/>
      <c r="V33" s="118"/>
      <c r="W33" s="116"/>
    </row>
    <row r="34" spans="1:23" x14ac:dyDescent="0.45">
      <c r="A34" s="116">
        <v>32</v>
      </c>
      <c r="B34" s="116" t="s">
        <v>1333</v>
      </c>
      <c r="C34" s="116" t="s">
        <v>1694</v>
      </c>
      <c r="D34" s="116"/>
      <c r="E34" s="116"/>
      <c r="F34" s="116"/>
      <c r="G34" s="116"/>
      <c r="H34" s="116"/>
      <c r="I34" s="116"/>
      <c r="J34" s="116"/>
      <c r="K34" s="116"/>
      <c r="L34" s="116"/>
      <c r="M34" s="116"/>
      <c r="N34" s="116"/>
      <c r="O34" s="116"/>
      <c r="P34" s="116"/>
      <c r="Q34" s="116"/>
      <c r="R34" s="118"/>
      <c r="S34" s="118"/>
      <c r="T34" s="118"/>
      <c r="U34" s="118"/>
      <c r="V34" s="116"/>
      <c r="W34" s="116"/>
    </row>
    <row r="35" spans="1:23" x14ac:dyDescent="0.45">
      <c r="A35" s="116">
        <v>33</v>
      </c>
      <c r="B35" s="116" t="s">
        <v>1333</v>
      </c>
      <c r="C35" s="116" t="s">
        <v>1695</v>
      </c>
      <c r="D35" s="116"/>
      <c r="E35" s="116"/>
      <c r="F35" s="116"/>
      <c r="G35" s="116"/>
      <c r="H35" s="116"/>
      <c r="I35" s="116"/>
      <c r="J35" s="116"/>
      <c r="K35" s="116"/>
      <c r="L35" s="116"/>
      <c r="M35" s="116"/>
      <c r="N35" s="116"/>
      <c r="O35" s="116"/>
      <c r="P35" s="116"/>
      <c r="Q35" s="116"/>
      <c r="R35" s="118"/>
      <c r="S35" s="118"/>
      <c r="T35" s="118"/>
      <c r="U35" s="118"/>
      <c r="V35" s="116"/>
      <c r="W35" s="116"/>
    </row>
    <row r="36" spans="1:23" x14ac:dyDescent="0.45">
      <c r="A36" s="116">
        <v>34</v>
      </c>
      <c r="B36" s="116" t="s">
        <v>1333</v>
      </c>
      <c r="C36" s="116" t="s">
        <v>1696</v>
      </c>
      <c r="D36" s="116"/>
      <c r="E36" s="116"/>
      <c r="F36" s="116"/>
      <c r="G36" s="116"/>
      <c r="H36" s="116"/>
      <c r="I36" s="116"/>
      <c r="J36" s="116"/>
      <c r="K36" s="116"/>
      <c r="L36" s="116"/>
      <c r="M36" s="116"/>
      <c r="N36" s="116"/>
      <c r="O36" s="116"/>
      <c r="P36" s="116"/>
      <c r="Q36" s="116"/>
      <c r="R36" s="118"/>
      <c r="S36" s="118"/>
      <c r="T36" s="118"/>
      <c r="U36" s="118"/>
      <c r="V36" s="118"/>
      <c r="W36" s="121"/>
    </row>
    <row r="37" spans="1:23" x14ac:dyDescent="0.45">
      <c r="A37" s="116">
        <v>35</v>
      </c>
      <c r="B37" s="116" t="s">
        <v>1333</v>
      </c>
      <c r="C37" s="116" t="s">
        <v>1697</v>
      </c>
      <c r="D37" s="116"/>
      <c r="E37" s="116"/>
      <c r="F37" s="116"/>
      <c r="G37" s="116"/>
      <c r="H37" s="116"/>
      <c r="I37" s="116"/>
      <c r="J37" s="116"/>
      <c r="K37" s="116"/>
      <c r="L37" s="116"/>
      <c r="M37" s="116"/>
      <c r="N37" s="116"/>
      <c r="O37" s="116"/>
      <c r="P37" s="116"/>
      <c r="Q37" s="116"/>
      <c r="R37" s="118"/>
      <c r="S37" s="118"/>
      <c r="T37" s="118"/>
      <c r="U37" s="118"/>
      <c r="V37" s="118"/>
      <c r="W37" s="118"/>
    </row>
    <row r="38" spans="1:23" x14ac:dyDescent="0.45">
      <c r="A38" s="116">
        <v>36</v>
      </c>
      <c r="B38" s="116" t="s">
        <v>1333</v>
      </c>
      <c r="C38" s="116" t="s">
        <v>1698</v>
      </c>
      <c r="D38" s="116"/>
      <c r="E38" s="116"/>
      <c r="F38" s="116"/>
      <c r="G38" s="116"/>
      <c r="H38" s="116"/>
      <c r="I38" s="116"/>
      <c r="J38" s="116"/>
      <c r="K38" s="116"/>
      <c r="L38" s="116"/>
      <c r="M38" s="116"/>
      <c r="N38" s="116"/>
      <c r="O38" s="116"/>
      <c r="P38" s="116"/>
      <c r="Q38" s="116"/>
      <c r="R38" s="118"/>
      <c r="S38" s="118"/>
      <c r="T38" s="118"/>
      <c r="U38" s="118"/>
      <c r="V38" s="118"/>
      <c r="W38" s="118"/>
    </row>
  </sheetData>
  <sheetProtection algorithmName="SHA-512" hashValue="ez+a445ACJlWqB2RR5KW28+9OFORhif6fdCG8Z/LYUUo133fXiJ3iByziCHPPccfpE+uJFBkKS4OZEc0I2lwww==" saltValue="xMnvFfde7qa5wcRN5xN4dw==" spinCount="100000" sheet="1" objects="1" scenarios="1"/>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8752A-4E5F-444D-B1E5-FE1FE006FC02}">
  <dimension ref="A2:AP14"/>
  <sheetViews>
    <sheetView zoomScale="70" zoomScaleNormal="70" workbookViewId="0"/>
  </sheetViews>
  <sheetFormatPr defaultRowHeight="14.25" x14ac:dyDescent="0.45"/>
  <cols>
    <col min="1" max="1" width="13.59765625" customWidth="1"/>
  </cols>
  <sheetData>
    <row r="2" spans="1:42" s="154" customFormat="1" ht="18" x14ac:dyDescent="0.55000000000000004">
      <c r="A2" s="150" t="s">
        <v>965</v>
      </c>
      <c r="B2" s="151"/>
      <c r="C2" s="848"/>
      <c r="D2" s="849"/>
      <c r="E2" s="849"/>
      <c r="F2" s="849"/>
      <c r="G2" s="849"/>
      <c r="H2" s="849"/>
      <c r="I2" s="152"/>
      <c r="J2" s="152"/>
      <c r="K2" s="152"/>
      <c r="L2" s="152"/>
      <c r="M2" s="153"/>
      <c r="N2" s="153"/>
      <c r="O2" s="153"/>
      <c r="P2" s="153"/>
      <c r="Q2" s="153"/>
      <c r="R2" s="153"/>
      <c r="S2" s="153"/>
      <c r="T2" s="153"/>
      <c r="U2" s="153"/>
      <c r="V2" s="153"/>
      <c r="W2" s="153"/>
    </row>
    <row r="3" spans="1:42" s="159" customFormat="1" ht="18" x14ac:dyDescent="0.55000000000000004">
      <c r="A3" s="155"/>
      <c r="B3" s="156"/>
      <c r="C3" s="249"/>
      <c r="D3" s="250"/>
      <c r="E3" s="250"/>
      <c r="F3" s="250"/>
      <c r="G3" s="250"/>
      <c r="H3" s="250"/>
      <c r="I3" s="157"/>
      <c r="J3" s="157"/>
      <c r="K3" s="157"/>
      <c r="L3" s="157"/>
      <c r="M3" s="158"/>
      <c r="N3" s="158"/>
      <c r="O3" s="158"/>
      <c r="P3" s="158"/>
      <c r="Q3" s="158"/>
      <c r="R3" s="158"/>
      <c r="S3" s="158"/>
      <c r="T3" s="158"/>
      <c r="U3" s="158"/>
      <c r="V3" s="158"/>
      <c r="W3" s="158"/>
      <c r="AA3" s="850" t="s">
        <v>966</v>
      </c>
      <c r="AB3" s="851"/>
      <c r="AC3" s="851"/>
      <c r="AD3" s="852"/>
      <c r="AE3"/>
      <c r="AF3"/>
      <c r="AG3"/>
      <c r="AH3"/>
      <c r="AI3"/>
      <c r="AJ3"/>
      <c r="AK3"/>
      <c r="AL3"/>
      <c r="AM3" s="847" t="s">
        <v>967</v>
      </c>
      <c r="AN3" s="847"/>
      <c r="AO3" s="847"/>
    </row>
    <row r="4" spans="1:42" ht="46.5" x14ac:dyDescent="0.45">
      <c r="A4" s="835" t="s">
        <v>968</v>
      </c>
      <c r="B4" s="160" t="s">
        <v>969</v>
      </c>
      <c r="C4" s="160" t="s">
        <v>970</v>
      </c>
      <c r="D4" s="160" t="s">
        <v>971</v>
      </c>
      <c r="E4" s="160" t="s">
        <v>972</v>
      </c>
      <c r="F4" s="160" t="s">
        <v>973</v>
      </c>
      <c r="G4" s="160" t="s">
        <v>974</v>
      </c>
      <c r="H4" s="161" t="s">
        <v>975</v>
      </c>
      <c r="I4" s="162"/>
      <c r="J4" s="162"/>
      <c r="K4" s="162"/>
      <c r="L4" s="163"/>
      <c r="M4" s="164"/>
      <c r="N4" s="164"/>
      <c r="O4" s="164"/>
      <c r="P4" s="164"/>
      <c r="Q4" s="164"/>
      <c r="R4" s="164"/>
      <c r="S4" s="164"/>
      <c r="T4" s="164"/>
      <c r="U4" s="164"/>
      <c r="V4" s="164"/>
      <c r="W4" s="164"/>
      <c r="AA4" s="853" t="s">
        <v>976</v>
      </c>
      <c r="AB4" s="854"/>
      <c r="AC4" s="855" t="s">
        <v>977</v>
      </c>
      <c r="AD4" s="856"/>
      <c r="AE4" s="164"/>
      <c r="AF4" s="164"/>
      <c r="AG4" s="164"/>
      <c r="AH4" s="164"/>
      <c r="AI4" s="164"/>
      <c r="AJ4" s="164"/>
      <c r="AK4" s="164"/>
      <c r="AL4" s="164"/>
      <c r="AM4" s="857" t="s">
        <v>976</v>
      </c>
      <c r="AN4" s="857"/>
      <c r="AO4" s="165" t="s">
        <v>978</v>
      </c>
    </row>
    <row r="5" spans="1:42" x14ac:dyDescent="0.45">
      <c r="A5" s="836"/>
      <c r="B5" s="166"/>
      <c r="C5" s="167"/>
      <c r="D5" s="168"/>
      <c r="E5" s="167"/>
      <c r="F5" s="169"/>
      <c r="G5" s="167"/>
      <c r="H5" s="167"/>
      <c r="I5" s="170"/>
      <c r="J5" s="170"/>
      <c r="K5" s="163"/>
      <c r="L5" s="163"/>
      <c r="M5" s="164"/>
      <c r="N5" s="164"/>
      <c r="O5" s="164"/>
      <c r="P5" s="164"/>
      <c r="Q5" s="164"/>
      <c r="R5" s="164"/>
      <c r="S5" s="164"/>
      <c r="T5" s="164"/>
      <c r="U5" s="164"/>
      <c r="V5" s="164"/>
      <c r="W5" s="164"/>
      <c r="AA5" s="853" t="s">
        <v>979</v>
      </c>
      <c r="AB5" s="854"/>
      <c r="AC5" s="855" t="s">
        <v>980</v>
      </c>
      <c r="AD5" s="856"/>
      <c r="AE5" s="164"/>
      <c r="AF5" s="164"/>
      <c r="AG5" s="164"/>
      <c r="AH5" s="164"/>
      <c r="AI5" s="164"/>
      <c r="AJ5" s="164"/>
      <c r="AK5" s="164"/>
      <c r="AL5" s="164"/>
      <c r="AM5" s="857" t="s">
        <v>979</v>
      </c>
      <c r="AN5" s="857"/>
      <c r="AO5" s="165" t="s">
        <v>981</v>
      </c>
    </row>
    <row r="6" spans="1:42" x14ac:dyDescent="0.45">
      <c r="A6" s="171"/>
      <c r="B6" s="162"/>
      <c r="C6" s="162"/>
      <c r="D6" s="162"/>
      <c r="E6" s="162"/>
      <c r="F6" s="162"/>
      <c r="G6" s="162"/>
      <c r="H6" s="162"/>
      <c r="I6" s="162"/>
      <c r="J6" s="162"/>
      <c r="K6" s="162"/>
      <c r="L6" s="162"/>
      <c r="M6" s="162"/>
      <c r="N6" s="162"/>
      <c r="O6" s="162"/>
      <c r="P6" s="162"/>
      <c r="Q6" s="162"/>
      <c r="R6" s="162"/>
      <c r="S6" s="162"/>
      <c r="T6" s="162"/>
      <c r="U6" s="162"/>
      <c r="V6" s="162"/>
      <c r="W6" s="162"/>
      <c r="AA6" s="841" t="s">
        <v>982</v>
      </c>
      <c r="AB6" s="842"/>
      <c r="AC6" s="843" t="s">
        <v>983</v>
      </c>
      <c r="AD6" s="844"/>
      <c r="AE6" s="172"/>
      <c r="AF6" s="172"/>
      <c r="AG6" s="172"/>
      <c r="AH6" s="172"/>
      <c r="AI6" s="172"/>
      <c r="AJ6" s="172"/>
      <c r="AK6" s="172"/>
      <c r="AL6" s="172"/>
      <c r="AM6" s="845" t="s">
        <v>982</v>
      </c>
      <c r="AN6" s="845"/>
      <c r="AO6" s="165" t="s">
        <v>984</v>
      </c>
    </row>
    <row r="7" spans="1:42" ht="13.5" customHeight="1" x14ac:dyDescent="0.45">
      <c r="A7" s="173"/>
      <c r="B7" s="827" t="s">
        <v>985</v>
      </c>
      <c r="C7" s="827"/>
      <c r="D7" s="827"/>
      <c r="E7" s="827" t="s">
        <v>986</v>
      </c>
      <c r="F7" s="827"/>
      <c r="G7" s="827"/>
      <c r="H7" s="827"/>
      <c r="I7" s="827"/>
      <c r="J7" s="827"/>
      <c r="K7" s="162"/>
      <c r="L7" s="827" t="s">
        <v>987</v>
      </c>
      <c r="M7" s="827"/>
      <c r="N7" s="827"/>
      <c r="O7" s="827"/>
      <c r="P7" s="827"/>
      <c r="Q7" s="827"/>
      <c r="R7" s="827"/>
      <c r="S7" s="827"/>
      <c r="T7" s="827"/>
      <c r="U7" s="827"/>
      <c r="V7" s="827"/>
      <c r="W7" s="827"/>
      <c r="X7" s="827"/>
      <c r="Y7" s="827"/>
      <c r="Z7" s="827"/>
      <c r="AA7" s="846" t="s">
        <v>988</v>
      </c>
      <c r="AB7" s="846"/>
      <c r="AC7" s="846"/>
      <c r="AD7" s="846"/>
      <c r="AE7" s="174"/>
      <c r="AF7" s="827" t="s">
        <v>989</v>
      </c>
      <c r="AG7" s="827"/>
      <c r="AH7" s="827"/>
      <c r="AI7" s="827"/>
      <c r="AJ7" s="827"/>
      <c r="AK7" s="827"/>
      <c r="AL7" s="175"/>
      <c r="AM7" s="847" t="s">
        <v>990</v>
      </c>
      <c r="AN7" s="847"/>
      <c r="AO7" s="847"/>
    </row>
    <row r="8" spans="1:42" ht="81.400000000000006" x14ac:dyDescent="0.45">
      <c r="A8" s="835" t="s">
        <v>991</v>
      </c>
      <c r="B8" s="160" t="s">
        <v>992</v>
      </c>
      <c r="C8" s="160" t="s">
        <v>993</v>
      </c>
      <c r="D8" s="161" t="s">
        <v>994</v>
      </c>
      <c r="E8" s="160" t="s">
        <v>995</v>
      </c>
      <c r="F8" s="160" t="s">
        <v>996</v>
      </c>
      <c r="G8" s="160" t="s">
        <v>997</v>
      </c>
      <c r="H8" s="160" t="s">
        <v>998</v>
      </c>
      <c r="I8" s="160" t="s">
        <v>999</v>
      </c>
      <c r="J8" s="161" t="s">
        <v>1000</v>
      </c>
      <c r="K8" s="176"/>
      <c r="L8" s="828" t="s">
        <v>1001</v>
      </c>
      <c r="M8" s="161" t="s">
        <v>1002</v>
      </c>
      <c r="N8" s="161" t="s">
        <v>1003</v>
      </c>
      <c r="O8" s="838" t="s">
        <v>992</v>
      </c>
      <c r="P8" s="838"/>
      <c r="Q8" s="838"/>
      <c r="R8" s="838"/>
      <c r="S8" s="838"/>
      <c r="T8" s="838"/>
      <c r="U8" s="838"/>
      <c r="V8" s="838" t="s">
        <v>993</v>
      </c>
      <c r="W8" s="838"/>
      <c r="X8" s="838"/>
      <c r="Y8" s="838"/>
      <c r="Z8" s="838"/>
      <c r="AA8" s="177" t="s">
        <v>1004</v>
      </c>
      <c r="AB8" s="177" t="s">
        <v>1005</v>
      </c>
      <c r="AC8" s="177" t="s">
        <v>1006</v>
      </c>
      <c r="AD8" s="161" t="s">
        <v>1007</v>
      </c>
      <c r="AE8" s="178"/>
      <c r="AF8" s="161" t="s">
        <v>1008</v>
      </c>
      <c r="AG8" s="160" t="s">
        <v>995</v>
      </c>
      <c r="AH8" s="160" t="s">
        <v>996</v>
      </c>
      <c r="AI8" s="160" t="s">
        <v>997</v>
      </c>
      <c r="AJ8" s="160" t="s">
        <v>998</v>
      </c>
      <c r="AK8" s="160" t="s">
        <v>999</v>
      </c>
      <c r="AL8" s="179"/>
      <c r="AM8" s="180" t="s">
        <v>1009</v>
      </c>
      <c r="AN8" s="180" t="s">
        <v>1010</v>
      </c>
      <c r="AO8" s="161" t="s">
        <v>1011</v>
      </c>
    </row>
    <row r="9" spans="1:42" ht="46.5" x14ac:dyDescent="0.45">
      <c r="A9" s="836"/>
      <c r="B9" s="166" t="s">
        <v>1012</v>
      </c>
      <c r="C9" s="166" t="s">
        <v>1012</v>
      </c>
      <c r="D9" s="181" t="s">
        <v>1012</v>
      </c>
      <c r="E9" s="166" t="s">
        <v>1012</v>
      </c>
      <c r="F9" s="166" t="s">
        <v>1012</v>
      </c>
      <c r="G9" s="166" t="s">
        <v>1012</v>
      </c>
      <c r="H9" s="166" t="s">
        <v>1012</v>
      </c>
      <c r="I9" s="166" t="s">
        <v>1012</v>
      </c>
      <c r="J9" s="181" t="s">
        <v>1012</v>
      </c>
      <c r="K9" s="182"/>
      <c r="L9" s="828"/>
      <c r="M9" s="181" t="s">
        <v>1013</v>
      </c>
      <c r="N9" s="181" t="s">
        <v>1014</v>
      </c>
      <c r="O9" s="166" t="s">
        <v>1015</v>
      </c>
      <c r="P9" s="166" t="s">
        <v>1016</v>
      </c>
      <c r="Q9" s="166" t="s">
        <v>1017</v>
      </c>
      <c r="R9" s="166" t="s">
        <v>1018</v>
      </c>
      <c r="S9" s="166" t="s">
        <v>1019</v>
      </c>
      <c r="T9" s="166" t="s">
        <v>1020</v>
      </c>
      <c r="U9" s="181" t="s">
        <v>1021</v>
      </c>
      <c r="V9" s="166" t="s">
        <v>1022</v>
      </c>
      <c r="W9" s="166" t="s">
        <v>1023</v>
      </c>
      <c r="X9" s="166" t="s">
        <v>1024</v>
      </c>
      <c r="Y9" s="166" t="s">
        <v>1025</v>
      </c>
      <c r="Z9" s="181" t="s">
        <v>1026</v>
      </c>
      <c r="AA9" s="183"/>
      <c r="AB9" s="183"/>
      <c r="AC9" s="183"/>
      <c r="AD9" s="181"/>
      <c r="AE9" s="184"/>
      <c r="AF9" s="181" t="s">
        <v>1027</v>
      </c>
      <c r="AG9" s="166" t="s">
        <v>1027</v>
      </c>
      <c r="AH9" s="166" t="s">
        <v>1027</v>
      </c>
      <c r="AI9" s="166" t="s">
        <v>1027</v>
      </c>
      <c r="AJ9" s="166" t="s">
        <v>1027</v>
      </c>
      <c r="AK9" s="166" t="s">
        <v>1027</v>
      </c>
      <c r="AL9" s="185"/>
      <c r="AM9" s="839"/>
      <c r="AN9" s="840"/>
      <c r="AO9" s="181" t="s">
        <v>1028</v>
      </c>
      <c r="AP9" s="184"/>
    </row>
    <row r="10" spans="1:42" x14ac:dyDescent="0.45">
      <c r="A10" s="837"/>
      <c r="B10" s="186">
        <v>0</v>
      </c>
      <c r="C10" s="186">
        <v>0</v>
      </c>
      <c r="D10" s="187">
        <f>SUM(B10:C10)</f>
        <v>0</v>
      </c>
      <c r="E10" s="186">
        <v>0</v>
      </c>
      <c r="F10" s="186">
        <v>0</v>
      </c>
      <c r="G10" s="186">
        <v>0</v>
      </c>
      <c r="H10" s="186">
        <v>0</v>
      </c>
      <c r="I10" s="186">
        <v>0</v>
      </c>
      <c r="J10" s="187">
        <f>SUM(E10:I10)</f>
        <v>0</v>
      </c>
      <c r="L10" s="828"/>
      <c r="M10" s="188">
        <f>(B10+C10)*H5</f>
        <v>0</v>
      </c>
      <c r="N10" s="188">
        <f>SUM(P10,W10)</f>
        <v>0</v>
      </c>
      <c r="O10" s="189">
        <f>B10*H5</f>
        <v>0</v>
      </c>
      <c r="P10" s="189">
        <f>O10*0.75</f>
        <v>0</v>
      </c>
      <c r="Q10" s="190">
        <f>P10*0.25/50</f>
        <v>0</v>
      </c>
      <c r="R10" s="190">
        <f>P10*0.33/70</f>
        <v>0</v>
      </c>
      <c r="S10" s="190">
        <f>P10*0.42/86</f>
        <v>0</v>
      </c>
      <c r="T10" s="191"/>
      <c r="U10" s="192">
        <f>SUM(Q10:T10)</f>
        <v>0</v>
      </c>
      <c r="V10" s="193">
        <f>C10*H5</f>
        <v>0</v>
      </c>
      <c r="W10" s="189">
        <f>V10*0.9</f>
        <v>0</v>
      </c>
      <c r="X10" s="190">
        <f>W10*0.45/96</f>
        <v>0</v>
      </c>
      <c r="Y10" s="190">
        <f>W10*0.55/113.5</f>
        <v>0</v>
      </c>
      <c r="Z10" s="194"/>
      <c r="AA10" s="195">
        <f>C5/10000</f>
        <v>0</v>
      </c>
      <c r="AB10" s="196">
        <f>C14</f>
        <v>0</v>
      </c>
      <c r="AC10" s="197">
        <v>0</v>
      </c>
      <c r="AD10" s="198" t="e">
        <f>AB10/AA10</f>
        <v>#DIV/0!</v>
      </c>
      <c r="AE10" s="199"/>
      <c r="AF10" s="200">
        <f>J10*H5</f>
        <v>0</v>
      </c>
      <c r="AG10" s="201">
        <f>H5*E10</f>
        <v>0</v>
      </c>
      <c r="AH10" s="201">
        <f>H5*F10</f>
        <v>0</v>
      </c>
      <c r="AI10" s="201">
        <f>H5*G10</f>
        <v>0</v>
      </c>
      <c r="AJ10" s="201">
        <f>H5*H10</f>
        <v>0</v>
      </c>
      <c r="AK10" s="201">
        <f>H5*I10</f>
        <v>0</v>
      </c>
      <c r="AL10" s="202"/>
      <c r="AM10" s="839"/>
      <c r="AN10" s="840"/>
      <c r="AO10" s="203" t="e">
        <f>G5/C5</f>
        <v>#DIV/0!</v>
      </c>
    </row>
    <row r="11" spans="1:42" x14ac:dyDescent="0.45">
      <c r="A11" s="204"/>
      <c r="B11" s="163"/>
      <c r="C11" s="163"/>
      <c r="D11" s="163"/>
      <c r="E11" s="163"/>
      <c r="F11" s="163"/>
      <c r="G11" s="163"/>
      <c r="H11" s="163"/>
      <c r="I11" s="163"/>
      <c r="J11" s="163"/>
      <c r="K11" s="163"/>
      <c r="L11" s="163"/>
      <c r="M11" s="826" t="s">
        <v>1029</v>
      </c>
      <c r="N11" s="826"/>
      <c r="P11" s="205"/>
      <c r="Q11" s="206">
        <f>P10*0.25</f>
        <v>0</v>
      </c>
      <c r="R11" s="206">
        <f>P10*0.33</f>
        <v>0</v>
      </c>
      <c r="S11" s="206">
        <f>P10*0.42</f>
        <v>0</v>
      </c>
      <c r="T11" s="206"/>
      <c r="U11" s="207"/>
      <c r="V11" s="208"/>
      <c r="W11" s="208"/>
      <c r="X11" s="208">
        <f>W10*0.45</f>
        <v>0</v>
      </c>
      <c r="Y11" s="208">
        <f>W10*0.55</f>
        <v>0</v>
      </c>
      <c r="Z11" s="208"/>
      <c r="AA11" s="164"/>
      <c r="AB11" s="164"/>
      <c r="AC11" s="164"/>
      <c r="AD11" s="164"/>
      <c r="AE11" s="164"/>
      <c r="AF11" s="164"/>
      <c r="AG11" s="164"/>
      <c r="AH11" s="164"/>
      <c r="AI11" s="164"/>
      <c r="AJ11" s="164"/>
      <c r="AK11" s="164"/>
      <c r="AL11" s="164"/>
    </row>
    <row r="12" spans="1:42" x14ac:dyDescent="0.45">
      <c r="A12" s="204"/>
      <c r="B12" s="827" t="s">
        <v>1030</v>
      </c>
      <c r="C12" s="827"/>
      <c r="D12" s="827"/>
      <c r="E12" s="827" t="s">
        <v>1031</v>
      </c>
      <c r="F12" s="827"/>
      <c r="G12" s="827"/>
      <c r="H12" s="827"/>
      <c r="I12" s="827"/>
      <c r="J12" s="827"/>
      <c r="K12" s="163"/>
      <c r="L12" s="163"/>
      <c r="M12" s="826"/>
      <c r="N12" s="826"/>
      <c r="O12" s="209" t="e">
        <f>O10/H5</f>
        <v>#DIV/0!</v>
      </c>
      <c r="P12" s="209" t="e">
        <f>P10/O10</f>
        <v>#DIV/0!</v>
      </c>
      <c r="Q12" s="210" t="e">
        <f>Q11/P10</f>
        <v>#DIV/0!</v>
      </c>
      <c r="R12" s="210" t="e">
        <f>R11/P10</f>
        <v>#DIV/0!</v>
      </c>
      <c r="S12" s="210" t="e">
        <f>S11/P10</f>
        <v>#DIV/0!</v>
      </c>
      <c r="T12" s="211"/>
      <c r="U12" s="208"/>
      <c r="V12" s="209" t="e">
        <f>V10/H5</f>
        <v>#DIV/0!</v>
      </c>
      <c r="W12" s="209" t="e">
        <f>W10/V10</f>
        <v>#DIV/0!</v>
      </c>
      <c r="X12" s="210" t="e">
        <f>X11/W10</f>
        <v>#DIV/0!</v>
      </c>
      <c r="Y12" s="210" t="e">
        <f>Y11/W10</f>
        <v>#DIV/0!</v>
      </c>
      <c r="Z12" s="208"/>
      <c r="AA12" s="164"/>
      <c r="AB12" s="164"/>
      <c r="AC12" s="164"/>
      <c r="AD12" s="164"/>
      <c r="AE12" s="164"/>
      <c r="AF12" s="164"/>
      <c r="AG12" s="164"/>
      <c r="AH12" s="164"/>
      <c r="AI12" s="164"/>
      <c r="AJ12" s="164"/>
      <c r="AK12" s="164"/>
      <c r="AL12" s="164"/>
    </row>
    <row r="13" spans="1:42" ht="34.9" customHeight="1" x14ac:dyDescent="0.45">
      <c r="A13" s="828" t="s">
        <v>1032</v>
      </c>
      <c r="B13" s="161" t="s">
        <v>1033</v>
      </c>
      <c r="C13" s="160" t="s">
        <v>1034</v>
      </c>
      <c r="D13" s="161" t="s">
        <v>1035</v>
      </c>
      <c r="E13" s="829" t="s">
        <v>1036</v>
      </c>
      <c r="F13" s="829"/>
      <c r="G13" s="830" t="s">
        <v>1037</v>
      </c>
      <c r="H13" s="830"/>
      <c r="I13" s="830" t="s">
        <v>1038</v>
      </c>
      <c r="J13" s="830"/>
      <c r="M13" s="163"/>
      <c r="N13" s="163"/>
      <c r="O13" s="163"/>
      <c r="P13" s="163"/>
      <c r="Q13" s="164"/>
      <c r="R13" s="164"/>
      <c r="S13" s="164"/>
      <c r="T13" s="164"/>
      <c r="U13" s="164"/>
      <c r="V13" s="164"/>
      <c r="W13" s="164"/>
      <c r="X13" s="164"/>
      <c r="Y13" s="164"/>
      <c r="Z13" s="164"/>
      <c r="AA13" s="164"/>
      <c r="AB13" s="164"/>
      <c r="AC13" s="164"/>
      <c r="AD13" s="164"/>
      <c r="AE13" s="164"/>
      <c r="AF13" s="164"/>
      <c r="AG13" s="164"/>
      <c r="AH13" s="164"/>
      <c r="AI13" s="164"/>
      <c r="AJ13" s="164"/>
      <c r="AK13" s="164"/>
      <c r="AL13" s="164"/>
    </row>
    <row r="14" spans="1:42" x14ac:dyDescent="0.45">
      <c r="A14" s="828"/>
      <c r="B14" s="212"/>
      <c r="C14" s="193">
        <f>U10+Z10</f>
        <v>0</v>
      </c>
      <c r="D14" s="213">
        <f>C14-B14</f>
        <v>0</v>
      </c>
      <c r="E14" s="831">
        <f>'[1]Sites Data_Northolt'!I2</f>
        <v>0</v>
      </c>
      <c r="F14" s="831"/>
      <c r="G14" s="832">
        <f>AF10</f>
        <v>0</v>
      </c>
      <c r="H14" s="832"/>
      <c r="I14" s="833">
        <f>G14-E14</f>
        <v>0</v>
      </c>
      <c r="J14" s="834"/>
      <c r="K14" s="214"/>
      <c r="L14" s="214"/>
      <c r="M14" s="215"/>
      <c r="N14" s="215"/>
      <c r="O14" s="215"/>
      <c r="P14" s="215"/>
      <c r="Q14" s="172"/>
      <c r="R14" s="172"/>
      <c r="S14" s="172"/>
      <c r="T14" s="172"/>
      <c r="U14" s="172"/>
      <c r="V14" s="172"/>
      <c r="W14" s="172"/>
      <c r="X14" s="172"/>
      <c r="Y14" s="172"/>
      <c r="Z14" s="172"/>
      <c r="AA14" s="172"/>
      <c r="AB14" s="172"/>
      <c r="AC14" s="172"/>
      <c r="AD14" s="172"/>
      <c r="AE14" s="172"/>
      <c r="AF14" s="172"/>
      <c r="AG14" s="172"/>
      <c r="AH14" s="172"/>
      <c r="AI14" s="172"/>
      <c r="AJ14" s="172"/>
      <c r="AK14" s="172"/>
      <c r="AL14" s="172"/>
    </row>
  </sheetData>
  <sheetProtection algorithmName="SHA-512" hashValue="bNqL2+M5D8jMUnJyNYRnNwkI3G5u9pfbD4M2yYnQk6Ivq1j9EwWvZHoToMvs+3/+BmzgcLPSjjjK1Oj22zH3yQ==" saltValue="siUpN3T4tJ0xkjbD+9Lo8g==" spinCount="100000" sheet="1" objects="1" scenarios="1"/>
  <mergeCells count="35">
    <mergeCell ref="C2:H2"/>
    <mergeCell ref="AA3:AD3"/>
    <mergeCell ref="AM3:AO3"/>
    <mergeCell ref="A4:A5"/>
    <mergeCell ref="AA4:AB4"/>
    <mergeCell ref="AC4:AD4"/>
    <mergeCell ref="AM4:AN4"/>
    <mergeCell ref="AA5:AB5"/>
    <mergeCell ref="AC5:AD5"/>
    <mergeCell ref="AM5:AN5"/>
    <mergeCell ref="AN9:AN10"/>
    <mergeCell ref="AA6:AB6"/>
    <mergeCell ref="AC6:AD6"/>
    <mergeCell ref="AM6:AN6"/>
    <mergeCell ref="B7:D7"/>
    <mergeCell ref="E7:J7"/>
    <mergeCell ref="L7:Z7"/>
    <mergeCell ref="AA7:AD7"/>
    <mergeCell ref="AF7:AK7"/>
    <mergeCell ref="AM7:AO7"/>
    <mergeCell ref="A8:A10"/>
    <mergeCell ref="L8:L10"/>
    <mergeCell ref="O8:U8"/>
    <mergeCell ref="V8:Z8"/>
    <mergeCell ref="AM9:AM10"/>
    <mergeCell ref="M11:N12"/>
    <mergeCell ref="B12:D12"/>
    <mergeCell ref="E12:J12"/>
    <mergeCell ref="A13:A14"/>
    <mergeCell ref="E13:F13"/>
    <mergeCell ref="G13:H13"/>
    <mergeCell ref="I13:J13"/>
    <mergeCell ref="E14:F14"/>
    <mergeCell ref="G14:H14"/>
    <mergeCell ref="I14:J1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7C37-B19B-467F-95BA-6B7A2E198ACD}">
  <sheetPr>
    <tabColor theme="8" tint="0.39997558519241921"/>
  </sheetPr>
  <dimension ref="A1:J21"/>
  <sheetViews>
    <sheetView workbookViewId="0"/>
  </sheetViews>
  <sheetFormatPr defaultRowHeight="14.25" x14ac:dyDescent="0.45"/>
  <cols>
    <col min="1" max="1" width="14.3984375" customWidth="1"/>
    <col min="2" max="2" width="13.265625" customWidth="1"/>
    <col min="3" max="3" width="12.86328125" customWidth="1"/>
    <col min="4" max="4" width="14.59765625" customWidth="1"/>
    <col min="5" max="5" width="13.59765625" customWidth="1"/>
    <col min="6" max="6" width="16.1328125" customWidth="1"/>
    <col min="7" max="7" width="15.265625" customWidth="1"/>
    <col min="8" max="8" width="14.265625" customWidth="1"/>
    <col min="9" max="9" width="14" customWidth="1"/>
    <col min="10" max="10" width="13.265625" customWidth="1"/>
  </cols>
  <sheetData>
    <row r="1" spans="1:10" ht="14.65" thickBot="1" x14ac:dyDescent="0.5"/>
    <row r="2" spans="1:10" ht="28.9" thickBot="1" x14ac:dyDescent="0.5">
      <c r="A2" s="290" t="s">
        <v>1240</v>
      </c>
      <c r="B2" s="300" t="s">
        <v>1241</v>
      </c>
      <c r="C2" s="300" t="s">
        <v>1242</v>
      </c>
      <c r="D2" s="300" t="s">
        <v>1243</v>
      </c>
      <c r="E2" s="300" t="s">
        <v>1244</v>
      </c>
      <c r="F2" s="300" t="s">
        <v>1245</v>
      </c>
      <c r="G2" s="300" t="s">
        <v>1246</v>
      </c>
      <c r="H2" s="300" t="s">
        <v>1247</v>
      </c>
      <c r="I2" s="300" t="s">
        <v>1248</v>
      </c>
      <c r="J2" s="291" t="s">
        <v>1249</v>
      </c>
    </row>
    <row r="3" spans="1:10" ht="14.65" thickBot="1" x14ac:dyDescent="0.5">
      <c r="A3" s="299" t="s">
        <v>122</v>
      </c>
      <c r="B3" s="301">
        <f>'Conventional Pipeline (Large)'!BB129</f>
        <v>2078</v>
      </c>
      <c r="C3" s="301">
        <f>'NSC Pipeline'!BA45</f>
        <v>172</v>
      </c>
      <c r="D3" s="301">
        <f>'Conventional Pending (Large)'!BB77</f>
        <v>648</v>
      </c>
      <c r="E3" s="301">
        <f>'NSC Pending'!BB47</f>
        <v>45</v>
      </c>
      <c r="F3" s="301">
        <f>'ConventionalAllocations (Large)'!AY141</f>
        <v>2501</v>
      </c>
      <c r="G3" s="301">
        <f>'NSC Allocations'!AW21</f>
        <v>0</v>
      </c>
      <c r="H3" s="301">
        <f>'Conv Windfall (Large Mplan)'!AW21</f>
        <v>1844</v>
      </c>
      <c r="I3" s="302">
        <v>700</v>
      </c>
      <c r="J3" s="294">
        <f>SUM(B3:I3)</f>
        <v>7988</v>
      </c>
    </row>
    <row r="4" spans="1:10" ht="14.65" thickBot="1" x14ac:dyDescent="0.5">
      <c r="A4" s="299" t="s">
        <v>167</v>
      </c>
      <c r="B4" s="301">
        <f>'Conventional Pipeline (Large)'!BB130</f>
        <v>1236</v>
      </c>
      <c r="C4" s="301">
        <f>'NSC Pipeline'!BA46</f>
        <v>638</v>
      </c>
      <c r="D4" s="301">
        <f>'Conventional Pending (Large)'!BB78</f>
        <v>785</v>
      </c>
      <c r="E4" s="301">
        <f>'NSC Pending'!BB48</f>
        <v>275</v>
      </c>
      <c r="F4" s="301">
        <f>'ConventionalAllocations (Large)'!AY142</f>
        <v>1810</v>
      </c>
      <c r="G4" s="301">
        <f>'NSC Allocations'!AW22</f>
        <v>0</v>
      </c>
      <c r="H4" s="301">
        <f>'Conv Windfall (Large Mplan)'!AW22</f>
        <v>319</v>
      </c>
      <c r="I4" s="302">
        <v>1456</v>
      </c>
      <c r="J4" s="294">
        <f t="shared" ref="J4:J9" si="0">SUM(B4:I4)</f>
        <v>6519</v>
      </c>
    </row>
    <row r="5" spans="1:10" ht="14.65" thickBot="1" x14ac:dyDescent="0.5">
      <c r="A5" s="299" t="s">
        <v>216</v>
      </c>
      <c r="B5" s="301">
        <f>'Conventional Pipeline (Large)'!BB131</f>
        <v>1729</v>
      </c>
      <c r="C5" s="301">
        <f>'NSC Pipeline'!BA47</f>
        <v>3</v>
      </c>
      <c r="D5" s="301">
        <f>'Conventional Pending (Large)'!BB79</f>
        <v>0</v>
      </c>
      <c r="E5" s="301">
        <f>'NSC Pending'!BB49</f>
        <v>3</v>
      </c>
      <c r="F5" s="301">
        <f>'ConventionalAllocations (Large)'!AY143</f>
        <v>1541</v>
      </c>
      <c r="G5" s="301">
        <f>'NSC Allocations'!AW23</f>
        <v>0</v>
      </c>
      <c r="H5" s="301">
        <f>'Conv Windfall (Large Mplan)'!AW23</f>
        <v>0</v>
      </c>
      <c r="I5" s="302">
        <v>854</v>
      </c>
      <c r="J5" s="294">
        <f t="shared" si="0"/>
        <v>4130</v>
      </c>
    </row>
    <row r="6" spans="1:10" ht="14.65" thickBot="1" x14ac:dyDescent="0.5">
      <c r="A6" s="299" t="s">
        <v>238</v>
      </c>
      <c r="B6" s="301">
        <f>'Conventional Pipeline (Large)'!BB132</f>
        <v>668</v>
      </c>
      <c r="C6" s="301">
        <f>'NSC Pipeline'!BA48</f>
        <v>0</v>
      </c>
      <c r="D6" s="301">
        <f>'Conventional Pending (Large)'!BB80</f>
        <v>0</v>
      </c>
      <c r="E6" s="301">
        <f>'NSC Pending'!BB50</f>
        <v>0</v>
      </c>
      <c r="F6" s="301">
        <f>'ConventionalAllocations (Large)'!AY144</f>
        <v>919</v>
      </c>
      <c r="G6" s="301">
        <f>'NSC Allocations'!AW24</f>
        <v>0</v>
      </c>
      <c r="H6" s="301">
        <f>'Conv Windfall (Large Mplan)'!AW24</f>
        <v>153</v>
      </c>
      <c r="I6" s="302">
        <v>518</v>
      </c>
      <c r="J6" s="294">
        <f t="shared" si="0"/>
        <v>2258</v>
      </c>
    </row>
    <row r="7" spans="1:10" ht="14.65" thickBot="1" x14ac:dyDescent="0.5">
      <c r="A7" s="299" t="s">
        <v>271</v>
      </c>
      <c r="B7" s="301">
        <f>'Conventional Pipeline (Large)'!BB133</f>
        <v>92</v>
      </c>
      <c r="C7" s="301">
        <f>'NSC Pipeline'!BA49</f>
        <v>0</v>
      </c>
      <c r="D7" s="301">
        <f>'Conventional Pending (Large)'!BB81</f>
        <v>106</v>
      </c>
      <c r="E7" s="301">
        <f>'NSC Pending'!BB51</f>
        <v>0</v>
      </c>
      <c r="F7" s="301">
        <f>'ConventionalAllocations (Large)'!AY145</f>
        <v>1086</v>
      </c>
      <c r="G7" s="301">
        <f>'NSC Allocations'!AW25</f>
        <v>0</v>
      </c>
      <c r="H7" s="301">
        <f>'Conv Windfall (Large Mplan)'!AW25</f>
        <v>0</v>
      </c>
      <c r="I7" s="302">
        <v>854</v>
      </c>
      <c r="J7" s="294">
        <f t="shared" si="0"/>
        <v>2138</v>
      </c>
    </row>
    <row r="8" spans="1:10" ht="14.65" thickBot="1" x14ac:dyDescent="0.5">
      <c r="A8" s="299" t="s">
        <v>281</v>
      </c>
      <c r="B8" s="301">
        <f>'Conventional Pipeline (Large)'!BB134</f>
        <v>278</v>
      </c>
      <c r="C8" s="301">
        <f>'NSC Pipeline'!BA50</f>
        <v>0</v>
      </c>
      <c r="D8" s="301">
        <f>'Conventional Pending (Large)'!BB82</f>
        <v>0</v>
      </c>
      <c r="E8" s="301">
        <f>'NSC Pending'!BB52</f>
        <v>0</v>
      </c>
      <c r="F8" s="301">
        <f>'ConventionalAllocations (Large)'!AY146</f>
        <v>335</v>
      </c>
      <c r="G8" s="301">
        <f>'NSC Allocations'!AW26</f>
        <v>0</v>
      </c>
      <c r="H8" s="301">
        <f>'Conv Windfall (Large Mplan)'!AW26</f>
        <v>0</v>
      </c>
      <c r="I8" s="302">
        <v>462</v>
      </c>
      <c r="J8" s="294">
        <f t="shared" si="0"/>
        <v>1075</v>
      </c>
    </row>
    <row r="9" spans="1:10" ht="14.65" thickBot="1" x14ac:dyDescent="0.5">
      <c r="A9" s="299" t="s">
        <v>286</v>
      </c>
      <c r="B9" s="301">
        <f>'Conventional Pipeline (Large)'!BB135</f>
        <v>5573</v>
      </c>
      <c r="C9" s="301">
        <f>'NSC Pipeline'!BA51</f>
        <v>181</v>
      </c>
      <c r="D9" s="301">
        <f>'Conventional Pending (Large)'!BB83</f>
        <v>2140</v>
      </c>
      <c r="E9" s="301">
        <f>'NSC Pending'!BB53</f>
        <v>0</v>
      </c>
      <c r="F9" s="301">
        <f>'ConventionalAllocations (Large)'!AY147</f>
        <v>2746</v>
      </c>
      <c r="G9" s="301">
        <f>'NSC Allocations'!AW27</f>
        <v>0</v>
      </c>
      <c r="H9" s="301">
        <f>'Conv Windfall (Large Mplan)'!AW27</f>
        <v>723</v>
      </c>
      <c r="I9" s="302">
        <v>1092</v>
      </c>
      <c r="J9" s="294">
        <f t="shared" si="0"/>
        <v>12455</v>
      </c>
    </row>
    <row r="10" spans="1:10" ht="14.65" thickBot="1" x14ac:dyDescent="0.5">
      <c r="A10" s="295" t="s">
        <v>68</v>
      </c>
      <c r="B10" s="296">
        <f t="shared" ref="B10:J10" si="1">SUM(B3:B9)</f>
        <v>11654</v>
      </c>
      <c r="C10" s="296">
        <f t="shared" si="1"/>
        <v>994</v>
      </c>
      <c r="D10" s="296">
        <f t="shared" si="1"/>
        <v>3679</v>
      </c>
      <c r="E10" s="296">
        <f t="shared" si="1"/>
        <v>323</v>
      </c>
      <c r="F10" s="296">
        <f t="shared" si="1"/>
        <v>10938</v>
      </c>
      <c r="G10" s="296">
        <f t="shared" si="1"/>
        <v>0</v>
      </c>
      <c r="H10" s="296">
        <f t="shared" si="1"/>
        <v>3039</v>
      </c>
      <c r="I10" s="296">
        <f t="shared" si="1"/>
        <v>5936</v>
      </c>
      <c r="J10" s="294">
        <f t="shared" si="1"/>
        <v>36563</v>
      </c>
    </row>
    <row r="12" spans="1:10" ht="14.65" thickBot="1" x14ac:dyDescent="0.5"/>
    <row r="13" spans="1:10" ht="43.15" thickBot="1" x14ac:dyDescent="0.5">
      <c r="A13" s="297" t="s">
        <v>1250</v>
      </c>
      <c r="B13" s="298" t="s">
        <v>1251</v>
      </c>
      <c r="C13" s="298" t="s">
        <v>1252</v>
      </c>
      <c r="D13" s="298" t="s">
        <v>1253</v>
      </c>
    </row>
    <row r="14" spans="1:10" ht="14.65" thickBot="1" x14ac:dyDescent="0.5">
      <c r="A14" s="292" t="s">
        <v>122</v>
      </c>
      <c r="B14" s="293">
        <v>623.572</v>
      </c>
      <c r="C14" s="293">
        <v>11.80941595</v>
      </c>
      <c r="D14" s="293">
        <v>50</v>
      </c>
    </row>
    <row r="15" spans="1:10" ht="14.65" thickBot="1" x14ac:dyDescent="0.5">
      <c r="A15" s="292" t="s">
        <v>167</v>
      </c>
      <c r="B15" s="293">
        <v>1288.075</v>
      </c>
      <c r="C15" s="293">
        <v>24.39399693</v>
      </c>
      <c r="D15" s="293">
        <v>104</v>
      </c>
    </row>
    <row r="16" spans="1:10" ht="14.65" thickBot="1" x14ac:dyDescent="0.5">
      <c r="A16" s="292" t="s">
        <v>238</v>
      </c>
      <c r="B16" s="293">
        <v>458.64100000000002</v>
      </c>
      <c r="C16" s="293">
        <v>8.6858972839999993</v>
      </c>
      <c r="D16" s="293">
        <v>37</v>
      </c>
    </row>
    <row r="17" spans="1:4" ht="14.65" thickBot="1" x14ac:dyDescent="0.5">
      <c r="A17" s="292" t="s">
        <v>281</v>
      </c>
      <c r="B17" s="293">
        <v>411.851</v>
      </c>
      <c r="C17" s="293">
        <v>7.7997725510000002</v>
      </c>
      <c r="D17" s="293">
        <v>33</v>
      </c>
    </row>
    <row r="18" spans="1:4" ht="14.65" thickBot="1" x14ac:dyDescent="0.5">
      <c r="A18" s="292" t="s">
        <v>216</v>
      </c>
      <c r="B18" s="293">
        <v>759.95799999999997</v>
      </c>
      <c r="C18" s="293">
        <v>14.39233982</v>
      </c>
      <c r="D18" s="293">
        <v>61</v>
      </c>
    </row>
    <row r="19" spans="1:4" ht="14.65" thickBot="1" x14ac:dyDescent="0.5">
      <c r="A19" s="292" t="s">
        <v>286</v>
      </c>
      <c r="B19" s="293">
        <v>973.33</v>
      </c>
      <c r="C19" s="293">
        <v>18.433250409999999</v>
      </c>
      <c r="D19" s="293">
        <v>78</v>
      </c>
    </row>
    <row r="20" spans="1:4" ht="14.65" thickBot="1" x14ac:dyDescent="0.5">
      <c r="A20" s="292" t="s">
        <v>271</v>
      </c>
      <c r="B20" s="293">
        <v>764.86800000000005</v>
      </c>
      <c r="C20" s="293">
        <v>14.48532705</v>
      </c>
      <c r="D20" s="293">
        <v>61</v>
      </c>
    </row>
    <row r="21" spans="1:4" ht="14.65" thickBot="1" x14ac:dyDescent="0.5">
      <c r="A21" s="295" t="s">
        <v>1254</v>
      </c>
      <c r="B21" s="296">
        <v>5280.2939999999999</v>
      </c>
      <c r="C21" s="296">
        <v>100</v>
      </c>
      <c r="D21" s="296">
        <v>424</v>
      </c>
    </row>
  </sheetData>
  <sheetProtection algorithmName="SHA-512" hashValue="5BZSAwbs0s8Ry/yHXPkq/hO2UZnjZT1fltVP1uJtPtElaHhYWI/cdP2rytwf43OWAxndgG2AMKM8qDACJ3y5JQ==" saltValue="/aoB0MsNIErErQRlX8mDZQ==" spinCount="100000"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3FAF7-591D-4D5A-842D-E53CB8C96D9A}">
  <dimension ref="A1:BE87"/>
  <sheetViews>
    <sheetView zoomScale="90" zoomScaleNormal="90" workbookViewId="0">
      <pane ySplit="4" topLeftCell="A5" activePane="bottomLeft" state="frozen"/>
      <selection pane="bottomLeft"/>
    </sheetView>
  </sheetViews>
  <sheetFormatPr defaultRowHeight="14.25" x14ac:dyDescent="0.45"/>
  <cols>
    <col min="1" max="1" width="23.265625" customWidth="1"/>
    <col min="2" max="5" width="9.1328125" style="453" hidden="1" customWidth="1"/>
    <col min="6" max="6" width="88.73046875" customWidth="1"/>
    <col min="7" max="7" width="22.265625" style="453" hidden="1" customWidth="1"/>
    <col min="8" max="8" width="28.86328125" style="453" hidden="1" customWidth="1"/>
    <col min="9" max="9" width="3.1328125" style="453" hidden="1" customWidth="1"/>
    <col min="10" max="10" width="13.3984375" customWidth="1"/>
    <col min="11" max="11" width="11.86328125" style="453" hidden="1" customWidth="1"/>
    <col min="12" max="12" width="11.1328125" style="453" hidden="1" customWidth="1"/>
    <col min="13" max="20" width="9.1328125" style="453" hidden="1" customWidth="1"/>
    <col min="21" max="21" width="9.06640625" hidden="1" customWidth="1"/>
    <col min="22" max="22" width="21.86328125" customWidth="1"/>
    <col min="23" max="28" width="9.06640625" style="453" hidden="1" customWidth="1"/>
    <col min="29" max="29" width="51.1328125" style="453" hidden="1" customWidth="1"/>
    <col min="30" max="32" width="9.06640625" style="453" hidden="1" customWidth="1"/>
    <col min="33" max="33" width="9.1328125" style="453" hidden="1" customWidth="1"/>
    <col min="34" max="38" width="9.06640625" style="453" hidden="1" customWidth="1"/>
    <col min="39" max="39" width="14.59765625" style="76" hidden="1" customWidth="1"/>
    <col min="40" max="43" width="14.59765625" bestFit="1" customWidth="1"/>
    <col min="44" max="44" width="13.73046875" customWidth="1"/>
    <col min="45" max="54" width="9.06640625" style="453" hidden="1" customWidth="1"/>
    <col min="55" max="55" width="18" customWidth="1"/>
    <col min="56" max="56" width="9.1328125" style="490"/>
  </cols>
  <sheetData>
    <row r="1" spans="1:57" x14ac:dyDescent="0.45">
      <c r="A1" s="449"/>
    </row>
    <row r="2" spans="1:57" x14ac:dyDescent="0.45">
      <c r="A2" s="286" t="s">
        <v>1499</v>
      </c>
      <c r="B2" s="436"/>
      <c r="C2" s="436"/>
      <c r="D2" s="436"/>
      <c r="E2" s="436"/>
      <c r="F2" s="286" t="s">
        <v>1500</v>
      </c>
      <c r="G2" s="436"/>
      <c r="H2" s="436"/>
      <c r="I2" s="436"/>
      <c r="J2" s="286" t="s">
        <v>1549</v>
      </c>
      <c r="K2" s="436"/>
      <c r="L2" s="436"/>
      <c r="M2" s="436"/>
      <c r="N2" s="436"/>
      <c r="O2" s="436"/>
      <c r="P2" s="436"/>
      <c r="Q2" s="436"/>
      <c r="R2" s="436"/>
      <c r="S2" s="436"/>
      <c r="T2" s="436"/>
      <c r="V2" s="456" t="s">
        <v>1501</v>
      </c>
      <c r="W2" s="436"/>
      <c r="X2" s="436"/>
      <c r="Y2" s="436"/>
      <c r="Z2" s="436"/>
      <c r="AA2" s="436"/>
      <c r="AB2" s="436"/>
      <c r="AC2" s="436"/>
      <c r="AD2" s="436"/>
      <c r="AE2" s="436"/>
      <c r="AF2" s="436"/>
      <c r="AG2" s="436"/>
      <c r="AH2" s="436"/>
      <c r="AI2" s="436"/>
      <c r="AJ2" s="436"/>
      <c r="AK2" s="436"/>
      <c r="AL2" s="436"/>
      <c r="AM2" s="463" t="s">
        <v>1967</v>
      </c>
      <c r="AN2" s="286" t="s">
        <v>1968</v>
      </c>
      <c r="AO2" s="286" t="s">
        <v>1969</v>
      </c>
      <c r="AP2" s="286" t="s">
        <v>1970</v>
      </c>
      <c r="AQ2" s="286" t="s">
        <v>1971</v>
      </c>
      <c r="AR2" s="286" t="s">
        <v>1972</v>
      </c>
      <c r="AS2" s="436"/>
      <c r="AT2" s="436"/>
      <c r="AU2" s="436"/>
      <c r="AV2" s="436"/>
      <c r="AW2" s="436"/>
      <c r="AX2" s="436"/>
      <c r="AY2" s="436"/>
      <c r="AZ2" s="436"/>
      <c r="BA2" s="436"/>
      <c r="BB2" s="477"/>
      <c r="BC2" s="286" t="s">
        <v>1521</v>
      </c>
      <c r="BD2" s="487" t="s">
        <v>60</v>
      </c>
    </row>
    <row r="3" spans="1:57" hidden="1" x14ac:dyDescent="0.45">
      <c r="A3" s="116"/>
      <c r="B3" s="436"/>
      <c r="C3" s="436"/>
      <c r="D3" s="436"/>
      <c r="E3" s="436"/>
      <c r="F3" s="116"/>
      <c r="G3" s="436"/>
      <c r="H3" s="436" t="s">
        <v>1502</v>
      </c>
      <c r="I3" s="436" t="s">
        <v>1503</v>
      </c>
      <c r="J3" s="116" t="s">
        <v>1504</v>
      </c>
      <c r="K3" s="436"/>
      <c r="L3" s="436"/>
      <c r="M3" s="436"/>
      <c r="N3" s="436"/>
      <c r="O3" s="436"/>
      <c r="P3" s="436"/>
      <c r="Q3" s="436"/>
      <c r="R3" s="436"/>
      <c r="S3" s="436"/>
      <c r="T3" s="436"/>
      <c r="V3" s="116"/>
      <c r="W3" s="436"/>
      <c r="X3" s="436"/>
      <c r="Y3" s="436"/>
      <c r="Z3" s="436"/>
      <c r="AA3" s="436"/>
      <c r="AB3" s="436"/>
      <c r="AC3" s="436"/>
      <c r="AD3" s="436"/>
      <c r="AE3" s="436"/>
      <c r="AF3" s="436"/>
      <c r="AG3" s="436"/>
      <c r="AH3" s="436" t="str">
        <f>'Conventional Pipeline (Large)'!AH3</f>
        <v>2019-2020</v>
      </c>
      <c r="AI3" s="436" t="str">
        <f>'Conventional Pipeline (Large)'!AI3</f>
        <v>2020-2021</v>
      </c>
      <c r="AJ3" s="436" t="str">
        <f>'Conventional Pipeline (Large)'!AJ3</f>
        <v>2021-2022</v>
      </c>
      <c r="AK3" s="436" t="str">
        <f>'Conventional Pipeline (Large)'!AK3</f>
        <v>2022-2023</v>
      </c>
      <c r="AL3" s="436" t="str">
        <f>'Conventional Pipeline (Large)'!AL3</f>
        <v>2023-2024</v>
      </c>
      <c r="AM3" s="463" t="str">
        <f>'Conventional Pipeline (Large)'!AM3</f>
        <v>2024-2025</v>
      </c>
      <c r="AN3" s="286" t="str">
        <f>'Conventional Pipeline (Large)'!AN3</f>
        <v>2025-2026</v>
      </c>
      <c r="AO3" s="286" t="str">
        <f>'Conventional Pipeline (Large)'!AO3</f>
        <v>2026-2027</v>
      </c>
      <c r="AP3" s="286" t="str">
        <f>'Conventional Pipeline (Large)'!AP3</f>
        <v>2027-2028</v>
      </c>
      <c r="AQ3" s="286" t="str">
        <f>'Conventional Pipeline (Large)'!AQ3</f>
        <v>2028-2029</v>
      </c>
      <c r="AR3" s="286" t="str">
        <f>'Conventional Pipeline (Large)'!AR3</f>
        <v>2029-2030</v>
      </c>
      <c r="AS3" s="436" t="str">
        <f>'Conventional Pipeline (Large)'!AS3</f>
        <v>2030-2031</v>
      </c>
      <c r="AT3" s="436" t="str">
        <f>'Conventional Pipeline (Large)'!AT3</f>
        <v>2031-2032</v>
      </c>
      <c r="AU3" s="436" t="str">
        <f>'Conventional Pipeline (Large)'!AU3</f>
        <v>2032-2033</v>
      </c>
      <c r="AV3" s="436" t="str">
        <f>'Conventional Pipeline (Large)'!AV3</f>
        <v>2033-2034</v>
      </c>
      <c r="AW3" s="436" t="str">
        <f>'Conventional Pipeline (Large)'!AW3</f>
        <v>2034-2035</v>
      </c>
      <c r="AX3" s="436" t="str">
        <f>'Conventional Pipeline (Large)'!AX3</f>
        <v>2035-2036</v>
      </c>
      <c r="AY3" s="436" t="str">
        <f>'Conventional Pipeline (Large)'!AY3</f>
        <v>2036-2037</v>
      </c>
      <c r="AZ3" s="436" t="str">
        <f>'Conventional Pipeline (Large)'!AZ3</f>
        <v>2037-2038</v>
      </c>
      <c r="BA3" s="436" t="str">
        <f>'Conventional Pipeline (Large)'!BA3</f>
        <v>2038-2039</v>
      </c>
      <c r="BB3" s="477">
        <f>'Conventional Pipeline (Large)'!BB3</f>
        <v>0</v>
      </c>
      <c r="BC3" s="116"/>
      <c r="BD3" s="488"/>
    </row>
    <row r="4" spans="1:57" hidden="1" x14ac:dyDescent="0.45">
      <c r="A4" s="812" t="str">
        <f>'Conventional Pipeline (Large)'!A4</f>
        <v>Planning Permission No.</v>
      </c>
      <c r="B4" s="813" t="str">
        <f>'Conventional Pipeline (Large)'!B4</f>
        <v>Decision</v>
      </c>
      <c r="C4" s="813" t="str">
        <f>'Conventional Pipeline (Large)'!C4</f>
        <v>Appeal</v>
      </c>
      <c r="D4" s="813" t="str">
        <f>'Conventional Pipeline (Large)'!D4</f>
        <v>Permission Date</v>
      </c>
      <c r="E4" s="813" t="str">
        <f>'Conventional Pipeline (Large)'!E4</f>
        <v>Start Date</v>
      </c>
      <c r="F4" s="814" t="str">
        <f>'Conventional Pipeline (Large)'!F4</f>
        <v>Site Name / Address</v>
      </c>
      <c r="G4" s="813" t="str">
        <f>'Conventional Pipeline (Large)'!G4</f>
        <v>Development Proposal</v>
      </c>
      <c r="H4" s="813" t="str">
        <f>'Conventional Pipeline (Large)'!H4</f>
        <v>Units Gained</v>
      </c>
      <c r="I4" s="813" t="str">
        <f>'Conventional Pipeline (Large)'!I4</f>
        <v>Units Lost</v>
      </c>
      <c r="J4" s="814" t="str">
        <f>'Conventional Pipeline (Large)'!J4</f>
        <v>Net No. Units</v>
      </c>
      <c r="K4" s="813" t="str">
        <f>'Conventional Pipeline (Large)'!K4</f>
        <v>Bedrooms (small HMO)</v>
      </c>
      <c r="L4" s="813" t="str">
        <f>'Conventional Pipeline (Large)'!L4</f>
        <v>Development Type</v>
      </c>
      <c r="M4" s="813" t="str">
        <f>'Conventional Pipeline (Large)'!M4</f>
        <v>Ward</v>
      </c>
      <c r="N4" s="813" t="str">
        <f>'Conventional Pipeline (Large)'!N4</f>
        <v>Neighbourhood Area</v>
      </c>
      <c r="O4" s="813" t="str">
        <f>'Conventional Pipeline (Large)'!O4</f>
        <v>Easting</v>
      </c>
      <c r="P4" s="813" t="str">
        <f>'Conventional Pipeline (Large)'!P4</f>
        <v>Northing</v>
      </c>
      <c r="Q4" s="813" t="str">
        <f>'Conventional Pipeline (Large)'!Q4</f>
        <v>UPRN</v>
      </c>
      <c r="R4" s="813" t="str">
        <f>'Conventional Pipeline (Large)'!R4</f>
        <v>Overlaps Adopted Allocation</v>
      </c>
      <c r="S4" s="813" t="str">
        <f>'Conventional Pipeline (Large)'!S4</f>
        <v>Overlaps Emerging Allocation</v>
      </c>
      <c r="T4" s="813" t="str">
        <f>'Conventional Pipeline (Large)'!T4</f>
        <v>Unimplemented Capacity Substituted by Allocation</v>
      </c>
      <c r="V4" s="814" t="str">
        <f>'Conventional Pipeline (Large)'!V4</f>
        <v xml:space="preserve">Net Capacity to plug into Trajectory </v>
      </c>
      <c r="W4" s="813" t="str">
        <f>'Conventional Pipeline (Large)'!W4</f>
        <v>Affordable Low Cost Net (Nov 23)</v>
      </c>
      <c r="X4" s="813" t="str">
        <f>'Conventional Pipeline (Large)'!X4</f>
        <v>Affordable Intermediate Net (Nov 23)</v>
      </c>
      <c r="Y4" s="813" t="str">
        <f>'Conventional Pipeline (Large)'!Y4</f>
        <v>Affordable Total Net (Nov 23)</v>
      </c>
      <c r="Z4" s="813" t="str">
        <f>'Conventional Pipeline (Large)'!Z4</f>
        <v>Net Percentage % (Nov 23)</v>
      </c>
      <c r="AA4" s="813" t="str">
        <f>'Conventional Pipeline (Large)'!AA4</f>
        <v>Affordable Notes (Nov 23)</v>
      </c>
      <c r="AB4" s="813" t="str">
        <f>'Conventional Pipeline (Large)'!AB4</f>
        <v>Scheme Progress</v>
      </c>
      <c r="AC4" s="813" t="str">
        <f>'Conventional Pipeline (Large)'!AC4</f>
        <v>Notes</v>
      </c>
      <c r="AD4" s="813" t="str">
        <f>'Conventional Pipeline (Large)'!AD4</f>
        <v>Phasing Notes</v>
      </c>
      <c r="AE4" s="813">
        <f>'Conventional Pipeline (Large)'!AE4</f>
        <v>0</v>
      </c>
      <c r="AF4" s="813">
        <f>'Conventional Pipeline (Large)'!AF4</f>
        <v>0</v>
      </c>
      <c r="AG4" s="813" t="str">
        <f>'Conventional Pipeline (Large)'!AG4</f>
        <v>Year of Trajectory</v>
      </c>
      <c r="AH4" s="813">
        <f>'Conventional Pipeline (Large)'!AH4</f>
        <v>-5</v>
      </c>
      <c r="AI4" s="813">
        <f>'Conventional Pipeline (Large)'!AI4</f>
        <v>-4</v>
      </c>
      <c r="AJ4" s="813">
        <f>'Conventional Pipeline (Large)'!AJ4</f>
        <v>-3</v>
      </c>
      <c r="AK4" s="813">
        <f>'Conventional Pipeline (Large)'!AK4</f>
        <v>-2</v>
      </c>
      <c r="AL4" s="813">
        <f>'Conventional Pipeline (Large)'!AL4</f>
        <v>-1</v>
      </c>
      <c r="AM4" s="815">
        <f>'Conventional Pipeline (Large)'!AM4</f>
        <v>0</v>
      </c>
      <c r="AN4" s="816">
        <f>'Conventional Pipeline (Large)'!AN4</f>
        <v>1</v>
      </c>
      <c r="AO4" s="816">
        <f>'Conventional Pipeline (Large)'!AO4</f>
        <v>2</v>
      </c>
      <c r="AP4" s="816">
        <f>'Conventional Pipeline (Large)'!AP4</f>
        <v>3</v>
      </c>
      <c r="AQ4" s="816">
        <f>'Conventional Pipeline (Large)'!AQ4</f>
        <v>4</v>
      </c>
      <c r="AR4" s="816">
        <f>'Conventional Pipeline (Large)'!AR4</f>
        <v>5</v>
      </c>
      <c r="AS4" s="813">
        <f>'Conventional Pipeline (Large)'!AS4</f>
        <v>6</v>
      </c>
      <c r="AT4" s="813">
        <f>'Conventional Pipeline (Large)'!AT4</f>
        <v>7</v>
      </c>
      <c r="AU4" s="813">
        <f>'Conventional Pipeline (Large)'!AU4</f>
        <v>8</v>
      </c>
      <c r="AV4" s="813">
        <f>'Conventional Pipeline (Large)'!AV4</f>
        <v>9</v>
      </c>
      <c r="AW4" s="813">
        <f>'Conventional Pipeline (Large)'!AW4</f>
        <v>10</v>
      </c>
      <c r="AX4" s="813">
        <f>'Conventional Pipeline (Large)'!AX4</f>
        <v>11</v>
      </c>
      <c r="AY4" s="813">
        <f>'Conventional Pipeline (Large)'!AY4</f>
        <v>12</v>
      </c>
      <c r="AZ4" s="813">
        <f>'Conventional Pipeline (Large)'!AZ4</f>
        <v>13</v>
      </c>
      <c r="BA4" s="813">
        <f>'Conventional Pipeline (Large)'!BA4</f>
        <v>14</v>
      </c>
      <c r="BB4" s="817" t="str">
        <f>'Conventional Pipeline (Large)'!BB4</f>
        <v>Scheme Total</v>
      </c>
      <c r="BC4" s="814"/>
      <c r="BD4" s="818" t="str">
        <f>'Conventional Pipeline (Large)'!U4</f>
        <v>Site Area</v>
      </c>
    </row>
    <row r="5" spans="1:57" x14ac:dyDescent="0.45">
      <c r="A5" s="116" t="str">
        <f>'Conventional Pipeline (Large)'!A5</f>
        <v>223203FUL</v>
      </c>
      <c r="B5" s="436" t="str">
        <f>'Conventional Pipeline (Large)'!B5</f>
        <v>Grant with S106 Obligations</v>
      </c>
      <c r="C5" s="436">
        <f>'Conventional Pipeline (Large)'!C5</f>
        <v>0</v>
      </c>
      <c r="D5" s="436">
        <f>'Conventional Pipeline (Large)'!D5</f>
        <v>44966</v>
      </c>
      <c r="E5" s="436">
        <f>'Conventional Pipeline (Large)'!E5</f>
        <v>45007</v>
      </c>
      <c r="F5" s="116" t="str">
        <f>'Conventional Pipeline (Large)'!F5</f>
        <v>The Steyne Estate, Steyne Road, W3 9NF</v>
      </c>
      <c r="G5" s="436">
        <f>'Conventional Pipeline (Large)'!G5</f>
        <v>0</v>
      </c>
      <c r="H5" s="436">
        <f>'Conventional Pipeline (Large)'!H5</f>
        <v>188</v>
      </c>
      <c r="I5" s="436">
        <f>'Conventional Pipeline (Large)'!I5</f>
        <v>0</v>
      </c>
      <c r="J5" s="116">
        <f>'Conventional Pipeline (Large)'!J5</f>
        <v>188</v>
      </c>
      <c r="K5" s="436">
        <f>'Conventional Pipeline (Large)'!K5</f>
        <v>0</v>
      </c>
      <c r="L5" s="436">
        <f>'Conventional Pipeline (Large)'!L5</f>
        <v>0</v>
      </c>
      <c r="M5" s="436" t="str">
        <f>'Conventional Pipeline (Large)'!M5</f>
        <v>South Acton</v>
      </c>
      <c r="N5" s="436" t="str">
        <f>'Conventional Pipeline (Large)'!N5</f>
        <v>Acton</v>
      </c>
      <c r="O5" s="436">
        <f>'Conventional Pipeline (Large)'!O5</f>
        <v>519873</v>
      </c>
      <c r="P5" s="436">
        <f>'Conventional Pipeline (Large)'!P5</f>
        <v>180383</v>
      </c>
      <c r="Q5" s="436">
        <f>'Conventional Pipeline (Large)'!Q5</f>
        <v>0</v>
      </c>
      <c r="R5" s="436" t="str">
        <f>'Conventional Pipeline (Large)'!R5</f>
        <v>No</v>
      </c>
      <c r="S5" s="436" t="str">
        <f>'Conventional Pipeline (Large)'!S5</f>
        <v>Allocation (AC02) not pursued</v>
      </c>
      <c r="T5" s="436" t="str">
        <f>'Conventional Pipeline (Large)'!T5</f>
        <v>0</v>
      </c>
      <c r="U5" s="116"/>
      <c r="V5" s="116">
        <f>'Conventional Pipeline (Large)'!V5</f>
        <v>188</v>
      </c>
      <c r="W5" s="436"/>
      <c r="X5" s="436"/>
      <c r="Y5" s="436"/>
      <c r="Z5" s="436"/>
      <c r="AA5" s="436"/>
      <c r="AB5" s="459" t="str">
        <f>'Conventional Pipeline (Large)'!AB5</f>
        <v>Started</v>
      </c>
      <c r="AC5" s="459" t="str">
        <f>'Conventional Pipeline (Large)'!AC5</f>
        <v>Current plans are progressing infill only scheme.  Alterations to existing blocks (Moreton or Rufford Towers) only impact on ground floor space and do not alter numbers.  Gross and net figures (188) therefore the same.</v>
      </c>
      <c r="AD5" s="459" t="str">
        <f>'Conventional Pipeline (Large)'!AD5</f>
        <v>CIL records confirm commencement late March 2023. 
Bespoke - Phasing informed by scheme specific information - 'topping out achieved September 2025. Completion anticipated Autumn 2026.</v>
      </c>
      <c r="AE5" s="443">
        <f>'Conventional Pipeline (Large)'!AE5</f>
        <v>0</v>
      </c>
      <c r="AF5" s="443">
        <f>'Conventional Pipeline (Large)'!AF5</f>
        <v>0</v>
      </c>
      <c r="AG5" s="443">
        <f>'Conventional Pipeline (Large)'!AG5</f>
        <v>0</v>
      </c>
      <c r="AH5" s="443">
        <f>'Conventional Pipeline (Large)'!AH5</f>
        <v>0</v>
      </c>
      <c r="AI5" s="443">
        <f>'Conventional Pipeline (Large)'!AI5</f>
        <v>0</v>
      </c>
      <c r="AJ5" s="443">
        <f>'Conventional Pipeline (Large)'!AJ5</f>
        <v>0</v>
      </c>
      <c r="AK5" s="443">
        <f>'Conventional Pipeline (Large)'!AK5</f>
        <v>0</v>
      </c>
      <c r="AL5" s="443">
        <f>'Conventional Pipeline (Large)'!AL5</f>
        <v>0</v>
      </c>
      <c r="AM5" s="505">
        <f>'Conventional Pipeline (Large)'!AM5</f>
        <v>0</v>
      </c>
      <c r="AN5" s="475">
        <f>'Conventional Pipeline (Large)'!AN5</f>
        <v>0</v>
      </c>
      <c r="AO5" s="475">
        <f>'Conventional Pipeline (Large)'!AO5</f>
        <v>188</v>
      </c>
      <c r="AP5" s="475">
        <f>'Conventional Pipeline (Large)'!AP5</f>
        <v>0</v>
      </c>
      <c r="AQ5" s="475">
        <f>'Conventional Pipeline (Large)'!AQ5</f>
        <v>0</v>
      </c>
      <c r="AR5" s="475">
        <f>'Conventional Pipeline (Large)'!AR5</f>
        <v>0</v>
      </c>
      <c r="AS5" s="443">
        <f>'Conventional Pipeline (Large)'!AS5</f>
        <v>0</v>
      </c>
      <c r="AT5" s="443">
        <f>'Conventional Pipeline (Large)'!AT5</f>
        <v>0</v>
      </c>
      <c r="AU5" s="443">
        <f>'Conventional Pipeline (Large)'!AU5</f>
        <v>0</v>
      </c>
      <c r="AV5" s="443">
        <f>'Conventional Pipeline (Large)'!AV5</f>
        <v>0</v>
      </c>
      <c r="AW5" s="443">
        <f>'Conventional Pipeline (Large)'!AW5</f>
        <v>0</v>
      </c>
      <c r="AX5" s="443">
        <f>'Conventional Pipeline (Large)'!AX5</f>
        <v>0</v>
      </c>
      <c r="AY5" s="443">
        <f>'Conventional Pipeline (Large)'!AY5</f>
        <v>0</v>
      </c>
      <c r="AZ5" s="443">
        <f>'Conventional Pipeline (Large)'!AZ5</f>
        <v>0</v>
      </c>
      <c r="BA5" s="443">
        <f>'Conventional Pipeline (Large)'!BA5</f>
        <v>0</v>
      </c>
      <c r="BB5" s="443">
        <f>'Conventional Pipeline (Large)'!BB5</f>
        <v>188</v>
      </c>
      <c r="BC5" s="116">
        <f t="shared" ref="BC5:BC10" si="0">SUM(AN5:AR5)</f>
        <v>188</v>
      </c>
      <c r="BD5" s="524" t="str">
        <f>'Conventional Pipeline (Large)'!U5</f>
        <v>1.42</v>
      </c>
    </row>
    <row r="6" spans="1:57" hidden="1" x14ac:dyDescent="0.45">
      <c r="A6" s="116" t="str">
        <f>'Conventional Pipeline (Large)'!A6</f>
        <v>182579OUT</v>
      </c>
      <c r="B6" s="436" t="str">
        <f>'Conventional Pipeline (Large)'!B6</f>
        <v>Grant with S106 Obligations</v>
      </c>
      <c r="C6" s="436">
        <f>'Conventional Pipeline (Large)'!C6</f>
        <v>0</v>
      </c>
      <c r="D6" s="436">
        <f>'Conventional Pipeline (Large)'!D6</f>
        <v>43458</v>
      </c>
      <c r="E6" s="436">
        <f>'Conventional Pipeline (Large)'!E6</f>
        <v>0</v>
      </c>
      <c r="F6" s="116" t="str">
        <f>'Conventional Pipeline (Large)'!F6</f>
        <v>Acton Gardens (Phases 7-11)</v>
      </c>
      <c r="G6" s="436" t="str">
        <f>'Conventional Pipeline (Large)'!G6</f>
        <v>Hybrid application for continued regeneration of South Acton Estate</v>
      </c>
      <c r="H6" s="436">
        <f>'Conventional Pipeline (Large)'!H6</f>
        <v>1950</v>
      </c>
      <c r="I6" s="436" t="str">
        <f>'Conventional Pipeline (Large)'!I6</f>
        <v>?</v>
      </c>
      <c r="J6" s="116" t="str">
        <f>'Conventional Pipeline (Large)'!J6</f>
        <v>?</v>
      </c>
      <c r="K6" s="436">
        <f>'Conventional Pipeline (Large)'!K6</f>
        <v>0</v>
      </c>
      <c r="L6" s="436">
        <f>'Conventional Pipeline (Large)'!L6</f>
        <v>0</v>
      </c>
      <c r="M6" s="436" t="str">
        <f>'Conventional Pipeline (Large)'!M6</f>
        <v>South Acton</v>
      </c>
      <c r="N6" s="436" t="str">
        <f>'Conventional Pipeline (Large)'!N6</f>
        <v>Acton</v>
      </c>
      <c r="O6" s="436">
        <f>'Conventional Pipeline (Large)'!O6</f>
        <v>0</v>
      </c>
      <c r="P6" s="436">
        <f>'Conventional Pipeline (Large)'!P6</f>
        <v>0</v>
      </c>
      <c r="Q6" s="436">
        <f>'Conventional Pipeline (Large)'!Q6</f>
        <v>0</v>
      </c>
      <c r="R6" s="436" t="str">
        <f>'Conventional Pipeline (Large)'!R6</f>
        <v>No</v>
      </c>
      <c r="S6" s="436" t="str">
        <f>'Conventional Pipeline (Large)'!S6</f>
        <v>02AC (AC04)</v>
      </c>
      <c r="T6" s="436" t="str">
        <f>'Conventional Pipeline (Large)'!T6</f>
        <v>425</v>
      </c>
      <c r="U6" s="116"/>
      <c r="V6" s="116">
        <f>'Conventional Pipeline (Large)'!V6</f>
        <v>0</v>
      </c>
      <c r="W6" s="436"/>
      <c r="X6" s="436"/>
      <c r="Y6" s="436"/>
      <c r="Z6" s="436"/>
      <c r="AA6" s="436"/>
      <c r="AB6" s="459" t="str">
        <f>'Conventional Pipeline (Large)'!AB6</f>
        <v>Part Completed
Part Superseded</v>
      </c>
      <c r="AC6" s="459" t="str">
        <f>'Conventional Pipeline (Large)'!AC6</f>
        <v xml:space="preserve">The capacity associated with this permission is now fully accounted for. In part this capacity has been completed. A proportion has been superseded by reserved matter applications for select phases which are detailed below.  The outstanding capacity (approved in outline only currently) is superseded by the allocation input.     
Based on the original phasing plan the allocation now encapsulates phases 7.2, 7.3, 7.4, 7.5, 8.3, 10.1, 10.2, 11.1 &amp; 11.2.
Beyond the allocation boundary the remaining phases to be delivered include Phases 8.1 &amp; 8.2 (part - block C2), 9.3, 9.5 and 9.6.  The capacity associated with these permitted phases has been assigned separately under their respective reserve matters applications below. </v>
      </c>
      <c r="AD6" s="459" t="str">
        <f>'Conventional Pipeline (Large)'!AD6</f>
        <v>NA</v>
      </c>
      <c r="AE6" s="443">
        <f>'Conventional Pipeline (Large)'!AE6</f>
        <v>0</v>
      </c>
      <c r="AF6" s="443">
        <f>'Conventional Pipeline (Large)'!AF6</f>
        <v>0</v>
      </c>
      <c r="AG6" s="443">
        <f>'Conventional Pipeline (Large)'!AG6</f>
        <v>0</v>
      </c>
      <c r="AH6" s="443">
        <f>'Conventional Pipeline (Large)'!AH6</f>
        <v>0</v>
      </c>
      <c r="AI6" s="443">
        <f>'Conventional Pipeline (Large)'!AI6</f>
        <v>0</v>
      </c>
      <c r="AJ6" s="443">
        <f>'Conventional Pipeline (Large)'!AJ6</f>
        <v>0</v>
      </c>
      <c r="AK6" s="443">
        <f>'Conventional Pipeline (Large)'!AK6</f>
        <v>0</v>
      </c>
      <c r="AL6" s="443">
        <f>'Conventional Pipeline (Large)'!AL6</f>
        <v>0</v>
      </c>
      <c r="AM6" s="505">
        <f>'Conventional Pipeline (Large)'!AM6</f>
        <v>0</v>
      </c>
      <c r="AN6" s="475">
        <f>'Conventional Pipeline (Large)'!AN6</f>
        <v>0</v>
      </c>
      <c r="AO6" s="475">
        <f>'Conventional Pipeline (Large)'!AO6</f>
        <v>0</v>
      </c>
      <c r="AP6" s="475">
        <f>'Conventional Pipeline (Large)'!AP6</f>
        <v>0</v>
      </c>
      <c r="AQ6" s="475">
        <f>'Conventional Pipeline (Large)'!AQ6</f>
        <v>0</v>
      </c>
      <c r="AR6" s="475">
        <f>'Conventional Pipeline (Large)'!AR6</f>
        <v>0</v>
      </c>
      <c r="AS6" s="443">
        <f>'Conventional Pipeline (Large)'!AS6</f>
        <v>0</v>
      </c>
      <c r="AT6" s="443">
        <f>'Conventional Pipeline (Large)'!AT6</f>
        <v>0</v>
      </c>
      <c r="AU6" s="443">
        <f>'Conventional Pipeline (Large)'!AU6</f>
        <v>0</v>
      </c>
      <c r="AV6" s="443">
        <f>'Conventional Pipeline (Large)'!AV6</f>
        <v>0</v>
      </c>
      <c r="AW6" s="443">
        <f>'Conventional Pipeline (Large)'!AW6</f>
        <v>0</v>
      </c>
      <c r="AX6" s="443">
        <f>'Conventional Pipeline (Large)'!AX6</f>
        <v>0</v>
      </c>
      <c r="AY6" s="443">
        <f>'Conventional Pipeline (Large)'!AY6</f>
        <v>0</v>
      </c>
      <c r="AZ6" s="443">
        <f>'Conventional Pipeline (Large)'!AZ6</f>
        <v>0</v>
      </c>
      <c r="BA6" s="443">
        <f>'Conventional Pipeline (Large)'!BA6</f>
        <v>0</v>
      </c>
      <c r="BB6" s="443">
        <f>'Conventional Pipeline (Large)'!BB6</f>
        <v>0</v>
      </c>
      <c r="BC6" s="462">
        <f t="shared" si="0"/>
        <v>0</v>
      </c>
      <c r="BD6" s="524" t="str">
        <f>'Conventional Pipeline (Large)'!U6</f>
        <v>13.61</v>
      </c>
    </row>
    <row r="7" spans="1:57" x14ac:dyDescent="0.45">
      <c r="A7" s="116" t="str">
        <f>'Conventional Pipeline (Large)'!A7</f>
        <v>215892REM</v>
      </c>
      <c r="B7" s="436" t="str">
        <f>'Conventional Pipeline (Large)'!B7</f>
        <v>Grant with Conditions</v>
      </c>
      <c r="C7" s="436">
        <f>'Conventional Pipeline (Large)'!C7</f>
        <v>0</v>
      </c>
      <c r="D7" s="436">
        <f>'Conventional Pipeline (Large)'!D7</f>
        <v>44554</v>
      </c>
      <c r="E7" s="436">
        <f>'Conventional Pipeline (Large)'!E7</f>
        <v>45453</v>
      </c>
      <c r="F7" s="116" t="str">
        <f>'Conventional Pipeline (Large)'!F7</f>
        <v>Acton Gardens (Phases 9.3, 9.5 &amp; 9.6)</v>
      </c>
      <c r="G7" s="436">
        <f>'Conventional Pipeline (Large)'!G7</f>
        <v>0</v>
      </c>
      <c r="H7" s="436">
        <f>'Conventional Pipeline (Large)'!H7</f>
        <v>207</v>
      </c>
      <c r="I7" s="436">
        <f>'Conventional Pipeline (Large)'!I7</f>
        <v>120</v>
      </c>
      <c r="J7" s="116">
        <f>'Conventional Pipeline (Large)'!J7</f>
        <v>87</v>
      </c>
      <c r="K7" s="436">
        <f>'Conventional Pipeline (Large)'!K7</f>
        <v>0</v>
      </c>
      <c r="L7" s="436">
        <f>'Conventional Pipeline (Large)'!L7</f>
        <v>0</v>
      </c>
      <c r="M7" s="436" t="str">
        <f>'Conventional Pipeline (Large)'!M7</f>
        <v>South Acton</v>
      </c>
      <c r="N7" s="436" t="str">
        <f>'Conventional Pipeline (Large)'!N7</f>
        <v>Acton</v>
      </c>
      <c r="O7" s="436">
        <f>'Conventional Pipeline (Large)'!O7</f>
        <v>520105</v>
      </c>
      <c r="P7" s="436">
        <f>'Conventional Pipeline (Large)'!P7</f>
        <v>179616</v>
      </c>
      <c r="Q7" s="436">
        <f>'Conventional Pipeline (Large)'!Q7</f>
        <v>0</v>
      </c>
      <c r="R7" s="436" t="str">
        <f>'Conventional Pipeline (Large)'!R7</f>
        <v>No</v>
      </c>
      <c r="S7" s="436" t="str">
        <f>'Conventional Pipeline (Large)'!S7</f>
        <v>No</v>
      </c>
      <c r="T7" s="436" t="str">
        <f>'Conventional Pipeline (Large)'!T7</f>
        <v>NA</v>
      </c>
      <c r="U7" s="116"/>
      <c r="V7" s="116">
        <f>'Conventional Pipeline (Large)'!V7</f>
        <v>87</v>
      </c>
      <c r="W7" s="436"/>
      <c r="X7" s="436"/>
      <c r="Y7" s="436"/>
      <c r="Z7" s="436"/>
      <c r="AA7" s="436"/>
      <c r="AB7" s="459" t="str">
        <f>'Conventional Pipeline (Large)'!AB7</f>
        <v>Started</v>
      </c>
      <c r="AC7" s="459" t="str">
        <f>'Conventional Pipeline (Large)'!AC7</f>
        <v>Note suggested modifications post Reg 19 which propose omitting phases 9.3, 9.5 and 9.6 from the allocation boundary.  Phases 9.3, 9.5 and 9.6 are now to be delivered under the approved reserved matters application (215892REM), and the capacity associated with these phases has been assigned here to the pipeline tab.</v>
      </c>
      <c r="AD7" s="459" t="str">
        <f>'Conventional Pipeline (Large)'!AD7</f>
        <v xml:space="preserve">Bespoke - Recent approval of piling works in April 2024. Demolition of original blocks commenced in June 2024. The first homes are expected to be delivered late 2026. </v>
      </c>
      <c r="AE7" s="443">
        <f>'Conventional Pipeline (Large)'!AE7</f>
        <v>0</v>
      </c>
      <c r="AF7" s="443">
        <f>'Conventional Pipeline (Large)'!AF7</f>
        <v>0</v>
      </c>
      <c r="AG7" s="443">
        <f>'Conventional Pipeline (Large)'!AG7</f>
        <v>0</v>
      </c>
      <c r="AH7" s="443">
        <f>'Conventional Pipeline (Large)'!AH7</f>
        <v>0</v>
      </c>
      <c r="AI7" s="443">
        <f>'Conventional Pipeline (Large)'!AI7</f>
        <v>0</v>
      </c>
      <c r="AJ7" s="443">
        <f>'Conventional Pipeline (Large)'!AJ7</f>
        <v>0</v>
      </c>
      <c r="AK7" s="443">
        <f>'Conventional Pipeline (Large)'!AK7</f>
        <v>0</v>
      </c>
      <c r="AL7" s="443">
        <f>'Conventional Pipeline (Large)'!AL7</f>
        <v>0</v>
      </c>
      <c r="AM7" s="505">
        <f>'Conventional Pipeline (Large)'!AM7</f>
        <v>0</v>
      </c>
      <c r="AN7" s="475">
        <f>'Conventional Pipeline (Large)'!AN7</f>
        <v>0</v>
      </c>
      <c r="AO7" s="475">
        <f>'Conventional Pipeline (Large)'!AO7</f>
        <v>87</v>
      </c>
      <c r="AP7" s="475">
        <f>'Conventional Pipeline (Large)'!AP7</f>
        <v>0</v>
      </c>
      <c r="AQ7" s="475">
        <f>'Conventional Pipeline (Large)'!AQ7</f>
        <v>0</v>
      </c>
      <c r="AR7" s="475">
        <f>'Conventional Pipeline (Large)'!AR7</f>
        <v>0</v>
      </c>
      <c r="AS7" s="443">
        <f>'Conventional Pipeline (Large)'!AS7</f>
        <v>0</v>
      </c>
      <c r="AT7" s="443">
        <f>'Conventional Pipeline (Large)'!AT7</f>
        <v>0</v>
      </c>
      <c r="AU7" s="443">
        <f>'Conventional Pipeline (Large)'!AU7</f>
        <v>0</v>
      </c>
      <c r="AV7" s="443">
        <f>'Conventional Pipeline (Large)'!AV7</f>
        <v>0</v>
      </c>
      <c r="AW7" s="443">
        <f>'Conventional Pipeline (Large)'!AW7</f>
        <v>0</v>
      </c>
      <c r="AX7" s="443">
        <f>'Conventional Pipeline (Large)'!AX7</f>
        <v>0</v>
      </c>
      <c r="AY7" s="443">
        <f>'Conventional Pipeline (Large)'!AY7</f>
        <v>0</v>
      </c>
      <c r="AZ7" s="443">
        <f>'Conventional Pipeline (Large)'!AZ7</f>
        <v>0</v>
      </c>
      <c r="BA7" s="443">
        <f>'Conventional Pipeline (Large)'!BA7</f>
        <v>0</v>
      </c>
      <c r="BB7" s="443">
        <f>'Conventional Pipeline (Large)'!BB7</f>
        <v>87</v>
      </c>
      <c r="BC7" s="116">
        <f t="shared" si="0"/>
        <v>87</v>
      </c>
      <c r="BD7" s="524" t="str">
        <f>'Conventional Pipeline (Large)'!U7</f>
        <v>1.8</v>
      </c>
    </row>
    <row r="8" spans="1:57" x14ac:dyDescent="0.45">
      <c r="A8" s="116" t="str">
        <f>'Conventional Pipeline (Large)'!A8</f>
        <v>195428REM</v>
      </c>
      <c r="B8" s="436" t="str">
        <f>'Conventional Pipeline (Large)'!B8</f>
        <v>Grant with Conditions</v>
      </c>
      <c r="C8" s="436">
        <f>'Conventional Pipeline (Large)'!C8</f>
        <v>0</v>
      </c>
      <c r="D8" s="436">
        <f>'Conventional Pipeline (Large)'!D8</f>
        <v>44005</v>
      </c>
      <c r="E8" s="436">
        <f>'Conventional Pipeline (Large)'!E8</f>
        <v>44381</v>
      </c>
      <c r="F8" s="116" t="str">
        <f>'Conventional Pipeline (Large)'!F8</f>
        <v>Acton Gardens, Bollo Lane, W3 8TQ (Phases 8.1 &amp; 8.2 part)</v>
      </c>
      <c r="G8" s="436" t="str">
        <f>'Conventional Pipeline (Large)'!G8</f>
        <v>Reserved matters application for Phases 8.1 and 8.2. 
336 new residential units</v>
      </c>
      <c r="H8" s="436">
        <f>'Conventional Pipeline (Large)'!H8</f>
        <v>187</v>
      </c>
      <c r="I8" s="436">
        <f>'Conventional Pipeline (Large)'!I8</f>
        <v>49</v>
      </c>
      <c r="J8" s="116">
        <f>'Conventional Pipeline (Large)'!J8</f>
        <v>138</v>
      </c>
      <c r="K8" s="436">
        <f>'Conventional Pipeline (Large)'!K8</f>
        <v>0</v>
      </c>
      <c r="L8" s="436">
        <f>'Conventional Pipeline (Large)'!L8</f>
        <v>0</v>
      </c>
      <c r="M8" s="436" t="str">
        <f>'Conventional Pipeline (Large)'!M8</f>
        <v>South Acton</v>
      </c>
      <c r="N8" s="436" t="str">
        <f>'Conventional Pipeline (Large)'!N8</f>
        <v>Acton</v>
      </c>
      <c r="O8" s="436">
        <f>'Conventional Pipeline (Large)'!O8</f>
        <v>520116</v>
      </c>
      <c r="P8" s="436">
        <f>'Conventional Pipeline (Large)'!P8</f>
        <v>179631</v>
      </c>
      <c r="Q8" s="436">
        <f>'Conventional Pipeline (Large)'!Q8</f>
        <v>0</v>
      </c>
      <c r="R8" s="436" t="str">
        <f>'Conventional Pipeline (Large)'!R8</f>
        <v>No</v>
      </c>
      <c r="S8" s="436" t="str">
        <f>'Conventional Pipeline (Large)'!S8</f>
        <v>No</v>
      </c>
      <c r="T8" s="436" t="str">
        <f>'Conventional Pipeline (Large)'!T8</f>
        <v>NA</v>
      </c>
      <c r="U8" s="116"/>
      <c r="V8" s="116">
        <f>'Conventional Pipeline (Large)'!V8</f>
        <v>138</v>
      </c>
      <c r="W8" s="436"/>
      <c r="X8" s="436"/>
      <c r="Y8" s="436"/>
      <c r="Z8" s="436"/>
      <c r="AA8" s="436"/>
      <c r="AB8" s="459" t="str">
        <f>'Conventional Pipeline (Large)'!AB8</f>
        <v>Started</v>
      </c>
      <c r="AC8" s="459" t="str">
        <f>'Conventional Pipeline (Large)'!AC8</f>
        <v xml:space="preserve">336 gross gain across both phases (Phase 8.1 = 161 , Phase 8.2 = 149 + 26)
210 gross losses across both phases (Phase 8.1 = 49 , Phase 8.2 = 107 + 54)
Phase 8.2 commenced May 2020. Comprises existing units at Carisbrooke Court, Barwick House and Brouncker Road.
Phase 8.2 part completed Aug 2023 – blocks A1 &amp; B2 completed (149 gross gain / -107 gross loss / 42 net
Block C2 started, due to complete mid 2025 (26 gross gain &amp; -54 gross loss (note 54 units at Carisbrooke Court were demolished and lost during 2024/25) = -28 net)
Phase 8.1 not started (indicative start date late Spring 2024) but due to complete in 2026
Phase 8.1 comprises existing units at Ludlow Court (49) to be lost. 
Remaining unimplemented 8.1 (112 net) and block C2 phase 8.2 (26 net) = 138 net.
</v>
      </c>
      <c r="AD8" s="459" t="str">
        <f>'Conventional Pipeline (Large)'!AD8</f>
        <v xml:space="preserve">Phase 8.2 commenced May 2020. Comprises existing units at Carisbrooke Court, Barwick House and Brouncker Road.
Phase 8.2 part completed Aug 2023 – blocks A1 &amp; B2 completed (149 gross gain / -107 gross loss / 42 net
Block C2 started, due to complete mid 2025 (26 gross gain &amp; -54 gross loss = -28 net. Note loss of 54 units recorded in 2024/25 already.
Phase 8.1 not started (indicative start date late Spring 2024) but due to complete in 2026
</v>
      </c>
      <c r="AE8" s="443">
        <f>'Conventional Pipeline (Large)'!AE8</f>
        <v>0</v>
      </c>
      <c r="AF8" s="443">
        <f>'Conventional Pipeline (Large)'!AF8</f>
        <v>0</v>
      </c>
      <c r="AG8" s="443">
        <f>'Conventional Pipeline (Large)'!AG8</f>
        <v>0</v>
      </c>
      <c r="AH8" s="443">
        <f>'Conventional Pipeline (Large)'!AH8</f>
        <v>0</v>
      </c>
      <c r="AI8" s="443">
        <f>'Conventional Pipeline (Large)'!AI8</f>
        <v>0</v>
      </c>
      <c r="AJ8" s="443">
        <f>'Conventional Pipeline (Large)'!AJ8</f>
        <v>0</v>
      </c>
      <c r="AK8" s="443">
        <f>'Conventional Pipeline (Large)'!AK8</f>
        <v>0</v>
      </c>
      <c r="AL8" s="443">
        <f>'Conventional Pipeline (Large)'!AL8</f>
        <v>0</v>
      </c>
      <c r="AM8" s="505">
        <f>'Conventional Pipeline (Large)'!AM8</f>
        <v>0</v>
      </c>
      <c r="AN8" s="475">
        <f>'Conventional Pipeline (Large)'!AN8</f>
        <v>26</v>
      </c>
      <c r="AO8" s="475">
        <f>'Conventional Pipeline (Large)'!AO8</f>
        <v>112</v>
      </c>
      <c r="AP8" s="475">
        <f>'Conventional Pipeline (Large)'!AP8</f>
        <v>0</v>
      </c>
      <c r="AQ8" s="475">
        <f>'Conventional Pipeline (Large)'!AQ8</f>
        <v>0</v>
      </c>
      <c r="AR8" s="475">
        <f>'Conventional Pipeline (Large)'!AR8</f>
        <v>0</v>
      </c>
      <c r="AS8" s="443">
        <f>'Conventional Pipeline (Large)'!AS8</f>
        <v>0</v>
      </c>
      <c r="AT8" s="443">
        <f>'Conventional Pipeline (Large)'!AT8</f>
        <v>0</v>
      </c>
      <c r="AU8" s="443">
        <f>'Conventional Pipeline (Large)'!AU8</f>
        <v>0</v>
      </c>
      <c r="AV8" s="443">
        <f>'Conventional Pipeline (Large)'!AV8</f>
        <v>0</v>
      </c>
      <c r="AW8" s="443">
        <f>'Conventional Pipeline (Large)'!AW8</f>
        <v>0</v>
      </c>
      <c r="AX8" s="443">
        <f>'Conventional Pipeline (Large)'!AX8</f>
        <v>0</v>
      </c>
      <c r="AY8" s="443">
        <f>'Conventional Pipeline (Large)'!AY8</f>
        <v>0</v>
      </c>
      <c r="AZ8" s="443">
        <f>'Conventional Pipeline (Large)'!AZ8</f>
        <v>0</v>
      </c>
      <c r="BA8" s="443">
        <f>'Conventional Pipeline (Large)'!BA8</f>
        <v>0</v>
      </c>
      <c r="BB8" s="443">
        <f>'Conventional Pipeline (Large)'!BB8</f>
        <v>138</v>
      </c>
      <c r="BC8" s="116">
        <f t="shared" si="0"/>
        <v>138</v>
      </c>
      <c r="BD8" s="524" t="str">
        <f>'Conventional Pipeline (Large)'!U8</f>
        <v>2.03</v>
      </c>
    </row>
    <row r="9" spans="1:57" hidden="1" x14ac:dyDescent="0.45">
      <c r="A9" s="116" t="str">
        <f>'Conventional Pipeline (Large)'!A9</f>
        <v>181990FUL</v>
      </c>
      <c r="B9" s="436" t="str">
        <f>'Conventional Pipeline (Large)'!B9</f>
        <v>Grant with Conditions</v>
      </c>
      <c r="C9" s="436">
        <f>'Conventional Pipeline (Large)'!C9</f>
        <v>0</v>
      </c>
      <c r="D9" s="436">
        <f>'Conventional Pipeline (Large)'!D9</f>
        <v>43808</v>
      </c>
      <c r="E9" s="436">
        <f>'Conventional Pipeline (Large)'!E9</f>
        <v>0</v>
      </c>
      <c r="F9" s="116" t="str">
        <f>'Conventional Pipeline (Large)'!F9</f>
        <v>Acton and West London College Mill Hill Road Acton Ealing W3 8UX</v>
      </c>
      <c r="G9" s="436">
        <f>'Conventional Pipeline (Large)'!G9</f>
        <v>0</v>
      </c>
      <c r="H9" s="436">
        <f>'Conventional Pipeline (Large)'!H9</f>
        <v>0</v>
      </c>
      <c r="I9" s="436">
        <f>'Conventional Pipeline (Large)'!I9</f>
        <v>0</v>
      </c>
      <c r="J9" s="116">
        <f>'Conventional Pipeline (Large)'!J9</f>
        <v>0</v>
      </c>
      <c r="K9" s="436">
        <f>'Conventional Pipeline (Large)'!K9</f>
        <v>0</v>
      </c>
      <c r="L9" s="436">
        <f>'Conventional Pipeline (Large)'!L9</f>
        <v>0</v>
      </c>
      <c r="M9" s="436" t="str">
        <f>'Conventional Pipeline (Large)'!M9</f>
        <v>South Acton</v>
      </c>
      <c r="N9" s="436" t="str">
        <f>'Conventional Pipeline (Large)'!N9</f>
        <v>Acton</v>
      </c>
      <c r="O9" s="436">
        <f>'Conventional Pipeline (Large)'!O9</f>
        <v>519694</v>
      </c>
      <c r="P9" s="436">
        <f>'Conventional Pipeline (Large)'!P9</f>
        <v>180150</v>
      </c>
      <c r="Q9" s="436">
        <f>'Conventional Pipeline (Large)'!Q9</f>
        <v>0</v>
      </c>
      <c r="R9" s="436">
        <f>'Conventional Pipeline (Large)'!R9</f>
        <v>0</v>
      </c>
      <c r="S9" s="436">
        <f>'Conventional Pipeline (Large)'!S9</f>
        <v>0</v>
      </c>
      <c r="T9" s="436">
        <f>'Conventional Pipeline (Large)'!T9</f>
        <v>0</v>
      </c>
      <c r="U9" s="116"/>
      <c r="V9" s="116">
        <f>'Conventional Pipeline (Large)'!V9</f>
        <v>0</v>
      </c>
      <c r="W9" s="436"/>
      <c r="X9" s="436"/>
      <c r="Y9" s="436"/>
      <c r="Z9" s="436"/>
      <c r="AA9" s="436"/>
      <c r="AB9" s="459" t="str">
        <f>'Conventional Pipeline (Large)'!AB9</f>
        <v>Completed</v>
      </c>
      <c r="AC9" s="459" t="str">
        <f>'Conventional Pipeline (Large)'!AC9</f>
        <v>116 units completed 04/12/2024, as per 24/25 HFR submission.</v>
      </c>
      <c r="AD9" s="459" t="str">
        <f>'Conventional Pipeline (Large)'!AD9</f>
        <v>Fully completed within 2024/25 reporting year</v>
      </c>
      <c r="AE9" s="443">
        <f>'Conventional Pipeline (Large)'!AE9</f>
        <v>0</v>
      </c>
      <c r="AF9" s="443">
        <f>'Conventional Pipeline (Large)'!AF9</f>
        <v>0</v>
      </c>
      <c r="AG9" s="443">
        <f>'Conventional Pipeline (Large)'!AG9</f>
        <v>0</v>
      </c>
      <c r="AH9" s="443">
        <f>'Conventional Pipeline (Large)'!AH9</f>
        <v>0</v>
      </c>
      <c r="AI9" s="443">
        <f>'Conventional Pipeline (Large)'!AI9</f>
        <v>0</v>
      </c>
      <c r="AJ9" s="443">
        <f>'Conventional Pipeline (Large)'!AJ9</f>
        <v>0</v>
      </c>
      <c r="AK9" s="443">
        <f>'Conventional Pipeline (Large)'!AK9</f>
        <v>0</v>
      </c>
      <c r="AL9" s="443">
        <f>'Conventional Pipeline (Large)'!AL9</f>
        <v>0</v>
      </c>
      <c r="AM9" s="505">
        <f>'Conventional Pipeline (Large)'!AM9</f>
        <v>0</v>
      </c>
      <c r="AN9" s="475">
        <f>'Conventional Pipeline (Large)'!AN9</f>
        <v>0</v>
      </c>
      <c r="AO9" s="475">
        <f>'Conventional Pipeline (Large)'!AO9</f>
        <v>0</v>
      </c>
      <c r="AP9" s="475">
        <f>'Conventional Pipeline (Large)'!AP9</f>
        <v>0</v>
      </c>
      <c r="AQ9" s="475">
        <f>'Conventional Pipeline (Large)'!AQ9</f>
        <v>0</v>
      </c>
      <c r="AR9" s="475">
        <f>'Conventional Pipeline (Large)'!AR9</f>
        <v>0</v>
      </c>
      <c r="AS9" s="443">
        <f>'Conventional Pipeline (Large)'!AS9</f>
        <v>0</v>
      </c>
      <c r="AT9" s="443">
        <f>'Conventional Pipeline (Large)'!AT9</f>
        <v>0</v>
      </c>
      <c r="AU9" s="443">
        <f>'Conventional Pipeline (Large)'!AU9</f>
        <v>0</v>
      </c>
      <c r="AV9" s="443">
        <f>'Conventional Pipeline (Large)'!AV9</f>
        <v>0</v>
      </c>
      <c r="AW9" s="443">
        <f>'Conventional Pipeline (Large)'!AW9</f>
        <v>0</v>
      </c>
      <c r="AX9" s="443">
        <f>'Conventional Pipeline (Large)'!AX9</f>
        <v>0</v>
      </c>
      <c r="AY9" s="443">
        <f>'Conventional Pipeline (Large)'!AY9</f>
        <v>0</v>
      </c>
      <c r="AZ9" s="443">
        <f>'Conventional Pipeline (Large)'!AZ9</f>
        <v>0</v>
      </c>
      <c r="BA9" s="443">
        <f>'Conventional Pipeline (Large)'!BA9</f>
        <v>0</v>
      </c>
      <c r="BB9" s="443">
        <f>'Conventional Pipeline (Large)'!BB9</f>
        <v>0</v>
      </c>
      <c r="BC9" s="462">
        <f t="shared" si="0"/>
        <v>0</v>
      </c>
      <c r="BD9" s="524" t="str">
        <f>'Conventional Pipeline (Large)'!U9</f>
        <v>1.28</v>
      </c>
    </row>
    <row r="10" spans="1:57" x14ac:dyDescent="0.45">
      <c r="A10" s="116" t="str">
        <f>'Conventional Pipeline (Large)'!A10</f>
        <v>232800FUL</v>
      </c>
      <c r="B10" s="436" t="str">
        <f>'Conventional Pipeline (Large)'!B10</f>
        <v>Grant with S106 Obligations</v>
      </c>
      <c r="C10" s="436">
        <f>'Conventional Pipeline (Large)'!C10</f>
        <v>0</v>
      </c>
      <c r="D10" s="436">
        <f>'Conventional Pipeline (Large)'!D10</f>
        <v>45420</v>
      </c>
      <c r="E10" s="436">
        <f>'Conventional Pipeline (Large)'!E10</f>
        <v>0</v>
      </c>
      <c r="F10" s="116" t="str">
        <f>'Conventional Pipeline (Large)'!F10</f>
        <v>1 Stirling Road/1-9 Colville Road And 67-81 Stirling Road Acton W3 8DJ</v>
      </c>
      <c r="G10" s="436" t="str">
        <f>'Conventional Pipeline (Large)'!G10</f>
        <v>95 C3 units proposed. Part supersedes 214611FUL. PBSA 200 studios and 229 clusters also proposed (equates to 429 bedrooms).
252720NMA amends unit size, accessible unit provision, external changes and increases commercial floor area (no change in unit totals of tenure mix).</v>
      </c>
      <c r="H10" s="436">
        <f>'Conventional Pipeline (Large)'!H10</f>
        <v>95</v>
      </c>
      <c r="I10" s="436">
        <f>'Conventional Pipeline (Large)'!I10</f>
        <v>0</v>
      </c>
      <c r="J10" s="116">
        <f>'Conventional Pipeline (Large)'!J10</f>
        <v>95</v>
      </c>
      <c r="K10" s="436">
        <f>'Conventional Pipeline (Large)'!K10</f>
        <v>0</v>
      </c>
      <c r="L10" s="436">
        <f>'Conventional Pipeline (Large)'!L10</f>
        <v>0</v>
      </c>
      <c r="M10" s="436" t="str">
        <f>'Conventional Pipeline (Large)'!M10</f>
        <v>South Acton</v>
      </c>
      <c r="N10" s="436" t="str">
        <f>'Conventional Pipeline (Large)'!N10</f>
        <v>Acton</v>
      </c>
      <c r="O10" s="436">
        <f>'Conventional Pipeline (Large)'!O10</f>
        <v>519884</v>
      </c>
      <c r="P10" s="436">
        <f>'Conventional Pipeline (Large)'!P10</f>
        <v>179182</v>
      </c>
      <c r="Q10" s="436">
        <f>'Conventional Pipeline (Large)'!Q10</f>
        <v>0</v>
      </c>
      <c r="R10" s="436" t="str">
        <f>'Conventional Pipeline (Large)'!R10</f>
        <v>No</v>
      </c>
      <c r="S10" s="436" t="str">
        <f>'Conventional Pipeline (Large)'!S10</f>
        <v>No</v>
      </c>
      <c r="T10" s="436" t="str">
        <f>'Conventional Pipeline (Large)'!T10</f>
        <v>NA (Windfall 001)</v>
      </c>
      <c r="U10" s="116"/>
      <c r="V10" s="116">
        <f>'Conventional Pipeline (Large)'!V10</f>
        <v>95</v>
      </c>
      <c r="W10" s="436"/>
      <c r="X10" s="436"/>
      <c r="Y10" s="436"/>
      <c r="Z10" s="436"/>
      <c r="AA10" s="436"/>
      <c r="AB10" s="459" t="str">
        <f>'Conventional Pipeline (Large)'!AB10</f>
        <v>Approval (as of 31/03/2025)</v>
      </c>
      <c r="AC10" s="459" t="str">
        <f>'Conventional Pipeline (Large)'!AC10</f>
        <v xml:space="preserve">Previously (in version 2) captured in the pending tab. 
This permission comprises both C3 and PBSA accommodation.  Only C3 units are recorded here, with PBSA assigned to NSC Pipeline tab. 
The scheme comprises two physically separate sites (Bollo Yard C3 and Bollo Place PBSA), with a combined site area of 0.329 ha. 429 student bed spaces equates to 172 units.  When combined with 95 C3 units the overall unit provision equates to 267 units. </v>
      </c>
      <c r="AD10" s="459" t="str">
        <f>'Conventional Pipeline (Large)'!AD10</f>
        <v xml:space="preserve">Bespoke - Decision issued May 2024. A number of conditions have been discharged or are pending consideration. These include a construction management plan which indicate that demolition could start in Autumn 2024 with final fit out in Summer 2027 (approx. 33 months).  This is adjusted by 12 months to account for delay in securing permission and commencement (confirmed via CIL as Sept 2025). The C3 and PBSA accommodation are located in separate blocks. </v>
      </c>
      <c r="AE10" s="443">
        <f>'Conventional Pipeline (Large)'!AE10</f>
        <v>0</v>
      </c>
      <c r="AF10" s="443">
        <f>'Conventional Pipeline (Large)'!AF10</f>
        <v>0</v>
      </c>
      <c r="AG10" s="443">
        <f>'Conventional Pipeline (Large)'!AG10</f>
        <v>0</v>
      </c>
      <c r="AH10" s="443">
        <f>'Conventional Pipeline (Large)'!AH10</f>
        <v>0</v>
      </c>
      <c r="AI10" s="443">
        <f>'Conventional Pipeline (Large)'!AI10</f>
        <v>0</v>
      </c>
      <c r="AJ10" s="443">
        <f>'Conventional Pipeline (Large)'!AJ10</f>
        <v>0</v>
      </c>
      <c r="AK10" s="443">
        <f>'Conventional Pipeline (Large)'!AK10</f>
        <v>0</v>
      </c>
      <c r="AL10" s="443">
        <f>'Conventional Pipeline (Large)'!AL10</f>
        <v>0</v>
      </c>
      <c r="AM10" s="505">
        <f>'Conventional Pipeline (Large)'!AM10</f>
        <v>0</v>
      </c>
      <c r="AN10" s="475">
        <f>'Conventional Pipeline (Large)'!AN10</f>
        <v>0</v>
      </c>
      <c r="AO10" s="475">
        <f>'Conventional Pipeline (Large)'!AO10</f>
        <v>0</v>
      </c>
      <c r="AP10" s="475">
        <f>'Conventional Pipeline (Large)'!AP10</f>
        <v>0</v>
      </c>
      <c r="AQ10" s="475">
        <f>'Conventional Pipeline (Large)'!AQ10</f>
        <v>95</v>
      </c>
      <c r="AR10" s="475">
        <f>'Conventional Pipeline (Large)'!AR10</f>
        <v>0</v>
      </c>
      <c r="AS10" s="443">
        <f>'Conventional Pipeline (Large)'!AS10</f>
        <v>0</v>
      </c>
      <c r="AT10" s="443">
        <f>'Conventional Pipeline (Large)'!AT10</f>
        <v>0</v>
      </c>
      <c r="AU10" s="443">
        <f>'Conventional Pipeline (Large)'!AU10</f>
        <v>0</v>
      </c>
      <c r="AV10" s="443">
        <f>'Conventional Pipeline (Large)'!AV10</f>
        <v>0</v>
      </c>
      <c r="AW10" s="443">
        <f>'Conventional Pipeline (Large)'!AW10</f>
        <v>0</v>
      </c>
      <c r="AX10" s="443">
        <f>'Conventional Pipeline (Large)'!AX10</f>
        <v>0</v>
      </c>
      <c r="AY10" s="443">
        <f>'Conventional Pipeline (Large)'!AY10</f>
        <v>0</v>
      </c>
      <c r="AZ10" s="443">
        <f>'Conventional Pipeline (Large)'!AZ10</f>
        <v>0</v>
      </c>
      <c r="BA10" s="443">
        <f>'Conventional Pipeline (Large)'!BA10</f>
        <v>0</v>
      </c>
      <c r="BB10" s="443">
        <f>'Conventional Pipeline (Large)'!BB10</f>
        <v>95</v>
      </c>
      <c r="BC10" s="116">
        <f t="shared" si="0"/>
        <v>95</v>
      </c>
      <c r="BD10" s="524" t="str">
        <f>'Conventional Pipeline (Large)'!U10</f>
        <v>0.329</v>
      </c>
    </row>
    <row r="11" spans="1:57" s="526" customFormat="1" hidden="1" x14ac:dyDescent="0.45">
      <c r="A11" s="525" t="str">
        <f>'Conventional Pipeline (Large)'!A11</f>
        <v>221747HYBRID</v>
      </c>
      <c r="B11" s="525" t="str">
        <f>'Conventional Pipeline (Large)'!B11</f>
        <v>Grant with S106 Obligations</v>
      </c>
      <c r="C11" s="525">
        <f>'Conventional Pipeline (Large)'!C11</f>
        <v>0</v>
      </c>
      <c r="D11" s="525">
        <f>'Conventional Pipeline (Large)'!D11</f>
        <v>45049</v>
      </c>
      <c r="E11" s="525">
        <f>'Conventional Pipeline (Large)'!E11</f>
        <v>44256</v>
      </c>
      <c r="F11" s="525" t="str">
        <f>'Conventional Pipeline (Large)'!F11</f>
        <v>Friary Park Estate, The Drive, Joseph Avenue, Sparks Close and Friary Road, Acton W3 6NL</v>
      </c>
      <c r="G11" s="525" t="str">
        <f>'Conventional Pipeline (Large)'!G11</f>
        <v>Supersedes 193424HYBRID.
221747HYBRID part superseded by full application for phase 3 243424FUL.</v>
      </c>
      <c r="H11" s="525">
        <f>'Conventional Pipeline (Large)'!H11</f>
        <v>233</v>
      </c>
      <c r="I11" s="525">
        <f>'Conventional Pipeline (Large)'!I11</f>
        <v>0</v>
      </c>
      <c r="J11" s="525">
        <f>'Conventional Pipeline (Large)'!J11</f>
        <v>233</v>
      </c>
      <c r="K11" s="525">
        <f>'Conventional Pipeline (Large)'!K11</f>
        <v>0</v>
      </c>
      <c r="L11" s="525">
        <f>'Conventional Pipeline (Large)'!L11</f>
        <v>0</v>
      </c>
      <c r="M11" s="525" t="str">
        <f>'Conventional Pipeline (Large)'!M11</f>
        <v>East Acton</v>
      </c>
      <c r="N11" s="525" t="str">
        <f>'Conventional Pipeline (Large)'!N11</f>
        <v>Acton</v>
      </c>
      <c r="O11" s="525">
        <f>'Conventional Pipeline (Large)'!O11</f>
        <v>520535</v>
      </c>
      <c r="P11" s="525">
        <f>'Conventional Pipeline (Large)'!P11</f>
        <v>181189</v>
      </c>
      <c r="Q11" s="525">
        <f>'Conventional Pipeline (Large)'!Q11</f>
        <v>0</v>
      </c>
      <c r="R11" s="525" t="str">
        <f>'Conventional Pipeline (Large)'!R11</f>
        <v>No</v>
      </c>
      <c r="S11" s="525" t="str">
        <f>'Conventional Pipeline (Large)'!S11</f>
        <v>Allocation (AC11) not pursued</v>
      </c>
      <c r="T11" s="525" t="str">
        <f>'Conventional Pipeline (Large)'!T11</f>
        <v>0</v>
      </c>
      <c r="U11" s="525"/>
      <c r="V11" s="525">
        <f>'Conventional Pipeline (Large)'!V11</f>
        <v>233</v>
      </c>
      <c r="W11" s="525"/>
      <c r="X11" s="525"/>
      <c r="Y11" s="525"/>
      <c r="Z11" s="525"/>
      <c r="AA11" s="525"/>
      <c r="AB11" s="819" t="str">
        <f>'Conventional Pipeline (Large)'!AB11</f>
        <v>Started</v>
      </c>
      <c r="AC11" s="819" t="str">
        <f>'Conventional Pipeline (Large)'!AC11</f>
        <v xml:space="preserve">Note the capacity figures captured under this permission have been adjusted to remove phase 3 application (243424FUL) which is captured currently under the pending tab instead. 
This site was part completed under earlier scheme (193424HYBRID): 100 existing units (phase 1a) were demolished in March 2021. 113 new units were completed in Feb 2023. The latter application 221747HYBRID supersedes the unimplemented parts of 193424HYBRID.  221747HYBRID is also part implemented: 182 new units were completed in January 2024.
With regard to existing units the combined site comprises 225 Social Rented homes (6xStudios, 82x1bed, 120x2bed, 13x3bed and 4x4bed). The Combined Site also contained 5 x 4bed private houses on The Drive. All five of the private homes have been acquired and have since been demolished to enable the development. The original housing site wide total being 230 homes. 
193424HYBRID records 990 gains (of which 113 were completed 01/02/2023 &amp; 877 superseded) and 230 losses (of which 100 were completed/lost 01/03/2021 &amp; 130 superseded).
221747HYBRID records 1115 gains (of which 182 were completed 10/01/2024 &amp; 124 The Verdean completed May 2024) and 130 losses (completed May 2023 - this may be an error as 76 units still remain to be demolished as of Jan 2026). The first phase under 221747 hybrid permission renamed Verdean 124 Social Rent units completed 01/05/2024 as per 24/25 HFR submission.
243424FUL (pending as of 31st March 2025) for phase 3 proposes 693 units, of which 576 units supersede units in the hybrid, and 117 represent an additional uplift.
Combined Permitted (with pending)
1115 + 113 + (117) = 1228 (1345) gross gain
130 + 100 = 230 gross loss (double check as latest scheme indicates 225 units)
998 net (1115)
Combined unimplemented (with pending)
1228 (1345) - 113 - 182 - 124 = 809 (926) gross gain
230 - 100 - 54 = 76 gross loss (double check if  130 losses did occur in May 2023 )
733 (850) net 
Combined unimplemented (adjusted removing phase 3 as captured separately in Pending Tab)
233 gross gain
0 gross loss
233 net
</v>
      </c>
      <c r="AD11" s="819" t="str">
        <f>'Conventional Pipeline (Large)'!AD11</f>
        <v xml:space="preserve">Bespoke - Phasing informed by scheme specific information - Although works have started on site, given the scale of scheme it is not considered likely that all units will be completed within 5 years.  Phasing plan indicates site to be constructed in 3 phases over a period of 7 years - phase 3 earliest completion date is anticipated to be Q3 2028.
Phase 1: Commence Q1 2021 - Complete Q4 2025.
Phase 2: Commence Q1 2023 - Complete Q1 2025.
Phase 3: Commence Q3 2025 - Complete Q3 2029 (captured under pending tab). </v>
      </c>
      <c r="AE11" s="820">
        <f>'Conventional Pipeline (Large)'!AE11</f>
        <v>0</v>
      </c>
      <c r="AF11" s="820">
        <f>'Conventional Pipeline (Large)'!AF11</f>
        <v>0</v>
      </c>
      <c r="AG11" s="820">
        <f>'Conventional Pipeline (Large)'!AG11</f>
        <v>0</v>
      </c>
      <c r="AH11" s="820">
        <f>'Conventional Pipeline (Large)'!AH11</f>
        <v>0</v>
      </c>
      <c r="AI11" s="820">
        <f>'Conventional Pipeline (Large)'!AI11</f>
        <v>0</v>
      </c>
      <c r="AJ11" s="820">
        <f>'Conventional Pipeline (Large)'!AJ11</f>
        <v>0</v>
      </c>
      <c r="AK11" s="820">
        <f>'Conventional Pipeline (Large)'!AK11</f>
        <v>0</v>
      </c>
      <c r="AL11" s="820">
        <f>'Conventional Pipeline (Large)'!AL11</f>
        <v>0</v>
      </c>
      <c r="AM11" s="820">
        <f>'Conventional Pipeline (Large)'!AM11</f>
        <v>0</v>
      </c>
      <c r="AN11" s="820">
        <f>'Conventional Pipeline (Large)'!AN11</f>
        <v>233</v>
      </c>
      <c r="AO11" s="820">
        <f>'Conventional Pipeline (Large)'!AO11</f>
        <v>0</v>
      </c>
      <c r="AP11" s="820">
        <f>'Conventional Pipeline (Large)'!AP11</f>
        <v>0</v>
      </c>
      <c r="AQ11" s="820">
        <f>'Conventional Pipeline (Large)'!AQ11</f>
        <v>0</v>
      </c>
      <c r="AR11" s="820">
        <f>'Conventional Pipeline (Large)'!AR11</f>
        <v>0</v>
      </c>
      <c r="AS11" s="820">
        <f>'Conventional Pipeline (Large)'!AS11</f>
        <v>0</v>
      </c>
      <c r="AT11" s="820">
        <f>'Conventional Pipeline (Large)'!AT11</f>
        <v>0</v>
      </c>
      <c r="AU11" s="820">
        <f>'Conventional Pipeline (Large)'!AU11</f>
        <v>0</v>
      </c>
      <c r="AV11" s="820">
        <f>'Conventional Pipeline (Large)'!AV11</f>
        <v>0</v>
      </c>
      <c r="AW11" s="820">
        <f>'Conventional Pipeline (Large)'!AW11</f>
        <v>0</v>
      </c>
      <c r="AX11" s="820">
        <f>'Conventional Pipeline (Large)'!AX11</f>
        <v>0</v>
      </c>
      <c r="AY11" s="820">
        <f>'Conventional Pipeline (Large)'!AY11</f>
        <v>0</v>
      </c>
      <c r="AZ11" s="820">
        <f>'Conventional Pipeline (Large)'!AZ11</f>
        <v>0</v>
      </c>
      <c r="BA11" s="820">
        <f>'Conventional Pipeline (Large)'!BA11</f>
        <v>0</v>
      </c>
      <c r="BB11" s="820">
        <f>'Conventional Pipeline (Large)'!BB11</f>
        <v>233</v>
      </c>
      <c r="BC11" s="525">
        <f t="shared" ref="BC11:BC74" si="1">SUM(AN11:AR11)</f>
        <v>233</v>
      </c>
      <c r="BD11" s="820" t="str">
        <f>'Conventional Pipeline (Large)'!U11</f>
        <v>2.83</v>
      </c>
      <c r="BE11" s="526" t="s">
        <v>1973</v>
      </c>
    </row>
    <row r="12" spans="1:57" x14ac:dyDescent="0.45">
      <c r="A12" s="444" t="str">
        <f>'Conventional Pipeline (Large)'!A12</f>
        <v>224371FUL</v>
      </c>
      <c r="B12" s="436" t="str">
        <f>'Conventional Pipeline (Large)'!B12</f>
        <v>Grant with S106 Obligations</v>
      </c>
      <c r="C12" s="436">
        <f>'Conventional Pipeline (Large)'!C12</f>
        <v>0</v>
      </c>
      <c r="D12" s="436">
        <f>'Conventional Pipeline (Large)'!D12</f>
        <v>45182</v>
      </c>
      <c r="E12" s="436">
        <f>'Conventional Pipeline (Large)'!E12</f>
        <v>45261</v>
      </c>
      <c r="F12" s="116" t="str">
        <f>'Conventional Pipeline (Large)'!F12</f>
        <v>Land Between Park View And Cloister Road Western Avenue, Acton, W3 6XZ</v>
      </c>
      <c r="G12" s="436">
        <f>'Conventional Pipeline (Large)'!G12</f>
        <v>0</v>
      </c>
      <c r="H12" s="436">
        <f>'Conventional Pipeline (Large)'!H12</f>
        <v>300</v>
      </c>
      <c r="I12" s="436">
        <f>'Conventional Pipeline (Large)'!I12</f>
        <v>0</v>
      </c>
      <c r="J12" s="116">
        <f>'Conventional Pipeline (Large)'!J12</f>
        <v>300</v>
      </c>
      <c r="K12" s="436">
        <f>'Conventional Pipeline (Large)'!K12</f>
        <v>0</v>
      </c>
      <c r="L12" s="436">
        <f>'Conventional Pipeline (Large)'!L12</f>
        <v>0</v>
      </c>
      <c r="M12" s="436" t="str">
        <f>'Conventional Pipeline (Large)'!M12</f>
        <v>North Acton</v>
      </c>
      <c r="N12" s="436" t="str">
        <f>'Conventional Pipeline (Large)'!N12</f>
        <v>Acton</v>
      </c>
      <c r="O12" s="436">
        <f>'Conventional Pipeline (Large)'!O12</f>
        <v>520532</v>
      </c>
      <c r="P12" s="436">
        <f>'Conventional Pipeline (Large)'!P12</f>
        <v>181729</v>
      </c>
      <c r="Q12" s="436">
        <f>'Conventional Pipeline (Large)'!Q12</f>
        <v>0</v>
      </c>
      <c r="R12" s="436" t="str">
        <f>'Conventional Pipeline (Large)'!R12</f>
        <v>OIS3</v>
      </c>
      <c r="S12" s="436" t="str">
        <f>'Conventional Pipeline (Large)'!S12</f>
        <v>No</v>
      </c>
      <c r="T12" s="436" t="str">
        <f>'Conventional Pipeline (Large)'!T12</f>
        <v>NA</v>
      </c>
      <c r="U12" s="116"/>
      <c r="V12" s="116">
        <f>'Conventional Pipeline (Large)'!V12</f>
        <v>300</v>
      </c>
      <c r="W12" s="436"/>
      <c r="X12" s="436"/>
      <c r="Y12" s="436"/>
      <c r="Z12" s="436"/>
      <c r="AA12" s="436"/>
      <c r="AB12" s="459" t="str">
        <f>'Conventional Pipeline (Large)'!AB12</f>
        <v>Started</v>
      </c>
      <c r="AC12" s="459" t="str">
        <f>'Conventional Pipeline (Large)'!AC12</f>
        <v xml:space="preserve"> Known as Cloister Corner or Royal Gateway. </v>
      </c>
      <c r="AD12" s="459" t="str">
        <f>'Conventional Pipeline (Large)'!AD12</f>
        <v>Bespoke. CIL records confirm commencement December 2023. Various conditions discharged in 2025 and NMA for internal layout changes pending consideration. To be completed in phases. First completions anticipated in 2026.</v>
      </c>
      <c r="AE12" s="443">
        <f>'Conventional Pipeline (Large)'!AE12</f>
        <v>0</v>
      </c>
      <c r="AF12" s="443">
        <f>'Conventional Pipeline (Large)'!AF12</f>
        <v>0</v>
      </c>
      <c r="AG12" s="443">
        <f>'Conventional Pipeline (Large)'!AG12</f>
        <v>0</v>
      </c>
      <c r="AH12" s="443">
        <f>'Conventional Pipeline (Large)'!AH12</f>
        <v>0</v>
      </c>
      <c r="AI12" s="443">
        <f>'Conventional Pipeline (Large)'!AI12</f>
        <v>0</v>
      </c>
      <c r="AJ12" s="443">
        <f>'Conventional Pipeline (Large)'!AJ12</f>
        <v>0</v>
      </c>
      <c r="AK12" s="443">
        <f>'Conventional Pipeline (Large)'!AK12</f>
        <v>0</v>
      </c>
      <c r="AL12" s="443">
        <f>'Conventional Pipeline (Large)'!AL12</f>
        <v>0</v>
      </c>
      <c r="AM12" s="505">
        <f>'Conventional Pipeline (Large)'!AM12</f>
        <v>0</v>
      </c>
      <c r="AN12" s="475">
        <f>'Conventional Pipeline (Large)'!AN12</f>
        <v>0</v>
      </c>
      <c r="AO12" s="475">
        <f>'Conventional Pipeline (Large)'!AO12</f>
        <v>100</v>
      </c>
      <c r="AP12" s="475">
        <f>'Conventional Pipeline (Large)'!AP12</f>
        <v>100</v>
      </c>
      <c r="AQ12" s="475">
        <f>'Conventional Pipeline (Large)'!AQ12</f>
        <v>100</v>
      </c>
      <c r="AR12" s="475">
        <f>'Conventional Pipeline (Large)'!AR12</f>
        <v>0</v>
      </c>
      <c r="AS12" s="443">
        <f>'Conventional Pipeline (Large)'!AS12</f>
        <v>0</v>
      </c>
      <c r="AT12" s="443">
        <f>'Conventional Pipeline (Large)'!AT12</f>
        <v>0</v>
      </c>
      <c r="AU12" s="443">
        <f>'Conventional Pipeline (Large)'!AU12</f>
        <v>0</v>
      </c>
      <c r="AV12" s="443">
        <f>'Conventional Pipeline (Large)'!AV12</f>
        <v>0</v>
      </c>
      <c r="AW12" s="443">
        <f>'Conventional Pipeline (Large)'!AW12</f>
        <v>0</v>
      </c>
      <c r="AX12" s="443">
        <f>'Conventional Pipeline (Large)'!AX12</f>
        <v>0</v>
      </c>
      <c r="AY12" s="443">
        <f>'Conventional Pipeline (Large)'!AY12</f>
        <v>0</v>
      </c>
      <c r="AZ12" s="443">
        <f>'Conventional Pipeline (Large)'!AZ12</f>
        <v>0</v>
      </c>
      <c r="BA12" s="443">
        <f>'Conventional Pipeline (Large)'!BA12</f>
        <v>0</v>
      </c>
      <c r="BB12" s="443">
        <f>'Conventional Pipeline (Large)'!BB12</f>
        <v>300</v>
      </c>
      <c r="BC12" s="116">
        <f t="shared" si="1"/>
        <v>300</v>
      </c>
      <c r="BD12" s="524" t="str">
        <f>'Conventional Pipeline (Large)'!U12</f>
        <v>0.82</v>
      </c>
    </row>
    <row r="13" spans="1:57" x14ac:dyDescent="0.45">
      <c r="A13" s="116" t="str">
        <f>'Conventional Pipeline (Large)'!A13</f>
        <v>225069FUL</v>
      </c>
      <c r="B13" s="436" t="str">
        <f>'Conventional Pipeline (Large)'!B13</f>
        <v>Grant with S106 Obligations</v>
      </c>
      <c r="C13" s="436">
        <f>'Conventional Pipeline (Large)'!C13</f>
        <v>0</v>
      </c>
      <c r="D13" s="436">
        <f>'Conventional Pipeline (Large)'!D13</f>
        <v>45289</v>
      </c>
      <c r="E13" s="436">
        <f>'Conventional Pipeline (Large)'!E13</f>
        <v>0</v>
      </c>
      <c r="F13" s="116" t="str">
        <f>'Conventional Pipeline (Large)'!F13</f>
        <v>239 Horn Lane, W3 9ED</v>
      </c>
      <c r="G13" s="436">
        <f>'Conventional Pipeline (Large)'!G13</f>
        <v>0</v>
      </c>
      <c r="H13" s="436">
        <f>'Conventional Pipeline (Large)'!H13</f>
        <v>185</v>
      </c>
      <c r="I13" s="436">
        <f>'Conventional Pipeline (Large)'!I13</f>
        <v>0</v>
      </c>
      <c r="J13" s="116">
        <f>'Conventional Pipeline (Large)'!J13</f>
        <v>185</v>
      </c>
      <c r="K13" s="436">
        <f>'Conventional Pipeline (Large)'!K13</f>
        <v>0</v>
      </c>
      <c r="L13" s="436" t="str">
        <f>'Conventional Pipeline (Large)'!L13</f>
        <v>New Build</v>
      </c>
      <c r="M13" s="436" t="str">
        <f>'Conventional Pipeline (Large)'!M13</f>
        <v>North Acton</v>
      </c>
      <c r="N13" s="436" t="str">
        <f>'Conventional Pipeline (Large)'!N13</f>
        <v>Acton</v>
      </c>
      <c r="O13" s="436">
        <f>'Conventional Pipeline (Large)'!O13</f>
        <v>520188</v>
      </c>
      <c r="P13" s="436">
        <f>'Conventional Pipeline (Large)'!P13</f>
        <v>181137</v>
      </c>
      <c r="Q13" s="436">
        <f>'Conventional Pipeline (Large)'!Q13</f>
        <v>0</v>
      </c>
      <c r="R13" s="436" t="str">
        <f>'Conventional Pipeline (Large)'!R13</f>
        <v>ACT6</v>
      </c>
      <c r="S13" s="436" t="str">
        <f>'Conventional Pipeline (Large)'!S13</f>
        <v>Allocation (Reg 18 AC12) not pursued</v>
      </c>
      <c r="T13" s="436" t="str">
        <f>'Conventional Pipeline (Large)'!T13</f>
        <v>NA</v>
      </c>
      <c r="U13" s="116"/>
      <c r="V13" s="116">
        <f>'Conventional Pipeline (Large)'!V13</f>
        <v>185</v>
      </c>
      <c r="W13" s="436"/>
      <c r="X13" s="436"/>
      <c r="Y13" s="436"/>
      <c r="Z13" s="436"/>
      <c r="AA13" s="436"/>
      <c r="AB13" s="459" t="str">
        <f>'Conventional Pipeline (Large)'!AB13</f>
        <v>Approval</v>
      </c>
      <c r="AC13" s="459" t="str">
        <f>'Conventional Pipeline (Large)'!AC13</f>
        <v>This scheme was previously (version 1) assigned to Pending tab in earlier iteration of the trajectory.</v>
      </c>
      <c r="AD13" s="459" t="str">
        <f>'Conventional Pipeline (Large)'!AD13</f>
        <v>Bespoke. The site is currently occupied for HS2 purposes accommodating a temporary construction compound, and implementation isn't expected for sometime.  Note permission has an extended time limit of 5 years.</v>
      </c>
      <c r="AE13" s="443">
        <f>'Conventional Pipeline (Large)'!AE13</f>
        <v>0</v>
      </c>
      <c r="AF13" s="443">
        <f>'Conventional Pipeline (Large)'!AF13</f>
        <v>0</v>
      </c>
      <c r="AG13" s="443">
        <f>'Conventional Pipeline (Large)'!AG13</f>
        <v>0</v>
      </c>
      <c r="AH13" s="443">
        <f>'Conventional Pipeline (Large)'!AH13</f>
        <v>0</v>
      </c>
      <c r="AI13" s="443">
        <f>'Conventional Pipeline (Large)'!AI13</f>
        <v>0</v>
      </c>
      <c r="AJ13" s="443">
        <f>'Conventional Pipeline (Large)'!AJ13</f>
        <v>0</v>
      </c>
      <c r="AK13" s="443">
        <f>'Conventional Pipeline (Large)'!AK13</f>
        <v>0</v>
      </c>
      <c r="AL13" s="443">
        <f>'Conventional Pipeline (Large)'!AL13</f>
        <v>0</v>
      </c>
      <c r="AM13" s="505">
        <f>'Conventional Pipeline (Large)'!AM13</f>
        <v>0</v>
      </c>
      <c r="AN13" s="475">
        <f>'Conventional Pipeline (Large)'!AN13</f>
        <v>0</v>
      </c>
      <c r="AO13" s="475">
        <f>'Conventional Pipeline (Large)'!AO13</f>
        <v>0</v>
      </c>
      <c r="AP13" s="475">
        <f>'Conventional Pipeline (Large)'!AP13</f>
        <v>61</v>
      </c>
      <c r="AQ13" s="475">
        <f>'Conventional Pipeline (Large)'!AQ13</f>
        <v>62</v>
      </c>
      <c r="AR13" s="475">
        <f>'Conventional Pipeline (Large)'!AR13</f>
        <v>62</v>
      </c>
      <c r="AS13" s="443">
        <f>'Conventional Pipeline (Large)'!AS13</f>
        <v>0</v>
      </c>
      <c r="AT13" s="443">
        <f>'Conventional Pipeline (Large)'!AT13</f>
        <v>0</v>
      </c>
      <c r="AU13" s="443">
        <f>'Conventional Pipeline (Large)'!AU13</f>
        <v>0</v>
      </c>
      <c r="AV13" s="443">
        <f>'Conventional Pipeline (Large)'!AV13</f>
        <v>0</v>
      </c>
      <c r="AW13" s="443">
        <f>'Conventional Pipeline (Large)'!AW13</f>
        <v>0</v>
      </c>
      <c r="AX13" s="443">
        <f>'Conventional Pipeline (Large)'!AX13</f>
        <v>0</v>
      </c>
      <c r="AY13" s="443">
        <f>'Conventional Pipeline (Large)'!AY13</f>
        <v>0</v>
      </c>
      <c r="AZ13" s="443">
        <f>'Conventional Pipeline (Large)'!AZ13</f>
        <v>0</v>
      </c>
      <c r="BA13" s="443">
        <f>'Conventional Pipeline (Large)'!BA13</f>
        <v>0</v>
      </c>
      <c r="BB13" s="443">
        <f>'Conventional Pipeline (Large)'!BB13</f>
        <v>185</v>
      </c>
      <c r="BC13" s="116">
        <f t="shared" si="1"/>
        <v>185</v>
      </c>
      <c r="BD13" s="524" t="str">
        <f>'Conventional Pipeline (Large)'!U13</f>
        <v>0.64</v>
      </c>
    </row>
    <row r="14" spans="1:57" s="526" customFormat="1" hidden="1" x14ac:dyDescent="0.45">
      <c r="A14" s="525" t="str">
        <f>'Conventional Pipeline (Large)'!A14</f>
        <v>201379OUT</v>
      </c>
      <c r="B14" s="525" t="str">
        <f>'Conventional Pipeline (Large)'!B14</f>
        <v>Grant with S106 Obligations</v>
      </c>
      <c r="C14" s="525">
        <f>'Conventional Pipeline (Large)'!C14</f>
        <v>0</v>
      </c>
      <c r="D14" s="525">
        <f>'Conventional Pipeline (Large)'!D14</f>
        <v>44552</v>
      </c>
      <c r="E14" s="525">
        <f>'Conventional Pipeline (Large)'!E14</f>
        <v>0</v>
      </c>
      <c r="F14" s="525" t="str">
        <f>'Conventional Pipeline (Large)'!F14</f>
        <v>TfL Landholdings At Bollo Lane Acton Ealing Bounded By The Railway Lines To The West Acton Town Station To The North Bollo Lane To The East And The Bollo Lane Level Crossing To The South. London W3 8QU</v>
      </c>
      <c r="G14" s="525" t="str">
        <f>'Conventional Pipeline (Large)'!G14</f>
        <v>Hybrid Application - Phases 1 &amp; 2 in full (195 units), Phases 3 &amp; 4 in outline (657 units)</v>
      </c>
      <c r="H14" s="525">
        <f>'Conventional Pipeline (Large)'!H14</f>
        <v>852</v>
      </c>
      <c r="I14" s="525">
        <f>'Conventional Pipeline (Large)'!I14</f>
        <v>0</v>
      </c>
      <c r="J14" s="525">
        <f>'Conventional Pipeline (Large)'!J14</f>
        <v>852</v>
      </c>
      <c r="K14" s="525">
        <f>'Conventional Pipeline (Large)'!K14</f>
        <v>0</v>
      </c>
      <c r="L14" s="525">
        <f>'Conventional Pipeline (Large)'!L14</f>
        <v>0</v>
      </c>
      <c r="M14" s="525" t="str">
        <f>'Conventional Pipeline (Large)'!M14</f>
        <v>South Acton</v>
      </c>
      <c r="N14" s="525" t="str">
        <f>'Conventional Pipeline (Large)'!N14</f>
        <v>Acton</v>
      </c>
      <c r="O14" s="525">
        <f>'Conventional Pipeline (Large)'!O14</f>
        <v>519804</v>
      </c>
      <c r="P14" s="525">
        <f>'Conventional Pipeline (Large)'!P14</f>
        <v>179131</v>
      </c>
      <c r="Q14" s="525">
        <f>'Conventional Pipeline (Large)'!Q14</f>
        <v>0</v>
      </c>
      <c r="R14" s="525" t="str">
        <f>'Conventional Pipeline (Large)'!R14</f>
        <v>No</v>
      </c>
      <c r="S14" s="525" t="str">
        <f>'Conventional Pipeline (Large)'!S14</f>
        <v>South Acton LSIS Windfall</v>
      </c>
      <c r="T14" s="525" t="str">
        <f>'Conventional Pipeline (Large)'!T14</f>
        <v>NA</v>
      </c>
      <c r="U14" s="525"/>
      <c r="V14" s="525">
        <f>'Conventional Pipeline (Large)'!V14</f>
        <v>852</v>
      </c>
      <c r="W14" s="525"/>
      <c r="X14" s="525"/>
      <c r="Y14" s="525"/>
      <c r="Z14" s="525"/>
      <c r="AA14" s="525"/>
      <c r="AB14" s="819" t="str">
        <f>'Conventional Pipeline (Large)'!AB14</f>
        <v>Approval</v>
      </c>
      <c r="AC14" s="819" t="str">
        <f>'Conventional Pipeline (Large)'!AC14</f>
        <v xml:space="preserve">Phases 1 to 2 comprising 195 units approved in full.  Phases 3 to 4 approved in outline only (as of the 31st March 2025). See also S73 application 243527VAR in pending tab (but granted June 2025) which also increases the total of units in phase 3 by 31 units from 424 to 455. Combined this site will now deliver 883 units. This uplift is also reflected via the Reserve Matter application 243796REM for phase 3 (approved June 2025). 
</v>
      </c>
      <c r="AD14" s="819" t="str">
        <f>'Conventional Pipeline (Large)'!AD14</f>
        <v xml:space="preserve">Bespoke - Phasing informed by hybrid status of permission.  Phases 1 &amp; 2 in full (195 units), Phases 3 &amp; 4 in outline (657 units). Note phase 3 now approved in full as of June 2025.
The REM application for phase 3 indicates that those works are expected to complete in 2029.
</v>
      </c>
      <c r="AE14" s="820">
        <f>'Conventional Pipeline (Large)'!AE14</f>
        <v>0</v>
      </c>
      <c r="AF14" s="820">
        <f>'Conventional Pipeline (Large)'!AF14</f>
        <v>0</v>
      </c>
      <c r="AG14" s="820">
        <f>'Conventional Pipeline (Large)'!AG14</f>
        <v>0</v>
      </c>
      <c r="AH14" s="820">
        <f>'Conventional Pipeline (Large)'!AH14</f>
        <v>0</v>
      </c>
      <c r="AI14" s="820">
        <f>'Conventional Pipeline (Large)'!AI14</f>
        <v>0</v>
      </c>
      <c r="AJ14" s="820">
        <f>'Conventional Pipeline (Large)'!AJ14</f>
        <v>0</v>
      </c>
      <c r="AK14" s="820">
        <f>'Conventional Pipeline (Large)'!AK14</f>
        <v>0</v>
      </c>
      <c r="AL14" s="820">
        <f>'Conventional Pipeline (Large)'!AL14</f>
        <v>0</v>
      </c>
      <c r="AM14" s="820">
        <f>'Conventional Pipeline (Large)'!AM14</f>
        <v>0</v>
      </c>
      <c r="AN14" s="820">
        <f>'Conventional Pipeline (Large)'!AN14</f>
        <v>0</v>
      </c>
      <c r="AO14" s="820">
        <f>'Conventional Pipeline (Large)'!AO14</f>
        <v>0</v>
      </c>
      <c r="AP14" s="820">
        <f>'Conventional Pipeline (Large)'!AP14</f>
        <v>0</v>
      </c>
      <c r="AQ14" s="820">
        <f>'Conventional Pipeline (Large)'!AQ14</f>
        <v>97</v>
      </c>
      <c r="AR14" s="820">
        <f>'Conventional Pipeline (Large)'!AR14</f>
        <v>98</v>
      </c>
      <c r="AS14" s="820">
        <f>'Conventional Pipeline (Large)'!AS14</f>
        <v>219</v>
      </c>
      <c r="AT14" s="820">
        <f>'Conventional Pipeline (Large)'!AT14</f>
        <v>219</v>
      </c>
      <c r="AU14" s="820">
        <f>'Conventional Pipeline (Large)'!AU14</f>
        <v>219</v>
      </c>
      <c r="AV14" s="820">
        <f>'Conventional Pipeline (Large)'!AV14</f>
        <v>0</v>
      </c>
      <c r="AW14" s="820">
        <f>'Conventional Pipeline (Large)'!AW14</f>
        <v>0</v>
      </c>
      <c r="AX14" s="820">
        <f>'Conventional Pipeline (Large)'!AX14</f>
        <v>0</v>
      </c>
      <c r="AY14" s="820">
        <f>'Conventional Pipeline (Large)'!AY14</f>
        <v>0</v>
      </c>
      <c r="AZ14" s="820">
        <f>'Conventional Pipeline (Large)'!AZ14</f>
        <v>0</v>
      </c>
      <c r="BA14" s="820">
        <f>'Conventional Pipeline (Large)'!BA14</f>
        <v>0</v>
      </c>
      <c r="BB14" s="820">
        <f>'Conventional Pipeline (Large)'!BB14</f>
        <v>852</v>
      </c>
      <c r="BC14" s="525">
        <f t="shared" si="1"/>
        <v>195</v>
      </c>
      <c r="BD14" s="820" t="str">
        <f>'Conventional Pipeline (Large)'!U14</f>
        <v>3.64</v>
      </c>
      <c r="BE14" s="526" t="s">
        <v>1973</v>
      </c>
    </row>
    <row r="15" spans="1:57" x14ac:dyDescent="0.45">
      <c r="A15" s="116" t="str">
        <f>'Conventional Pipeline (Large)'!A15</f>
        <v>241197FUL</v>
      </c>
      <c r="B15" s="436" t="str">
        <f>'Conventional Pipeline (Large)'!B15</f>
        <v>Grant with S106 Obligations</v>
      </c>
      <c r="C15" s="436">
        <f>'Conventional Pipeline (Large)'!C15</f>
        <v>0</v>
      </c>
      <c r="D15" s="436">
        <f>'Conventional Pipeline (Large)'!D15</f>
        <v>45630</v>
      </c>
      <c r="E15" s="436">
        <f>'Conventional Pipeline (Large)'!E15</f>
        <v>0</v>
      </c>
      <c r="F15" s="116" t="str">
        <f>'Conventional Pipeline (Large)'!F15</f>
        <v>5 Creffield Road, Ealing W5 3HP</v>
      </c>
      <c r="G15" s="436">
        <f>'Conventional Pipeline (Large)'!G15</f>
        <v>0</v>
      </c>
      <c r="H15" s="436">
        <f>'Conventional Pipeline (Large)'!H15</f>
        <v>7</v>
      </c>
      <c r="I15" s="436">
        <f>'Conventional Pipeline (Large)'!I15</f>
        <v>0</v>
      </c>
      <c r="J15" s="116">
        <f>'Conventional Pipeline (Large)'!J15</f>
        <v>7</v>
      </c>
      <c r="K15" s="436">
        <f>'Conventional Pipeline (Large)'!K15</f>
        <v>0</v>
      </c>
      <c r="L15" s="436">
        <f>'Conventional Pipeline (Large)'!L15</f>
        <v>0</v>
      </c>
      <c r="M15" s="436" t="str">
        <f>'Conventional Pipeline (Large)'!M15</f>
        <v>Ealing Common</v>
      </c>
      <c r="N15" s="436" t="str">
        <f>'Conventional Pipeline (Large)'!N15</f>
        <v>Ealing</v>
      </c>
      <c r="O15" s="436">
        <f>'Conventional Pipeline (Large)'!O15</f>
        <v>518752</v>
      </c>
      <c r="P15" s="436">
        <f>'Conventional Pipeline (Large)'!P15</f>
        <v>180648</v>
      </c>
      <c r="Q15" s="436">
        <f>'Conventional Pipeline (Large)'!Q15</f>
        <v>0</v>
      </c>
      <c r="R15" s="436" t="str">
        <f>'Conventional Pipeline (Large)'!R15</f>
        <v>No</v>
      </c>
      <c r="S15" s="436" t="str">
        <f>'Conventional Pipeline (Large)'!S15</f>
        <v>No</v>
      </c>
      <c r="T15" s="436" t="str">
        <f>'Conventional Pipeline (Large)'!T15</f>
        <v>NA</v>
      </c>
      <c r="U15" s="116"/>
      <c r="V15" s="116">
        <f>'Conventional Pipeline (Large)'!V15</f>
        <v>7</v>
      </c>
      <c r="W15" s="436"/>
      <c r="X15" s="436"/>
      <c r="Y15" s="436"/>
      <c r="Z15" s="436"/>
      <c r="AA15" s="436"/>
      <c r="AB15" s="459" t="str">
        <f>'Conventional Pipeline (Large)'!AB15</f>
        <v>Approval</v>
      </c>
      <c r="AC15" s="459" t="str">
        <f>'Conventional Pipeline (Large)'!AC15</f>
        <v>Just exceeds the 0.25ha site area threshold to qualify as a large site. Permission Granted 04/12/2024 for 6 x 4bed terraced dwellings and 1 x 5bed detached dwellings</v>
      </c>
      <c r="AD15" s="459" t="str">
        <f>'Conventional Pipeline (Large)'!AD15</f>
        <v>Scenario 7</v>
      </c>
      <c r="AE15" s="443">
        <f>'Conventional Pipeline (Large)'!AE15</f>
        <v>0</v>
      </c>
      <c r="AF15" s="443">
        <f>'Conventional Pipeline (Large)'!AF15</f>
        <v>0</v>
      </c>
      <c r="AG15" s="443">
        <f>'Conventional Pipeline (Large)'!AG15</f>
        <v>0</v>
      </c>
      <c r="AH15" s="443">
        <f>'Conventional Pipeline (Large)'!AH15</f>
        <v>0</v>
      </c>
      <c r="AI15" s="443">
        <f>'Conventional Pipeline (Large)'!AI15</f>
        <v>0</v>
      </c>
      <c r="AJ15" s="443">
        <f>'Conventional Pipeline (Large)'!AJ15</f>
        <v>0</v>
      </c>
      <c r="AK15" s="443">
        <f>'Conventional Pipeline (Large)'!AK15</f>
        <v>0</v>
      </c>
      <c r="AL15" s="443">
        <f>'Conventional Pipeline (Large)'!AL15</f>
        <v>0</v>
      </c>
      <c r="AM15" s="505">
        <f>'Conventional Pipeline (Large)'!AM15</f>
        <v>0</v>
      </c>
      <c r="AN15" s="475">
        <f>'Conventional Pipeline (Large)'!AN15</f>
        <v>0</v>
      </c>
      <c r="AO15" s="475">
        <f>'Conventional Pipeline (Large)'!AO15</f>
        <v>7</v>
      </c>
      <c r="AP15" s="475">
        <f>'Conventional Pipeline (Large)'!AP15</f>
        <v>0</v>
      </c>
      <c r="AQ15" s="475">
        <f>'Conventional Pipeline (Large)'!AQ15</f>
        <v>0</v>
      </c>
      <c r="AR15" s="475">
        <f>'Conventional Pipeline (Large)'!AR15</f>
        <v>0</v>
      </c>
      <c r="AS15" s="443">
        <f>'Conventional Pipeline (Large)'!AS15</f>
        <v>0</v>
      </c>
      <c r="AT15" s="443">
        <f>'Conventional Pipeline (Large)'!AT15</f>
        <v>0</v>
      </c>
      <c r="AU15" s="443">
        <f>'Conventional Pipeline (Large)'!AU15</f>
        <v>0</v>
      </c>
      <c r="AV15" s="443">
        <f>'Conventional Pipeline (Large)'!AV15</f>
        <v>0</v>
      </c>
      <c r="AW15" s="443">
        <f>'Conventional Pipeline (Large)'!AW15</f>
        <v>0</v>
      </c>
      <c r="AX15" s="443">
        <f>'Conventional Pipeline (Large)'!AX15</f>
        <v>0</v>
      </c>
      <c r="AY15" s="443">
        <f>'Conventional Pipeline (Large)'!AY15</f>
        <v>0</v>
      </c>
      <c r="AZ15" s="443">
        <f>'Conventional Pipeline (Large)'!AZ15</f>
        <v>0</v>
      </c>
      <c r="BA15" s="443">
        <f>'Conventional Pipeline (Large)'!BA15</f>
        <v>0</v>
      </c>
      <c r="BB15" s="443">
        <f>'Conventional Pipeline (Large)'!BB15</f>
        <v>7</v>
      </c>
      <c r="BC15" s="116">
        <f t="shared" si="1"/>
        <v>7</v>
      </c>
      <c r="BD15" s="524" t="str">
        <f>'Conventional Pipeline (Large)'!U15</f>
        <v>0.25</v>
      </c>
    </row>
    <row r="16" spans="1:57" x14ac:dyDescent="0.45">
      <c r="A16" s="116" t="str">
        <f>'Conventional Pipeline (Large)'!A16</f>
        <v>231268PANDF</v>
      </c>
      <c r="B16" s="436" t="str">
        <f>'Conventional Pipeline (Large)'!B16</f>
        <v>Prior Approval Required and Given</v>
      </c>
      <c r="C16" s="436">
        <f>'Conventional Pipeline (Large)'!C16</f>
        <v>0</v>
      </c>
      <c r="D16" s="436">
        <f>'Conventional Pipeline (Large)'!D16</f>
        <v>45336</v>
      </c>
      <c r="E16" s="436">
        <f>'Conventional Pipeline (Large)'!E16</f>
        <v>0</v>
      </c>
      <c r="F16" s="116" t="str">
        <f>'Conventional Pipeline (Large)'!F16</f>
        <v>Bay Court And Spruce Court, Popes Lane, Ealing W5 4AZ</v>
      </c>
      <c r="G16" s="436" t="str">
        <f>'Conventional Pipeline (Large)'!G16</f>
        <v>Construction of fourth floor to accommodate 9 self-contained residential flats with associated cycle and refuse storage (Prior Approval Application under Class A, Part 20)</v>
      </c>
      <c r="H16" s="436">
        <f>'Conventional Pipeline (Large)'!H16</f>
        <v>9</v>
      </c>
      <c r="I16" s="436">
        <f>'Conventional Pipeline (Large)'!I16</f>
        <v>0</v>
      </c>
      <c r="J16" s="116">
        <f>'Conventional Pipeline (Large)'!J16</f>
        <v>9</v>
      </c>
      <c r="K16" s="436">
        <f>'Conventional Pipeline (Large)'!K16</f>
        <v>0</v>
      </c>
      <c r="L16" s="436" t="str">
        <f>'Conventional Pipeline (Large)'!L16</f>
        <v>Extension</v>
      </c>
      <c r="M16" s="436" t="str">
        <f>'Conventional Pipeline (Large)'!M16</f>
        <v>Ealing Common</v>
      </c>
      <c r="N16" s="436" t="str">
        <f>'Conventional Pipeline (Large)'!N16</f>
        <v>Ealing</v>
      </c>
      <c r="O16" s="436">
        <f>'Conventional Pipeline (Large)'!O16</f>
        <v>518340</v>
      </c>
      <c r="P16" s="436">
        <f>'Conventional Pipeline (Large)'!P16</f>
        <v>179385</v>
      </c>
      <c r="Q16" s="436">
        <f>'Conventional Pipeline (Large)'!Q16</f>
        <v>0</v>
      </c>
      <c r="R16" s="436" t="str">
        <f>'Conventional Pipeline (Large)'!R16</f>
        <v>No</v>
      </c>
      <c r="S16" s="436" t="str">
        <f>'Conventional Pipeline (Large)'!S16</f>
        <v>No</v>
      </c>
      <c r="T16" s="436" t="str">
        <f>'Conventional Pipeline (Large)'!T16</f>
        <v>NA</v>
      </c>
      <c r="U16" s="116"/>
      <c r="V16" s="116">
        <f>'Conventional Pipeline (Large)'!V16</f>
        <v>9</v>
      </c>
      <c r="W16" s="436"/>
      <c r="X16" s="436"/>
      <c r="Y16" s="436"/>
      <c r="Z16" s="436"/>
      <c r="AA16" s="436"/>
      <c r="AB16" s="459" t="str">
        <f>'Conventional Pipeline (Large)'!AB16</f>
        <v>Approval</v>
      </c>
      <c r="AC16" s="459">
        <f>'Conventional Pipeline (Large)'!AC16</f>
        <v>0</v>
      </c>
      <c r="AD16" s="459" t="str">
        <f>'Conventional Pipeline (Large)'!AD16</f>
        <v>Scenario 7</v>
      </c>
      <c r="AE16" s="443">
        <f>'Conventional Pipeline (Large)'!AE16</f>
        <v>0</v>
      </c>
      <c r="AF16" s="443">
        <f>'Conventional Pipeline (Large)'!AF16</f>
        <v>0</v>
      </c>
      <c r="AG16" s="443">
        <f>'Conventional Pipeline (Large)'!AG16</f>
        <v>0</v>
      </c>
      <c r="AH16" s="443">
        <f>'Conventional Pipeline (Large)'!AH16</f>
        <v>0</v>
      </c>
      <c r="AI16" s="443">
        <f>'Conventional Pipeline (Large)'!AI16</f>
        <v>0</v>
      </c>
      <c r="AJ16" s="443">
        <f>'Conventional Pipeline (Large)'!AJ16</f>
        <v>0</v>
      </c>
      <c r="AK16" s="443">
        <f>'Conventional Pipeline (Large)'!AK16</f>
        <v>0</v>
      </c>
      <c r="AL16" s="443">
        <f>'Conventional Pipeline (Large)'!AL16</f>
        <v>0</v>
      </c>
      <c r="AM16" s="505">
        <f>'Conventional Pipeline (Large)'!AM16</f>
        <v>0</v>
      </c>
      <c r="AN16" s="475">
        <f>'Conventional Pipeline (Large)'!AN16</f>
        <v>0</v>
      </c>
      <c r="AO16" s="475">
        <f>'Conventional Pipeline (Large)'!AO16</f>
        <v>9</v>
      </c>
      <c r="AP16" s="475">
        <f>'Conventional Pipeline (Large)'!AP16</f>
        <v>0</v>
      </c>
      <c r="AQ16" s="475">
        <f>'Conventional Pipeline (Large)'!AQ16</f>
        <v>0</v>
      </c>
      <c r="AR16" s="475">
        <f>'Conventional Pipeline (Large)'!AR16</f>
        <v>0</v>
      </c>
      <c r="AS16" s="443">
        <f>'Conventional Pipeline (Large)'!AS16</f>
        <v>0</v>
      </c>
      <c r="AT16" s="443">
        <f>'Conventional Pipeline (Large)'!AT16</f>
        <v>0</v>
      </c>
      <c r="AU16" s="443">
        <f>'Conventional Pipeline (Large)'!AU16</f>
        <v>0</v>
      </c>
      <c r="AV16" s="443">
        <f>'Conventional Pipeline (Large)'!AV16</f>
        <v>0</v>
      </c>
      <c r="AW16" s="443">
        <f>'Conventional Pipeline (Large)'!AW16</f>
        <v>0</v>
      </c>
      <c r="AX16" s="443">
        <f>'Conventional Pipeline (Large)'!AX16</f>
        <v>0</v>
      </c>
      <c r="AY16" s="443">
        <f>'Conventional Pipeline (Large)'!AY16</f>
        <v>0</v>
      </c>
      <c r="AZ16" s="443">
        <f>'Conventional Pipeline (Large)'!AZ16</f>
        <v>0</v>
      </c>
      <c r="BA16" s="443">
        <f>'Conventional Pipeline (Large)'!BA16</f>
        <v>0</v>
      </c>
      <c r="BB16" s="443">
        <f>'Conventional Pipeline (Large)'!BB16</f>
        <v>9</v>
      </c>
      <c r="BC16" s="116">
        <f t="shared" si="1"/>
        <v>9</v>
      </c>
      <c r="BD16" s="524" t="str">
        <f>'Conventional Pipeline (Large)'!U16</f>
        <v>0.35</v>
      </c>
    </row>
    <row r="17" spans="1:57" hidden="1" x14ac:dyDescent="0.45">
      <c r="A17" s="116" t="str">
        <f>'Conventional Pipeline (Large)'!A17</f>
        <v>223774FUL</v>
      </c>
      <c r="B17" s="436" t="str">
        <f>'Conventional Pipeline (Large)'!B17</f>
        <v xml:space="preserve">Grant with S106 Obligations </v>
      </c>
      <c r="C17" s="436">
        <f>'Conventional Pipeline (Large)'!C17</f>
        <v>0</v>
      </c>
      <c r="D17" s="436">
        <f>'Conventional Pipeline (Large)'!D17</f>
        <v>45336</v>
      </c>
      <c r="E17" s="436">
        <f>'Conventional Pipeline (Large)'!E17</f>
        <v>0</v>
      </c>
      <c r="F17" s="116" t="str">
        <f>'Conventional Pipeline (Large)'!F17</f>
        <v>9-42 The Broadway and 1-4 Haven Place, W5 2NP</v>
      </c>
      <c r="G17" s="436">
        <f>'Conventional Pipeline (Large)'!G17</f>
        <v>0</v>
      </c>
      <c r="H17" s="436">
        <f>'Conventional Pipeline (Large)'!H17</f>
        <v>0</v>
      </c>
      <c r="I17" s="436">
        <f>'Conventional Pipeline (Large)'!I17</f>
        <v>4</v>
      </c>
      <c r="J17" s="116">
        <f>'Conventional Pipeline (Large)'!J17</f>
        <v>-4</v>
      </c>
      <c r="K17" s="436">
        <f>'Conventional Pipeline (Large)'!K17</f>
        <v>0</v>
      </c>
      <c r="L17" s="436">
        <f>'Conventional Pipeline (Large)'!L17</f>
        <v>0</v>
      </c>
      <c r="M17" s="436" t="str">
        <f>'Conventional Pipeline (Large)'!M17</f>
        <v>Ealing Broadway</v>
      </c>
      <c r="N17" s="436" t="str">
        <f>'Conventional Pipeline (Large)'!N17</f>
        <v>Ealing</v>
      </c>
      <c r="O17" s="436">
        <f>'Conventional Pipeline (Large)'!O17</f>
        <v>517885</v>
      </c>
      <c r="P17" s="436">
        <f>'Conventional Pipeline (Large)'!P17</f>
        <v>180864</v>
      </c>
      <c r="Q17" s="436">
        <f>'Conventional Pipeline (Large)'!Q17</f>
        <v>0</v>
      </c>
      <c r="R17" s="436" t="str">
        <f>'Conventional Pipeline (Large)'!R17</f>
        <v>EAL3</v>
      </c>
      <c r="S17" s="436" t="str">
        <f>'Conventional Pipeline (Large)'!S17</f>
        <v>01EA (EA01)</v>
      </c>
      <c r="T17" s="436">
        <f>'Conventional Pipeline (Large)'!T17</f>
        <v>0</v>
      </c>
      <c r="U17" s="116"/>
      <c r="V17" s="116">
        <f>'Conventional Pipeline (Large)'!V17</f>
        <v>-4</v>
      </c>
      <c r="W17" s="436"/>
      <c r="X17" s="436"/>
      <c r="Y17" s="436"/>
      <c r="Z17" s="436"/>
      <c r="AA17" s="436"/>
      <c r="AB17" s="459" t="str">
        <f>'Conventional Pipeline (Large)'!AB17</f>
        <v>Approval</v>
      </c>
      <c r="AC17" s="459" t="str">
        <f>'Conventional Pipeline (Large)'!AC17</f>
        <v>Previously (version 1) assigned to 'Pending' tab (note this scheme proposes no new residential units but results in loss of 5 existing units).
Arcadia Centre (capacity) assigned to allocation tab instead.</v>
      </c>
      <c r="AD17" s="459" t="str">
        <f>'Conventional Pipeline (Large)'!AD17</f>
        <v>Likely beyond 5 years, although loss of existing units will likely happen at outset of development programme.</v>
      </c>
      <c r="AE17" s="443">
        <f>'Conventional Pipeline (Large)'!AE17</f>
        <v>0</v>
      </c>
      <c r="AF17" s="443">
        <f>'Conventional Pipeline (Large)'!AF17</f>
        <v>0</v>
      </c>
      <c r="AG17" s="443">
        <f>'Conventional Pipeline (Large)'!AG17</f>
        <v>0</v>
      </c>
      <c r="AH17" s="443">
        <f>'Conventional Pipeline (Large)'!AH17</f>
        <v>0</v>
      </c>
      <c r="AI17" s="443">
        <f>'Conventional Pipeline (Large)'!AI17</f>
        <v>0</v>
      </c>
      <c r="AJ17" s="443">
        <f>'Conventional Pipeline (Large)'!AJ17</f>
        <v>0</v>
      </c>
      <c r="AK17" s="443">
        <f>'Conventional Pipeline (Large)'!AK17</f>
        <v>0</v>
      </c>
      <c r="AL17" s="443">
        <f>'Conventional Pipeline (Large)'!AL17</f>
        <v>0</v>
      </c>
      <c r="AM17" s="505">
        <f>'Conventional Pipeline (Large)'!AM17</f>
        <v>0</v>
      </c>
      <c r="AN17" s="475">
        <f>'Conventional Pipeline (Large)'!AN17</f>
        <v>0</v>
      </c>
      <c r="AO17" s="475">
        <f>'Conventional Pipeline (Large)'!AO17</f>
        <v>0</v>
      </c>
      <c r="AP17" s="475">
        <f>'Conventional Pipeline (Large)'!AP17</f>
        <v>0</v>
      </c>
      <c r="AQ17" s="475">
        <f>'Conventional Pipeline (Large)'!AQ17</f>
        <v>0</v>
      </c>
      <c r="AR17" s="475">
        <f>'Conventional Pipeline (Large)'!AR17</f>
        <v>0</v>
      </c>
      <c r="AS17" s="443">
        <f>'Conventional Pipeline (Large)'!AS17</f>
        <v>-4</v>
      </c>
      <c r="AT17" s="443">
        <f>'Conventional Pipeline (Large)'!AT17</f>
        <v>0</v>
      </c>
      <c r="AU17" s="443">
        <f>'Conventional Pipeline (Large)'!AU17</f>
        <v>0</v>
      </c>
      <c r="AV17" s="443">
        <f>'Conventional Pipeline (Large)'!AV17</f>
        <v>0</v>
      </c>
      <c r="AW17" s="443">
        <f>'Conventional Pipeline (Large)'!AW17</f>
        <v>0</v>
      </c>
      <c r="AX17" s="443">
        <f>'Conventional Pipeline (Large)'!AX17</f>
        <v>0</v>
      </c>
      <c r="AY17" s="443">
        <f>'Conventional Pipeline (Large)'!AY17</f>
        <v>0</v>
      </c>
      <c r="AZ17" s="443">
        <f>'Conventional Pipeline (Large)'!AZ17</f>
        <v>0</v>
      </c>
      <c r="BA17" s="443">
        <f>'Conventional Pipeline (Large)'!BA17</f>
        <v>0</v>
      </c>
      <c r="BB17" s="443">
        <f>'Conventional Pipeline (Large)'!BB17</f>
        <v>-4</v>
      </c>
      <c r="BC17" s="462">
        <f t="shared" si="1"/>
        <v>0</v>
      </c>
      <c r="BD17" s="524" t="str">
        <f>'Conventional Pipeline (Large)'!U17</f>
        <v>0.62</v>
      </c>
    </row>
    <row r="18" spans="1:57" hidden="1" x14ac:dyDescent="0.45">
      <c r="A18" s="116" t="str">
        <f>'Conventional Pipeline (Large)'!A18</f>
        <v>193500FUL</v>
      </c>
      <c r="B18" s="436" t="str">
        <f>'Conventional Pipeline (Large)'!B18</f>
        <v>Grant with S106 Obligations</v>
      </c>
      <c r="C18" s="436">
        <f>'Conventional Pipeline (Large)'!C18</f>
        <v>0</v>
      </c>
      <c r="D18" s="436">
        <f>'Conventional Pipeline (Large)'!D18</f>
        <v>44447</v>
      </c>
      <c r="E18" s="436">
        <f>'Conventional Pipeline (Large)'!E18</f>
        <v>0</v>
      </c>
      <c r="F18" s="116" t="str">
        <f>'Conventional Pipeline (Large)'!F18</f>
        <v>72-76 Broadway, West Ealing, London, W13 0SY</v>
      </c>
      <c r="G18" s="436">
        <f>'Conventional Pipeline (Large)'!G18</f>
        <v>0</v>
      </c>
      <c r="H18" s="436">
        <f>'Conventional Pipeline (Large)'!H18</f>
        <v>56</v>
      </c>
      <c r="I18" s="436">
        <f>'Conventional Pipeline (Large)'!I18</f>
        <v>0</v>
      </c>
      <c r="J18" s="116">
        <f>'Conventional Pipeline (Large)'!J18</f>
        <v>56</v>
      </c>
      <c r="K18" s="436">
        <f>'Conventional Pipeline (Large)'!K18</f>
        <v>0</v>
      </c>
      <c r="L18" s="436">
        <f>'Conventional Pipeline (Large)'!L18</f>
        <v>0</v>
      </c>
      <c r="M18" s="436" t="str">
        <f>'Conventional Pipeline (Large)'!M18</f>
        <v>Hanwell Broadway</v>
      </c>
      <c r="N18" s="436" t="str">
        <f>'Conventional Pipeline (Large)'!N18</f>
        <v>Ealing</v>
      </c>
      <c r="O18" s="436">
        <f>'Conventional Pipeline (Large)'!O18</f>
        <v>0</v>
      </c>
      <c r="P18" s="436">
        <f>'Conventional Pipeline (Large)'!P18</f>
        <v>0</v>
      </c>
      <c r="Q18" s="436">
        <f>'Conventional Pipeline (Large)'!Q18</f>
        <v>0</v>
      </c>
      <c r="R18" s="436" t="str">
        <f>'Conventional Pipeline (Large)'!R18</f>
        <v>EA15</v>
      </c>
      <c r="S18" s="436" t="str">
        <f>'Conventional Pipeline (Large)'!S18</f>
        <v>09EA (EA16)</v>
      </c>
      <c r="T18" s="436" t="str">
        <f>'Conventional Pipeline (Large)'!T18</f>
        <v>56</v>
      </c>
      <c r="U18" s="116"/>
      <c r="V18" s="116">
        <f>'Conventional Pipeline (Large)'!V18</f>
        <v>0</v>
      </c>
      <c r="W18" s="436"/>
      <c r="X18" s="436"/>
      <c r="Y18" s="436"/>
      <c r="Z18" s="436"/>
      <c r="AA18" s="436"/>
      <c r="AB18" s="459" t="str">
        <f>'Conventional Pipeline (Large)'!AB18</f>
        <v>Approval</v>
      </c>
      <c r="AC18" s="459" t="str">
        <f>'Conventional Pipeline (Large)'!AC18</f>
        <v xml:space="preserve">Small site which forms part of a bigger allocation (09EA). Allocation capacity input subsumes capacity from pipeline. </v>
      </c>
      <c r="AD18" s="459" t="str">
        <f>'Conventional Pipeline (Large)'!AD18</f>
        <v>NA</v>
      </c>
      <c r="AE18" s="443">
        <f>'Conventional Pipeline (Large)'!AE18</f>
        <v>0</v>
      </c>
      <c r="AF18" s="443">
        <f>'Conventional Pipeline (Large)'!AF18</f>
        <v>0</v>
      </c>
      <c r="AG18" s="443">
        <f>'Conventional Pipeline (Large)'!AG18</f>
        <v>0</v>
      </c>
      <c r="AH18" s="443">
        <f>'Conventional Pipeline (Large)'!AH18</f>
        <v>0</v>
      </c>
      <c r="AI18" s="443">
        <f>'Conventional Pipeline (Large)'!AI18</f>
        <v>0</v>
      </c>
      <c r="AJ18" s="443">
        <f>'Conventional Pipeline (Large)'!AJ18</f>
        <v>0</v>
      </c>
      <c r="AK18" s="443">
        <f>'Conventional Pipeline (Large)'!AK18</f>
        <v>0</v>
      </c>
      <c r="AL18" s="443">
        <f>'Conventional Pipeline (Large)'!AL18</f>
        <v>0</v>
      </c>
      <c r="AM18" s="505">
        <f>'Conventional Pipeline (Large)'!AM18</f>
        <v>0</v>
      </c>
      <c r="AN18" s="475">
        <f>'Conventional Pipeline (Large)'!AN18</f>
        <v>0</v>
      </c>
      <c r="AO18" s="475">
        <f>'Conventional Pipeline (Large)'!AO18</f>
        <v>0</v>
      </c>
      <c r="AP18" s="475">
        <f>'Conventional Pipeline (Large)'!AP18</f>
        <v>0</v>
      </c>
      <c r="AQ18" s="475">
        <f>'Conventional Pipeline (Large)'!AQ18</f>
        <v>0</v>
      </c>
      <c r="AR18" s="475">
        <f>'Conventional Pipeline (Large)'!AR18</f>
        <v>0</v>
      </c>
      <c r="AS18" s="443">
        <f>'Conventional Pipeline (Large)'!AS18</f>
        <v>0</v>
      </c>
      <c r="AT18" s="443">
        <f>'Conventional Pipeline (Large)'!AT18</f>
        <v>0</v>
      </c>
      <c r="AU18" s="443">
        <f>'Conventional Pipeline (Large)'!AU18</f>
        <v>0</v>
      </c>
      <c r="AV18" s="443">
        <f>'Conventional Pipeline (Large)'!AV18</f>
        <v>0</v>
      </c>
      <c r="AW18" s="443">
        <f>'Conventional Pipeline (Large)'!AW18</f>
        <v>0</v>
      </c>
      <c r="AX18" s="443">
        <f>'Conventional Pipeline (Large)'!AX18</f>
        <v>0</v>
      </c>
      <c r="AY18" s="443">
        <f>'Conventional Pipeline (Large)'!AY18</f>
        <v>0</v>
      </c>
      <c r="AZ18" s="443">
        <f>'Conventional Pipeline (Large)'!AZ18</f>
        <v>0</v>
      </c>
      <c r="BA18" s="443">
        <f>'Conventional Pipeline (Large)'!BA18</f>
        <v>0</v>
      </c>
      <c r="BB18" s="443">
        <f>'Conventional Pipeline (Large)'!BB18</f>
        <v>0</v>
      </c>
      <c r="BC18" s="462">
        <f t="shared" si="1"/>
        <v>0</v>
      </c>
      <c r="BD18" s="524" t="str">
        <f>'Conventional Pipeline (Large)'!U18</f>
        <v>0.18</v>
      </c>
    </row>
    <row r="19" spans="1:57" x14ac:dyDescent="0.45">
      <c r="A19" s="116" t="str">
        <f>'Conventional Pipeline (Large)'!A19</f>
        <v>P/2015/0072</v>
      </c>
      <c r="B19" s="436" t="str">
        <f>'Conventional Pipeline (Large)'!B19</f>
        <v>Grant with S106 Obligations</v>
      </c>
      <c r="C19" s="436">
        <f>'Conventional Pipeline (Large)'!C19</f>
        <v>0</v>
      </c>
      <c r="D19" s="436">
        <f>'Conventional Pipeline (Large)'!D19</f>
        <v>42327</v>
      </c>
      <c r="E19" s="436">
        <f>'Conventional Pipeline (Large)'!E19</f>
        <v>44743</v>
      </c>
      <c r="F19" s="116" t="str">
        <f>'Conventional Pipeline (Large)'!F19</f>
        <v>Green Man Lane, W13 0NY</v>
      </c>
      <c r="G19" s="436" t="str">
        <f>'Conventional Pipeline (Large)'!G19</f>
        <v xml:space="preserve">Phase 6b (block D1) only accounted for here. </v>
      </c>
      <c r="H19" s="436">
        <f>'Conventional Pipeline (Large)'!H19</f>
        <v>16</v>
      </c>
      <c r="I19" s="436">
        <f>'Conventional Pipeline (Large)'!I19</f>
        <v>0</v>
      </c>
      <c r="J19" s="116">
        <f>'Conventional Pipeline (Large)'!J19</f>
        <v>16</v>
      </c>
      <c r="K19" s="436">
        <f>'Conventional Pipeline (Large)'!K19</f>
        <v>0</v>
      </c>
      <c r="L19" s="436">
        <f>'Conventional Pipeline (Large)'!L19</f>
        <v>0</v>
      </c>
      <c r="M19" s="436" t="str">
        <f>'Conventional Pipeline (Large)'!M19</f>
        <v>Hanwell Broadway</v>
      </c>
      <c r="N19" s="436" t="str">
        <f>'Conventional Pipeline (Large)'!N19</f>
        <v>Ealing</v>
      </c>
      <c r="O19" s="436">
        <f>'Conventional Pipeline (Large)'!O19</f>
        <v>516429</v>
      </c>
      <c r="P19" s="436">
        <f>'Conventional Pipeline (Large)'!P19</f>
        <v>180603</v>
      </c>
      <c r="Q19" s="436">
        <f>'Conventional Pipeline (Large)'!Q19</f>
        <v>0</v>
      </c>
      <c r="R19" s="436" t="str">
        <f>'Conventional Pipeline (Large)'!R19</f>
        <v>No</v>
      </c>
      <c r="S19" s="436" t="str">
        <f>'Conventional Pipeline (Large)'!S19</f>
        <v>Allocation (Reg 18 EA23) not pursued</v>
      </c>
      <c r="T19" s="436">
        <f>'Conventional Pipeline (Large)'!T19</f>
        <v>0</v>
      </c>
      <c r="U19" s="116"/>
      <c r="V19" s="116">
        <f>'Conventional Pipeline (Large)'!V19</f>
        <v>16</v>
      </c>
      <c r="W19" s="436"/>
      <c r="X19" s="436"/>
      <c r="Y19" s="436"/>
      <c r="Z19" s="436"/>
      <c r="AA19" s="436"/>
      <c r="AB19" s="459" t="str">
        <f>'Conventional Pipeline (Large)'!AB19</f>
        <v>Started</v>
      </c>
      <c r="AC19" s="459" t="str">
        <f>'Conventional Pipeline (Large)'!AC19</f>
        <v xml:space="preserve">Phases 1, 2, 3, 5 &amp; 6a completed. Phase 6a - Felix Road Terrace comprised 23 units and completed Nov 2024. Phase 6b -Block D1 16 units outstanding.  Phase 6b - Blocks D2, D3 &amp; D4 (53 units) superseded by 223093HYBRID (see separate entry in pipeline tab). </v>
      </c>
      <c r="AD19" s="459" t="str">
        <f>'Conventional Pipeline (Large)'!AD19</f>
        <v xml:space="preserve">Bespoke - Phase 6b Block D1 to be progressed now in parallel with phases 4 and 6b Block D2. </v>
      </c>
      <c r="AE19" s="443">
        <f>'Conventional Pipeline (Large)'!AE19</f>
        <v>0</v>
      </c>
      <c r="AF19" s="443">
        <f>'Conventional Pipeline (Large)'!AF19</f>
        <v>0</v>
      </c>
      <c r="AG19" s="443">
        <f>'Conventional Pipeline (Large)'!AG19</f>
        <v>0</v>
      </c>
      <c r="AH19" s="443">
        <f>'Conventional Pipeline (Large)'!AH19</f>
        <v>0</v>
      </c>
      <c r="AI19" s="443">
        <f>'Conventional Pipeline (Large)'!AI19</f>
        <v>0</v>
      </c>
      <c r="AJ19" s="443">
        <f>'Conventional Pipeline (Large)'!AJ19</f>
        <v>0</v>
      </c>
      <c r="AK19" s="443">
        <f>'Conventional Pipeline (Large)'!AK19</f>
        <v>0</v>
      </c>
      <c r="AL19" s="443">
        <f>'Conventional Pipeline (Large)'!AL19</f>
        <v>0</v>
      </c>
      <c r="AM19" s="505">
        <f>'Conventional Pipeline (Large)'!AM19</f>
        <v>0</v>
      </c>
      <c r="AN19" s="475">
        <f>'Conventional Pipeline (Large)'!AN19</f>
        <v>8</v>
      </c>
      <c r="AO19" s="475">
        <f>'Conventional Pipeline (Large)'!AO19</f>
        <v>8</v>
      </c>
      <c r="AP19" s="475">
        <f>'Conventional Pipeline (Large)'!AP19</f>
        <v>0</v>
      </c>
      <c r="AQ19" s="475">
        <f>'Conventional Pipeline (Large)'!AQ19</f>
        <v>0</v>
      </c>
      <c r="AR19" s="475">
        <f>'Conventional Pipeline (Large)'!AR19</f>
        <v>0</v>
      </c>
      <c r="AS19" s="443">
        <f>'Conventional Pipeline (Large)'!AS19</f>
        <v>0</v>
      </c>
      <c r="AT19" s="443">
        <f>'Conventional Pipeline (Large)'!AT19</f>
        <v>0</v>
      </c>
      <c r="AU19" s="443">
        <f>'Conventional Pipeline (Large)'!AU19</f>
        <v>0</v>
      </c>
      <c r="AV19" s="443">
        <f>'Conventional Pipeline (Large)'!AV19</f>
        <v>0</v>
      </c>
      <c r="AW19" s="443">
        <f>'Conventional Pipeline (Large)'!AW19</f>
        <v>0</v>
      </c>
      <c r="AX19" s="443">
        <f>'Conventional Pipeline (Large)'!AX19</f>
        <v>0</v>
      </c>
      <c r="AY19" s="443">
        <f>'Conventional Pipeline (Large)'!AY19</f>
        <v>0</v>
      </c>
      <c r="AZ19" s="443">
        <f>'Conventional Pipeline (Large)'!AZ19</f>
        <v>0</v>
      </c>
      <c r="BA19" s="443">
        <f>'Conventional Pipeline (Large)'!BA19</f>
        <v>0</v>
      </c>
      <c r="BB19" s="443">
        <f>'Conventional Pipeline (Large)'!BB19</f>
        <v>16</v>
      </c>
      <c r="BC19" s="116">
        <f t="shared" si="1"/>
        <v>16</v>
      </c>
      <c r="BD19" s="524">
        <f>'Conventional Pipeline (Large)'!U19</f>
        <v>1.75</v>
      </c>
    </row>
    <row r="20" spans="1:57" s="526" customFormat="1" hidden="1" x14ac:dyDescent="0.45">
      <c r="A20" s="525" t="str">
        <f>'Conventional Pipeline (Large)'!A20</f>
        <v>223093HYBRID</v>
      </c>
      <c r="B20" s="525" t="str">
        <f>'Conventional Pipeline (Large)'!B20</f>
        <v>Grant with S106 Obligations</v>
      </c>
      <c r="C20" s="525">
        <f>'Conventional Pipeline (Large)'!C20</f>
        <v>0</v>
      </c>
      <c r="D20" s="525">
        <f>'Conventional Pipeline (Large)'!D20</f>
        <v>45616</v>
      </c>
      <c r="E20" s="525">
        <f>'Conventional Pipeline (Large)'!E20</f>
        <v>0</v>
      </c>
      <c r="F20" s="525" t="str">
        <f>'Conventional Pipeline (Large)'!F20</f>
        <v>Green Man Lane, W13 0NY</v>
      </c>
      <c r="G20" s="525">
        <f>'Conventional Pipeline (Large)'!G20</f>
        <v>0</v>
      </c>
      <c r="H20" s="525">
        <f>'Conventional Pipeline (Large)'!H20</f>
        <v>396</v>
      </c>
      <c r="I20" s="525">
        <f>'Conventional Pipeline (Large)'!I20</f>
        <v>129</v>
      </c>
      <c r="J20" s="525">
        <f>'Conventional Pipeline (Large)'!J20</f>
        <v>267</v>
      </c>
      <c r="K20" s="525">
        <f>'Conventional Pipeline (Large)'!K20</f>
        <v>0</v>
      </c>
      <c r="L20" s="525">
        <f>'Conventional Pipeline (Large)'!L20</f>
        <v>0</v>
      </c>
      <c r="M20" s="525" t="str">
        <f>'Conventional Pipeline (Large)'!M20</f>
        <v>Hanwell Broadway</v>
      </c>
      <c r="N20" s="525" t="str">
        <f>'Conventional Pipeline (Large)'!N20</f>
        <v>Ealing</v>
      </c>
      <c r="O20" s="525">
        <f>'Conventional Pipeline (Large)'!O20</f>
        <v>516429</v>
      </c>
      <c r="P20" s="525">
        <f>'Conventional Pipeline (Large)'!P20</f>
        <v>180603</v>
      </c>
      <c r="Q20" s="525">
        <f>'Conventional Pipeline (Large)'!Q20</f>
        <v>0</v>
      </c>
      <c r="R20" s="525" t="str">
        <f>'Conventional Pipeline (Large)'!R20</f>
        <v>No</v>
      </c>
      <c r="S20" s="525" t="str">
        <f>'Conventional Pipeline (Large)'!S20</f>
        <v>Allocation (Reg 18 EA23) not pursued</v>
      </c>
      <c r="T20" s="525">
        <f>'Conventional Pipeline (Large)'!T20</f>
        <v>0</v>
      </c>
      <c r="U20" s="525"/>
      <c r="V20" s="525">
        <f>'Conventional Pipeline (Large)'!V20</f>
        <v>267</v>
      </c>
      <c r="W20" s="525"/>
      <c r="X20" s="525"/>
      <c r="Y20" s="525"/>
      <c r="Z20" s="525"/>
      <c r="AA20" s="525"/>
      <c r="AB20" s="819" t="str">
        <f>'Conventional Pipeline (Large)'!AB20</f>
        <v>Approval</v>
      </c>
      <c r="AC20" s="819" t="str">
        <f>'Conventional Pipeline (Large)'!AC20</f>
        <v xml:space="preserve">This app principally covers phase 4 and a bit of the original phase 6b. Scheme previously (version 2) captured within pending tab. Progress stalled in 2023 as original contractor collapsed but new development partner appointed in 2025.  As existing the site comprises 129 units in Tintern Court which are to be demolished.  The proposal is for 396 units (gross) proposed.  The net figure is 267.
See also P/2015/0072 in 'Pipeline'.
</v>
      </c>
      <c r="AD20" s="819" t="str">
        <f>'Conventional Pipeline (Large)'!AD20</f>
        <v xml:space="preserve">Bespoke - Decision issued Nov 2024. Phasing informed by scheme specific information. </v>
      </c>
      <c r="AE20" s="820">
        <f>'Conventional Pipeline (Large)'!AE20</f>
        <v>0</v>
      </c>
      <c r="AF20" s="820">
        <f>'Conventional Pipeline (Large)'!AF20</f>
        <v>0</v>
      </c>
      <c r="AG20" s="820">
        <f>'Conventional Pipeline (Large)'!AG20</f>
        <v>0</v>
      </c>
      <c r="AH20" s="820">
        <f>'Conventional Pipeline (Large)'!AH20</f>
        <v>0</v>
      </c>
      <c r="AI20" s="820">
        <f>'Conventional Pipeline (Large)'!AI20</f>
        <v>0</v>
      </c>
      <c r="AJ20" s="820">
        <f>'Conventional Pipeline (Large)'!AJ20</f>
        <v>0</v>
      </c>
      <c r="AK20" s="820">
        <f>'Conventional Pipeline (Large)'!AK20</f>
        <v>0</v>
      </c>
      <c r="AL20" s="820">
        <f>'Conventional Pipeline (Large)'!AL20</f>
        <v>0</v>
      </c>
      <c r="AM20" s="820">
        <f>'Conventional Pipeline (Large)'!AM20</f>
        <v>0</v>
      </c>
      <c r="AN20" s="820">
        <f>'Conventional Pipeline (Large)'!AN20</f>
        <v>0</v>
      </c>
      <c r="AO20" s="820">
        <f>'Conventional Pipeline (Large)'!AO20</f>
        <v>0</v>
      </c>
      <c r="AP20" s="820">
        <f>'Conventional Pipeline (Large)'!AP20</f>
        <v>67</v>
      </c>
      <c r="AQ20" s="820">
        <f>'Conventional Pipeline (Large)'!AQ20</f>
        <v>67</v>
      </c>
      <c r="AR20" s="820">
        <f>'Conventional Pipeline (Large)'!AR20</f>
        <v>67</v>
      </c>
      <c r="AS20" s="820">
        <f>'Conventional Pipeline (Large)'!AS20</f>
        <v>66</v>
      </c>
      <c r="AT20" s="820">
        <f>'Conventional Pipeline (Large)'!AT20</f>
        <v>0</v>
      </c>
      <c r="AU20" s="820">
        <f>'Conventional Pipeline (Large)'!AU20</f>
        <v>0</v>
      </c>
      <c r="AV20" s="820">
        <f>'Conventional Pipeline (Large)'!AV20</f>
        <v>0</v>
      </c>
      <c r="AW20" s="820">
        <f>'Conventional Pipeline (Large)'!AW20</f>
        <v>0</v>
      </c>
      <c r="AX20" s="820">
        <f>'Conventional Pipeline (Large)'!AX20</f>
        <v>0</v>
      </c>
      <c r="AY20" s="820">
        <f>'Conventional Pipeline (Large)'!AY20</f>
        <v>0</v>
      </c>
      <c r="AZ20" s="820">
        <f>'Conventional Pipeline (Large)'!AZ20</f>
        <v>0</v>
      </c>
      <c r="BA20" s="820">
        <f>'Conventional Pipeline (Large)'!BA20</f>
        <v>0</v>
      </c>
      <c r="BB20" s="820">
        <f>'Conventional Pipeline (Large)'!BB20</f>
        <v>267</v>
      </c>
      <c r="BC20" s="525">
        <f t="shared" si="1"/>
        <v>201</v>
      </c>
      <c r="BD20" s="820">
        <f>'Conventional Pipeline (Large)'!U20</f>
        <v>1.58</v>
      </c>
      <c r="BE20" s="526" t="s">
        <v>1973</v>
      </c>
    </row>
    <row r="21" spans="1:57" hidden="1" x14ac:dyDescent="0.45">
      <c r="A21" s="116" t="str">
        <f>'Conventional Pipeline (Large)'!A21</f>
        <v>P/2015/4089</v>
      </c>
      <c r="B21" s="436" t="str">
        <f>'Conventional Pipeline (Large)'!B21</f>
        <v>Grant with S106 Obligations</v>
      </c>
      <c r="C21" s="436">
        <f>'Conventional Pipeline (Large)'!C21</f>
        <v>0</v>
      </c>
      <c r="D21" s="436">
        <f>'Conventional Pipeline (Large)'!D21</f>
        <v>42786</v>
      </c>
      <c r="E21" s="436">
        <f>'Conventional Pipeline (Large)'!E21</f>
        <v>43875</v>
      </c>
      <c r="F21" s="116" t="str">
        <f>'Conventional Pipeline (Large)'!F21</f>
        <v>Castle House &amp; Rome House, 119 - 127 Gordon Road, West Ealing, W13 8QD</v>
      </c>
      <c r="G21" s="436">
        <f>'Conventional Pipeline (Large)'!G21</f>
        <v>0</v>
      </c>
      <c r="H21" s="436">
        <f>'Conventional Pipeline (Large)'!H21</f>
        <v>172</v>
      </c>
      <c r="I21" s="436">
        <f>'Conventional Pipeline (Large)'!I21</f>
        <v>0</v>
      </c>
      <c r="J21" s="116">
        <f>'Conventional Pipeline (Large)'!J21</f>
        <v>172</v>
      </c>
      <c r="K21" s="436">
        <f>'Conventional Pipeline (Large)'!K21</f>
        <v>0</v>
      </c>
      <c r="L21" s="436">
        <f>'Conventional Pipeline (Large)'!L21</f>
        <v>0</v>
      </c>
      <c r="M21" s="436" t="str">
        <f>'Conventional Pipeline (Large)'!M21</f>
        <v>Ealing Broadway</v>
      </c>
      <c r="N21" s="436" t="str">
        <f>'Conventional Pipeline (Large)'!N21</f>
        <v>Ealing</v>
      </c>
      <c r="O21" s="436">
        <f>'Conventional Pipeline (Large)'!O21</f>
        <v>0</v>
      </c>
      <c r="P21" s="436">
        <f>'Conventional Pipeline (Large)'!P21</f>
        <v>0</v>
      </c>
      <c r="Q21" s="436">
        <f>'Conventional Pipeline (Large)'!Q21</f>
        <v>0</v>
      </c>
      <c r="R21" s="436" t="str">
        <f>'Conventional Pipeline (Large)'!R21</f>
        <v>EAL13</v>
      </c>
      <c r="S21" s="436" t="str">
        <f>'Conventional Pipeline (Large)'!S21</f>
        <v>17EA</v>
      </c>
      <c r="T21" s="436">
        <f>'Conventional Pipeline (Large)'!T21</f>
        <v>172</v>
      </c>
      <c r="U21" s="116"/>
      <c r="V21" s="116">
        <f>'Conventional Pipeline (Large)'!V21</f>
        <v>0</v>
      </c>
      <c r="W21" s="436"/>
      <c r="X21" s="436"/>
      <c r="Y21" s="436"/>
      <c r="Z21" s="436"/>
      <c r="AA21" s="436"/>
      <c r="AB21" s="459" t="str">
        <f>'Conventional Pipeline (Large)'!AB21</f>
        <v>Part Lapsed (Phase 2)</v>
      </c>
      <c r="AC21" s="459" t="str">
        <f>'Conventional Pipeline (Large)'!AC21</f>
        <v>Phase 1 (142 units) completed. Phase 2 (172 units) technically lapsed, but remains in PLD as unable to part lapse a hybrid scheme. Capacity contribution recorded under allocation entry instead.  A revised scheme is expected for phase 2.</v>
      </c>
      <c r="AD21" s="459" t="str">
        <f>'Conventional Pipeline (Large)'!AD21</f>
        <v>NA</v>
      </c>
      <c r="AE21" s="443">
        <f>'Conventional Pipeline (Large)'!AE21</f>
        <v>0</v>
      </c>
      <c r="AF21" s="443">
        <f>'Conventional Pipeline (Large)'!AF21</f>
        <v>0</v>
      </c>
      <c r="AG21" s="443">
        <f>'Conventional Pipeline (Large)'!AG21</f>
        <v>0</v>
      </c>
      <c r="AH21" s="443">
        <f>'Conventional Pipeline (Large)'!AH21</f>
        <v>0</v>
      </c>
      <c r="AI21" s="443">
        <f>'Conventional Pipeline (Large)'!AI21</f>
        <v>0</v>
      </c>
      <c r="AJ21" s="443">
        <f>'Conventional Pipeline (Large)'!AJ21</f>
        <v>0</v>
      </c>
      <c r="AK21" s="443">
        <f>'Conventional Pipeline (Large)'!AK21</f>
        <v>0</v>
      </c>
      <c r="AL21" s="443">
        <f>'Conventional Pipeline (Large)'!AL21</f>
        <v>0</v>
      </c>
      <c r="AM21" s="505">
        <f>'Conventional Pipeline (Large)'!AM21</f>
        <v>0</v>
      </c>
      <c r="AN21" s="475">
        <f>'Conventional Pipeline (Large)'!AN21</f>
        <v>0</v>
      </c>
      <c r="AO21" s="475">
        <f>'Conventional Pipeline (Large)'!AO21</f>
        <v>0</v>
      </c>
      <c r="AP21" s="475">
        <f>'Conventional Pipeline (Large)'!AP21</f>
        <v>0</v>
      </c>
      <c r="AQ21" s="475">
        <f>'Conventional Pipeline (Large)'!AQ21</f>
        <v>0</v>
      </c>
      <c r="AR21" s="475">
        <f>'Conventional Pipeline (Large)'!AR21</f>
        <v>0</v>
      </c>
      <c r="AS21" s="443">
        <f>'Conventional Pipeline (Large)'!AS21</f>
        <v>0</v>
      </c>
      <c r="AT21" s="443">
        <f>'Conventional Pipeline (Large)'!AT21</f>
        <v>0</v>
      </c>
      <c r="AU21" s="443">
        <f>'Conventional Pipeline (Large)'!AU21</f>
        <v>0</v>
      </c>
      <c r="AV21" s="443">
        <f>'Conventional Pipeline (Large)'!AV21</f>
        <v>0</v>
      </c>
      <c r="AW21" s="443">
        <f>'Conventional Pipeline (Large)'!AW21</f>
        <v>0</v>
      </c>
      <c r="AX21" s="443">
        <f>'Conventional Pipeline (Large)'!AX21</f>
        <v>0</v>
      </c>
      <c r="AY21" s="443">
        <f>'Conventional Pipeline (Large)'!AY21</f>
        <v>0</v>
      </c>
      <c r="AZ21" s="443">
        <f>'Conventional Pipeline (Large)'!AZ21</f>
        <v>0</v>
      </c>
      <c r="BA21" s="443">
        <f>'Conventional Pipeline (Large)'!BA21</f>
        <v>0</v>
      </c>
      <c r="BB21" s="443">
        <f>'Conventional Pipeline (Large)'!BB21</f>
        <v>0</v>
      </c>
      <c r="BC21" s="462">
        <f t="shared" si="1"/>
        <v>0</v>
      </c>
      <c r="BD21" s="524">
        <f>'Conventional Pipeline (Large)'!U21</f>
        <v>1.46</v>
      </c>
    </row>
    <row r="22" spans="1:57" x14ac:dyDescent="0.45">
      <c r="A22" s="116" t="str">
        <f>'Conventional Pipeline (Large)'!A22</f>
        <v>222341FUL</v>
      </c>
      <c r="B22" s="436" t="str">
        <f>'Conventional Pipeline (Large)'!B22</f>
        <v>Grant with S106 Obligations</v>
      </c>
      <c r="C22" s="436">
        <f>'Conventional Pipeline (Large)'!C22</f>
        <v>0</v>
      </c>
      <c r="D22" s="436">
        <f>'Conventional Pipeline (Large)'!D22</f>
        <v>44966</v>
      </c>
      <c r="E22" s="436">
        <f>'Conventional Pipeline (Large)'!E22</f>
        <v>45364</v>
      </c>
      <c r="F22" s="116" t="str">
        <f>'Conventional Pipeline (Large)'!F22</f>
        <v>Twyford Abbey Nursing Home, Twyford Abbey Road, Park Royal London, NW10 7DP</v>
      </c>
      <c r="G22" s="436">
        <f>'Conventional Pipeline (Large)'!G22</f>
        <v>0</v>
      </c>
      <c r="H22" s="436">
        <f>'Conventional Pipeline (Large)'!H22</f>
        <v>326</v>
      </c>
      <c r="I22" s="436">
        <f>'Conventional Pipeline (Large)'!I22</f>
        <v>0</v>
      </c>
      <c r="J22" s="116">
        <f>'Conventional Pipeline (Large)'!J22</f>
        <v>326</v>
      </c>
      <c r="K22" s="436">
        <f>'Conventional Pipeline (Large)'!K22</f>
        <v>0</v>
      </c>
      <c r="L22" s="436">
        <f>'Conventional Pipeline (Large)'!L22</f>
        <v>0</v>
      </c>
      <c r="M22" s="436" t="str">
        <f>'Conventional Pipeline (Large)'!M22</f>
        <v>Hanger Hill</v>
      </c>
      <c r="N22" s="436" t="str">
        <f>'Conventional Pipeline (Large)'!N22</f>
        <v>Ealing</v>
      </c>
      <c r="O22" s="436">
        <f>'Conventional Pipeline (Large)'!O22</f>
        <v>519016</v>
      </c>
      <c r="P22" s="436">
        <f>'Conventional Pipeline (Large)'!P22</f>
        <v>183185</v>
      </c>
      <c r="Q22" s="436">
        <f>'Conventional Pipeline (Large)'!Q22</f>
        <v>0</v>
      </c>
      <c r="R22" s="436" t="str">
        <f>'Conventional Pipeline (Large)'!R22</f>
        <v>No</v>
      </c>
      <c r="S22" s="436" t="str">
        <f>'Conventional Pipeline (Large)'!S22</f>
        <v>Allocation (Reg 18 EA30) not pursued</v>
      </c>
      <c r="T22" s="436">
        <f>'Conventional Pipeline (Large)'!T22</f>
        <v>0</v>
      </c>
      <c r="U22" s="116"/>
      <c r="V22" s="116">
        <f>'Conventional Pipeline (Large)'!V22</f>
        <v>326</v>
      </c>
      <c r="W22" s="436"/>
      <c r="X22" s="436"/>
      <c r="Y22" s="436"/>
      <c r="Z22" s="436"/>
      <c r="AA22" s="436"/>
      <c r="AB22" s="459" t="str">
        <f>'Conventional Pipeline (Large)'!AB22</f>
        <v>Started</v>
      </c>
      <c r="AC22" s="459" t="str">
        <f>'Conventional Pipeline (Large)'!AC22</f>
        <v xml:space="preserve">Capacity for this site assigned to pipeline rather than allocation. Reports indicate that original cottage may be lost, but this is not part of permission and so 0 existing units are recorded. </v>
      </c>
      <c r="AD22" s="459" t="str">
        <f>'Conventional Pipeline (Large)'!AD22</f>
        <v xml:space="preserve">Bespoke - Works started in March 2024. Site is to be developed in phases. Phase 1 comprising 109 units in blocks G, H, J &amp; K are estimated to complete in August 2026.  The new blocks in phase 2 are expected to complete in 2027, with the units in the abbey building to follow last.   </v>
      </c>
      <c r="AE22" s="443">
        <f>'Conventional Pipeline (Large)'!AE22</f>
        <v>0</v>
      </c>
      <c r="AF22" s="443">
        <f>'Conventional Pipeline (Large)'!AF22</f>
        <v>0</v>
      </c>
      <c r="AG22" s="443">
        <f>'Conventional Pipeline (Large)'!AG22</f>
        <v>0</v>
      </c>
      <c r="AH22" s="443">
        <f>'Conventional Pipeline (Large)'!AH22</f>
        <v>0</v>
      </c>
      <c r="AI22" s="443">
        <f>'Conventional Pipeline (Large)'!AI22</f>
        <v>0</v>
      </c>
      <c r="AJ22" s="443">
        <f>'Conventional Pipeline (Large)'!AJ22</f>
        <v>0</v>
      </c>
      <c r="AK22" s="443">
        <f>'Conventional Pipeline (Large)'!AK22</f>
        <v>0</v>
      </c>
      <c r="AL22" s="443">
        <f>'Conventional Pipeline (Large)'!AL22</f>
        <v>0</v>
      </c>
      <c r="AM22" s="505">
        <f>'Conventional Pipeline (Large)'!AM22</f>
        <v>0</v>
      </c>
      <c r="AN22" s="475">
        <f>'Conventional Pipeline (Large)'!AN22</f>
        <v>0</v>
      </c>
      <c r="AO22" s="475">
        <f>'Conventional Pipeline (Large)'!AO22</f>
        <v>109</v>
      </c>
      <c r="AP22" s="475">
        <f>'Conventional Pipeline (Large)'!AP22</f>
        <v>217</v>
      </c>
      <c r="AQ22" s="475">
        <f>'Conventional Pipeline (Large)'!AQ22</f>
        <v>0</v>
      </c>
      <c r="AR22" s="475">
        <f>'Conventional Pipeline (Large)'!AR22</f>
        <v>0</v>
      </c>
      <c r="AS22" s="443">
        <f>'Conventional Pipeline (Large)'!AS22</f>
        <v>0</v>
      </c>
      <c r="AT22" s="443">
        <f>'Conventional Pipeline (Large)'!AT22</f>
        <v>0</v>
      </c>
      <c r="AU22" s="443">
        <f>'Conventional Pipeline (Large)'!AU22</f>
        <v>0</v>
      </c>
      <c r="AV22" s="443">
        <f>'Conventional Pipeline (Large)'!AV22</f>
        <v>0</v>
      </c>
      <c r="AW22" s="443">
        <f>'Conventional Pipeline (Large)'!AW22</f>
        <v>0</v>
      </c>
      <c r="AX22" s="443">
        <f>'Conventional Pipeline (Large)'!AX22</f>
        <v>0</v>
      </c>
      <c r="AY22" s="443">
        <f>'Conventional Pipeline (Large)'!AY22</f>
        <v>0</v>
      </c>
      <c r="AZ22" s="443">
        <f>'Conventional Pipeline (Large)'!AZ22</f>
        <v>0</v>
      </c>
      <c r="BA22" s="443">
        <f>'Conventional Pipeline (Large)'!BA22</f>
        <v>0</v>
      </c>
      <c r="BB22" s="443">
        <f>'Conventional Pipeline (Large)'!BB22</f>
        <v>326</v>
      </c>
      <c r="BC22" s="116">
        <f t="shared" si="1"/>
        <v>326</v>
      </c>
      <c r="BD22" s="524">
        <f>'Conventional Pipeline (Large)'!U22</f>
        <v>5.4</v>
      </c>
    </row>
    <row r="23" spans="1:57" x14ac:dyDescent="0.45">
      <c r="A23" s="116" t="str">
        <f>'Conventional Pipeline (Large)'!A23</f>
        <v>203719FUL</v>
      </c>
      <c r="B23" s="436" t="str">
        <f>'Conventional Pipeline (Large)'!B23</f>
        <v>Grant with S106 Obligations</v>
      </c>
      <c r="C23" s="436">
        <f>'Conventional Pipeline (Large)'!C23</f>
        <v>0</v>
      </c>
      <c r="D23" s="436">
        <f>'Conventional Pipeline (Large)'!D23</f>
        <v>44230</v>
      </c>
      <c r="E23" s="436">
        <f>'Conventional Pipeline (Large)'!E23</f>
        <v>44930</v>
      </c>
      <c r="F23" s="116" t="str">
        <f>'Conventional Pipeline (Large)'!F23</f>
        <v>Maitland Yard And Dean Gardens Car Parks, W13 9AN</v>
      </c>
      <c r="G23" s="436">
        <f>'Conventional Pipeline (Large)'!G23</f>
        <v>0</v>
      </c>
      <c r="H23" s="436">
        <f>'Conventional Pipeline (Large)'!H23</f>
        <v>53</v>
      </c>
      <c r="I23" s="436">
        <f>'Conventional Pipeline (Large)'!I23</f>
        <v>0</v>
      </c>
      <c r="J23" s="116">
        <f>'Conventional Pipeline (Large)'!J23</f>
        <v>53</v>
      </c>
      <c r="K23" s="436">
        <f>'Conventional Pipeline (Large)'!K23</f>
        <v>0</v>
      </c>
      <c r="L23" s="436">
        <f>'Conventional Pipeline (Large)'!L23</f>
        <v>0</v>
      </c>
      <c r="M23" s="436" t="str">
        <f>'Conventional Pipeline (Large)'!M23</f>
        <v>Walpole</v>
      </c>
      <c r="N23" s="436" t="str">
        <f>'Conventional Pipeline (Large)'!N23</f>
        <v>Ealing</v>
      </c>
      <c r="O23" s="436">
        <f>'Conventional Pipeline (Large)'!O23</f>
        <v>516517</v>
      </c>
      <c r="P23" s="436">
        <f>'Conventional Pipeline (Large)'!P23</f>
        <v>180342</v>
      </c>
      <c r="Q23" s="436">
        <f>'Conventional Pipeline (Large)'!Q23</f>
        <v>0</v>
      </c>
      <c r="R23" s="436" t="str">
        <f>'Conventional Pipeline (Large)'!R23</f>
        <v>EAL14</v>
      </c>
      <c r="S23" s="436" t="str">
        <f>'Conventional Pipeline (Large)'!S23</f>
        <v>No</v>
      </c>
      <c r="T23" s="436" t="str">
        <f>'Conventional Pipeline (Large)'!T23</f>
        <v>NA</v>
      </c>
      <c r="U23" s="116"/>
      <c r="V23" s="116">
        <f>'Conventional Pipeline (Large)'!V23</f>
        <v>53</v>
      </c>
      <c r="W23" s="436"/>
      <c r="X23" s="436"/>
      <c r="Y23" s="436"/>
      <c r="Z23" s="436"/>
      <c r="AA23" s="436"/>
      <c r="AB23" s="459" t="str">
        <f>'Conventional Pipeline (Large)'!AB23</f>
        <v>Started</v>
      </c>
      <c r="AC23" s="459" t="str">
        <f>'Conventional Pipeline (Large)'!AC23</f>
        <v>Works commenced Jan 2023, although now stalled as appointed construction firm has gone bankrupt.</v>
      </c>
      <c r="AD23" s="459" t="str">
        <f>'Conventional Pipeline (Large)'!AD23</f>
        <v>Bespoke - Phasing informed by scheme specific information. Completion could be possible within first 5 years, but note works have stalled recently.</v>
      </c>
      <c r="AE23" s="443">
        <f>'Conventional Pipeline (Large)'!AE23</f>
        <v>0</v>
      </c>
      <c r="AF23" s="443">
        <f>'Conventional Pipeline (Large)'!AF23</f>
        <v>0</v>
      </c>
      <c r="AG23" s="443">
        <f>'Conventional Pipeline (Large)'!AG23</f>
        <v>0</v>
      </c>
      <c r="AH23" s="443">
        <f>'Conventional Pipeline (Large)'!AH23</f>
        <v>0</v>
      </c>
      <c r="AI23" s="443">
        <f>'Conventional Pipeline (Large)'!AI23</f>
        <v>0</v>
      </c>
      <c r="AJ23" s="443">
        <f>'Conventional Pipeline (Large)'!AJ23</f>
        <v>0</v>
      </c>
      <c r="AK23" s="443">
        <f>'Conventional Pipeline (Large)'!AK23</f>
        <v>0</v>
      </c>
      <c r="AL23" s="443">
        <f>'Conventional Pipeline (Large)'!AL23</f>
        <v>0</v>
      </c>
      <c r="AM23" s="505">
        <f>'Conventional Pipeline (Large)'!AM23</f>
        <v>0</v>
      </c>
      <c r="AN23" s="475">
        <f>'Conventional Pipeline (Large)'!AN23</f>
        <v>0</v>
      </c>
      <c r="AO23" s="475">
        <f>'Conventional Pipeline (Large)'!AO23</f>
        <v>0</v>
      </c>
      <c r="AP23" s="475">
        <f>'Conventional Pipeline (Large)'!AP23</f>
        <v>0</v>
      </c>
      <c r="AQ23" s="475">
        <f>'Conventional Pipeline (Large)'!AQ23</f>
        <v>27</v>
      </c>
      <c r="AR23" s="475">
        <f>'Conventional Pipeline (Large)'!AR23</f>
        <v>26</v>
      </c>
      <c r="AS23" s="443">
        <f>'Conventional Pipeline (Large)'!AS23</f>
        <v>0</v>
      </c>
      <c r="AT23" s="443">
        <f>'Conventional Pipeline (Large)'!AT23</f>
        <v>0</v>
      </c>
      <c r="AU23" s="443">
        <f>'Conventional Pipeline (Large)'!AU23</f>
        <v>0</v>
      </c>
      <c r="AV23" s="443">
        <f>'Conventional Pipeline (Large)'!AV23</f>
        <v>0</v>
      </c>
      <c r="AW23" s="443">
        <f>'Conventional Pipeline (Large)'!AW23</f>
        <v>0</v>
      </c>
      <c r="AX23" s="443">
        <f>'Conventional Pipeline (Large)'!AX23</f>
        <v>0</v>
      </c>
      <c r="AY23" s="443">
        <f>'Conventional Pipeline (Large)'!AY23</f>
        <v>0</v>
      </c>
      <c r="AZ23" s="443">
        <f>'Conventional Pipeline (Large)'!AZ23</f>
        <v>0</v>
      </c>
      <c r="BA23" s="443">
        <f>'Conventional Pipeline (Large)'!BA23</f>
        <v>0</v>
      </c>
      <c r="BB23" s="443">
        <f>'Conventional Pipeline (Large)'!BB23</f>
        <v>53</v>
      </c>
      <c r="BC23" s="116">
        <f t="shared" si="1"/>
        <v>53</v>
      </c>
      <c r="BD23" s="524">
        <f>'Conventional Pipeline (Large)'!U23</f>
        <v>0.42</v>
      </c>
    </row>
    <row r="24" spans="1:57" hidden="1" x14ac:dyDescent="0.45">
      <c r="A24" s="116" t="str">
        <f>'Conventional Pipeline (Large)'!A24</f>
        <v>P/2014/6383</v>
      </c>
      <c r="B24" s="436" t="str">
        <f>'Conventional Pipeline (Large)'!B24</f>
        <v>Grant with S106 Obligations</v>
      </c>
      <c r="C24" s="436">
        <f>'Conventional Pipeline (Large)'!C24</f>
        <v>0</v>
      </c>
      <c r="D24" s="436">
        <f>'Conventional Pipeline (Large)'!D24</f>
        <v>42300</v>
      </c>
      <c r="E24" s="436">
        <f>'Conventional Pipeline (Large)'!E24</f>
        <v>44235</v>
      </c>
      <c r="F24" s="116" t="str">
        <f>'Conventional Pipeline (Large)'!F24</f>
        <v>Sherwood Close Estate, Sherwood Close, W13 9YJ (Phase 2 Blocks B7 &amp; B8)</v>
      </c>
      <c r="G24" s="436" t="str">
        <f>'Conventional Pipeline (Large)'!G24</f>
        <v>Part superseded by 178303VAR and tenure mix subsequently adjusted by 201544NMA</v>
      </c>
      <c r="H24" s="436">
        <f>'Conventional Pipeline (Large)'!H24</f>
        <v>49</v>
      </c>
      <c r="I24" s="436">
        <f>'Conventional Pipeline (Large)'!I24</f>
        <v>0</v>
      </c>
      <c r="J24" s="116">
        <f>'Conventional Pipeline (Large)'!J24</f>
        <v>49</v>
      </c>
      <c r="K24" s="436">
        <f>'Conventional Pipeline (Large)'!K24</f>
        <v>0</v>
      </c>
      <c r="L24" s="436">
        <f>'Conventional Pipeline (Large)'!L24</f>
        <v>0</v>
      </c>
      <c r="M24" s="436" t="str">
        <f>'Conventional Pipeline (Large)'!M24</f>
        <v>Walpole</v>
      </c>
      <c r="N24" s="436" t="str">
        <f>'Conventional Pipeline (Large)'!N24</f>
        <v>Ealing</v>
      </c>
      <c r="O24" s="436">
        <f>'Conventional Pipeline (Large)'!O24</f>
        <v>0</v>
      </c>
      <c r="P24" s="436">
        <f>'Conventional Pipeline (Large)'!P24</f>
        <v>0</v>
      </c>
      <c r="Q24" s="436">
        <f>'Conventional Pipeline (Large)'!Q24</f>
        <v>0</v>
      </c>
      <c r="R24" s="436" t="str">
        <f>'Conventional Pipeline (Large)'!R24</f>
        <v>No</v>
      </c>
      <c r="S24" s="436" t="str">
        <f>'Conventional Pipeline (Large)'!S24</f>
        <v>No</v>
      </c>
      <c r="T24" s="436">
        <f>'Conventional Pipeline (Large)'!T24</f>
        <v>0</v>
      </c>
      <c r="U24" s="116"/>
      <c r="V24" s="116">
        <f>'Conventional Pipeline (Large)'!V24</f>
        <v>0</v>
      </c>
      <c r="W24" s="436"/>
      <c r="X24" s="436"/>
      <c r="Y24" s="436"/>
      <c r="Z24" s="436"/>
      <c r="AA24" s="436"/>
      <c r="AB24" s="459" t="str">
        <f>'Conventional Pipeline (Large)'!AB24</f>
        <v>Completed</v>
      </c>
      <c r="AC24" s="459" t="str">
        <f>'Conventional Pipeline (Large)'!AC24</f>
        <v>Blocks B7 &amp; B8  completed 8 Aug 2023.</v>
      </c>
      <c r="AD24" s="459" t="str">
        <f>'Conventional Pipeline (Large)'!AD24</f>
        <v>Blocks B7 and B8 completed. BC records indicate that works completed in August 2023.</v>
      </c>
      <c r="AE24" s="443">
        <f>'Conventional Pipeline (Large)'!AE24</f>
        <v>0</v>
      </c>
      <c r="AF24" s="443">
        <f>'Conventional Pipeline (Large)'!AF24</f>
        <v>0</v>
      </c>
      <c r="AG24" s="443">
        <f>'Conventional Pipeline (Large)'!AG24</f>
        <v>0</v>
      </c>
      <c r="AH24" s="443">
        <f>'Conventional Pipeline (Large)'!AH24</f>
        <v>0</v>
      </c>
      <c r="AI24" s="443">
        <f>'Conventional Pipeline (Large)'!AI24</f>
        <v>0</v>
      </c>
      <c r="AJ24" s="443">
        <f>'Conventional Pipeline (Large)'!AJ24</f>
        <v>0</v>
      </c>
      <c r="AK24" s="443">
        <f>'Conventional Pipeline (Large)'!AK24</f>
        <v>0</v>
      </c>
      <c r="AL24" s="443">
        <f>'Conventional Pipeline (Large)'!AL24</f>
        <v>0</v>
      </c>
      <c r="AM24" s="505">
        <f>'Conventional Pipeline (Large)'!AM24</f>
        <v>0</v>
      </c>
      <c r="AN24" s="475">
        <f>'Conventional Pipeline (Large)'!AN24</f>
        <v>0</v>
      </c>
      <c r="AO24" s="475">
        <f>'Conventional Pipeline (Large)'!AO24</f>
        <v>0</v>
      </c>
      <c r="AP24" s="475">
        <f>'Conventional Pipeline (Large)'!AP24</f>
        <v>0</v>
      </c>
      <c r="AQ24" s="475">
        <f>'Conventional Pipeline (Large)'!AQ24</f>
        <v>0</v>
      </c>
      <c r="AR24" s="475">
        <f>'Conventional Pipeline (Large)'!AR24</f>
        <v>0</v>
      </c>
      <c r="AS24" s="443">
        <f>'Conventional Pipeline (Large)'!AS24</f>
        <v>0</v>
      </c>
      <c r="AT24" s="443">
        <f>'Conventional Pipeline (Large)'!AT24</f>
        <v>0</v>
      </c>
      <c r="AU24" s="443">
        <f>'Conventional Pipeline (Large)'!AU24</f>
        <v>0</v>
      </c>
      <c r="AV24" s="443">
        <f>'Conventional Pipeline (Large)'!AV24</f>
        <v>0</v>
      </c>
      <c r="AW24" s="443">
        <f>'Conventional Pipeline (Large)'!AW24</f>
        <v>0</v>
      </c>
      <c r="AX24" s="443">
        <f>'Conventional Pipeline (Large)'!AX24</f>
        <v>0</v>
      </c>
      <c r="AY24" s="443">
        <f>'Conventional Pipeline (Large)'!AY24</f>
        <v>0</v>
      </c>
      <c r="AZ24" s="443">
        <f>'Conventional Pipeline (Large)'!AZ24</f>
        <v>0</v>
      </c>
      <c r="BA24" s="443">
        <f>'Conventional Pipeline (Large)'!BA24</f>
        <v>0</v>
      </c>
      <c r="BB24" s="443">
        <f>'Conventional Pipeline (Large)'!BB24</f>
        <v>0</v>
      </c>
      <c r="BC24" s="462">
        <f t="shared" si="1"/>
        <v>0</v>
      </c>
      <c r="BD24" s="524">
        <f>'Conventional Pipeline (Large)'!U24</f>
        <v>1.64</v>
      </c>
    </row>
    <row r="25" spans="1:57" x14ac:dyDescent="0.45">
      <c r="A25" s="116" t="str">
        <f>'Conventional Pipeline (Large)'!A25</f>
        <v>223090FUL</v>
      </c>
      <c r="B25" s="436" t="str">
        <f>'Conventional Pipeline (Large)'!B25</f>
        <v>Grant with S106 Obligations</v>
      </c>
      <c r="C25" s="436">
        <f>'Conventional Pipeline (Large)'!C25</f>
        <v>0</v>
      </c>
      <c r="D25" s="436">
        <f>'Conventional Pipeline (Large)'!D25</f>
        <v>45541</v>
      </c>
      <c r="E25" s="436">
        <f>'Conventional Pipeline (Large)'!E25</f>
        <v>0</v>
      </c>
      <c r="F25" s="116" t="str">
        <f>'Conventional Pipeline (Large)'!F25</f>
        <v>Sherwood Close Estate, Sherwood Close, W13 9YJ 
(Phase 3)</v>
      </c>
      <c r="G25" s="436" t="str">
        <f>'Conventional Pipeline (Large)'!G25</f>
        <v>Redevelopment of the site including the demolition of the existing building and construction of 2 buildings ranging in height from 6 to 14 storeys to provide 185 self-contained residential units (Class C3) together with hard and soft landscaping, car parking, cycle storage and other associated works.</v>
      </c>
      <c r="H25" s="436">
        <f>'Conventional Pipeline (Large)'!H25</f>
        <v>185</v>
      </c>
      <c r="I25" s="436">
        <f>'Conventional Pipeline (Large)'!I25</f>
        <v>47</v>
      </c>
      <c r="J25" s="116">
        <f>'Conventional Pipeline (Large)'!J25</f>
        <v>138</v>
      </c>
      <c r="K25" s="436">
        <f>'Conventional Pipeline (Large)'!K25</f>
        <v>0</v>
      </c>
      <c r="L25" s="436" t="str">
        <f>'Conventional Pipeline (Large)'!L25</f>
        <v>New Build</v>
      </c>
      <c r="M25" s="436" t="str">
        <f>'Conventional Pipeline (Large)'!M25</f>
        <v>Walpole</v>
      </c>
      <c r="N25" s="436" t="str">
        <f>'Conventional Pipeline (Large)'!N25</f>
        <v>Ealing</v>
      </c>
      <c r="O25" s="436">
        <f>'Conventional Pipeline (Large)'!O25</f>
        <v>516686</v>
      </c>
      <c r="P25" s="436">
        <f>'Conventional Pipeline (Large)'!P25</f>
        <v>180192</v>
      </c>
      <c r="Q25" s="436">
        <f>'Conventional Pipeline (Large)'!Q25</f>
        <v>0</v>
      </c>
      <c r="R25" s="436" t="str">
        <f>'Conventional Pipeline (Large)'!R25</f>
        <v>No</v>
      </c>
      <c r="S25" s="436" t="str">
        <f>'Conventional Pipeline (Large)'!S25</f>
        <v>No</v>
      </c>
      <c r="T25" s="436" t="str">
        <f>'Conventional Pipeline (Large)'!T25</f>
        <v>N/A</v>
      </c>
      <c r="U25" s="116"/>
      <c r="V25" s="116">
        <f>'Conventional Pipeline (Large)'!V25</f>
        <v>138</v>
      </c>
      <c r="W25" s="436"/>
      <c r="X25" s="436"/>
      <c r="Y25" s="436"/>
      <c r="Z25" s="436"/>
      <c r="AA25" s="436"/>
      <c r="AB25" s="459" t="str">
        <f>'Conventional Pipeline (Large)'!AB25</f>
        <v>Approval</v>
      </c>
      <c r="AC25" s="459" t="str">
        <f>'Conventional Pipeline (Large)'!AC25</f>
        <v xml:space="preserve">This application relates to phase 3 only. Scheme was previously (version 2) assigned to the pending tab, but now moved to the pipeline having been approved in September 2024.
See also 244029VAR approved March 2025 which increases number of units from 185 to 188.
Note block C4 has transferred from phase 2. Phases 1 complete.  Phase 2 (P/2014/6383) previously assigned to pipeline but now completed (March 2023). Blocks B7 &amp; B8 completed Aug 2023. </v>
      </c>
      <c r="AD25" s="459" t="str">
        <f>'Conventional Pipeline (Large)'!AD25</f>
        <v xml:space="preserve">Bespoke - Phasing informed by scheme specific information.  A decision has now been issued (06/09/2024). Various conditions discharged over 2025. Phase 3 site formerly Target House demolition commenced July 2024. The approved construction management plan advises that the proposed development is anticipated to span a 32 month period with works commencing in June 2025 and completing in early 2028. </v>
      </c>
      <c r="AE25" s="443">
        <f>'Conventional Pipeline (Large)'!AE25</f>
        <v>0</v>
      </c>
      <c r="AF25" s="443">
        <f>'Conventional Pipeline (Large)'!AF25</f>
        <v>0</v>
      </c>
      <c r="AG25" s="443">
        <f>'Conventional Pipeline (Large)'!AG25</f>
        <v>0</v>
      </c>
      <c r="AH25" s="443">
        <f>'Conventional Pipeline (Large)'!AH25</f>
        <v>0</v>
      </c>
      <c r="AI25" s="443">
        <f>'Conventional Pipeline (Large)'!AI25</f>
        <v>0</v>
      </c>
      <c r="AJ25" s="443">
        <f>'Conventional Pipeline (Large)'!AJ25</f>
        <v>0</v>
      </c>
      <c r="AK25" s="443">
        <f>'Conventional Pipeline (Large)'!AK25</f>
        <v>0</v>
      </c>
      <c r="AL25" s="443">
        <f>'Conventional Pipeline (Large)'!AL25</f>
        <v>0</v>
      </c>
      <c r="AM25" s="505">
        <f>'Conventional Pipeline (Large)'!AM25</f>
        <v>0</v>
      </c>
      <c r="AN25" s="475">
        <f>'Conventional Pipeline (Large)'!AN25</f>
        <v>0</v>
      </c>
      <c r="AO25" s="475">
        <f>'Conventional Pipeline (Large)'!AO25</f>
        <v>0</v>
      </c>
      <c r="AP25" s="475">
        <f>'Conventional Pipeline (Large)'!AP25</f>
        <v>138</v>
      </c>
      <c r="AQ25" s="475">
        <f>'Conventional Pipeline (Large)'!AQ25</f>
        <v>0</v>
      </c>
      <c r="AR25" s="475">
        <f>'Conventional Pipeline (Large)'!AR25</f>
        <v>0</v>
      </c>
      <c r="AS25" s="443">
        <f>'Conventional Pipeline (Large)'!AS25</f>
        <v>0</v>
      </c>
      <c r="AT25" s="443">
        <f>'Conventional Pipeline (Large)'!AT25</f>
        <v>0</v>
      </c>
      <c r="AU25" s="443">
        <f>'Conventional Pipeline (Large)'!AU25</f>
        <v>0</v>
      </c>
      <c r="AV25" s="443">
        <f>'Conventional Pipeline (Large)'!AV25</f>
        <v>0</v>
      </c>
      <c r="AW25" s="443">
        <f>'Conventional Pipeline (Large)'!AW25</f>
        <v>0</v>
      </c>
      <c r="AX25" s="443">
        <f>'Conventional Pipeline (Large)'!AX25</f>
        <v>0</v>
      </c>
      <c r="AY25" s="443">
        <f>'Conventional Pipeline (Large)'!AY25</f>
        <v>0</v>
      </c>
      <c r="AZ25" s="443">
        <f>'Conventional Pipeline (Large)'!AZ25</f>
        <v>0</v>
      </c>
      <c r="BA25" s="443">
        <f>'Conventional Pipeline (Large)'!BA25</f>
        <v>0</v>
      </c>
      <c r="BB25" s="443">
        <f>'Conventional Pipeline (Large)'!BB25</f>
        <v>138</v>
      </c>
      <c r="BC25" s="116">
        <f t="shared" si="1"/>
        <v>138</v>
      </c>
      <c r="BD25" s="524">
        <f>'Conventional Pipeline (Large)'!U25</f>
        <v>0.53</v>
      </c>
    </row>
    <row r="26" spans="1:57" x14ac:dyDescent="0.45">
      <c r="A26" s="116" t="str">
        <f>'Conventional Pipeline (Large)'!A26</f>
        <v>244029VAR</v>
      </c>
      <c r="B26" s="436" t="str">
        <f>'Conventional Pipeline (Large)'!B26</f>
        <v>Grant with S106 Obligations</v>
      </c>
      <c r="C26" s="436">
        <f>'Conventional Pipeline (Large)'!C26</f>
        <v>0</v>
      </c>
      <c r="D26" s="436">
        <f>'Conventional Pipeline (Large)'!D26</f>
        <v>45734</v>
      </c>
      <c r="E26" s="436">
        <f>'Conventional Pipeline (Large)'!E26</f>
        <v>0</v>
      </c>
      <c r="F26" s="116" t="str">
        <f>'Conventional Pipeline (Large)'!F26</f>
        <v>Sherwood Close Phase 3 (Former Dean Gardens Estate) West Ealing London W13 9YP</v>
      </c>
      <c r="G26" s="436" t="str">
        <f>'Conventional Pipeline (Large)'!G26</f>
        <v xml:space="preserve">Minor Material Amendment (S.73) to vary condition 2 (approved documents for 223090FUL) involving increasing the number of homes from 185 to 188 </v>
      </c>
      <c r="H26" s="436">
        <f>'Conventional Pipeline (Large)'!H26</f>
        <v>3</v>
      </c>
      <c r="I26" s="436">
        <f>'Conventional Pipeline (Large)'!I26</f>
        <v>0</v>
      </c>
      <c r="J26" s="116">
        <f>'Conventional Pipeline (Large)'!J26</f>
        <v>3</v>
      </c>
      <c r="K26" s="436">
        <f>'Conventional Pipeline (Large)'!K26</f>
        <v>0</v>
      </c>
      <c r="L26" s="436" t="str">
        <f>'Conventional Pipeline (Large)'!L26</f>
        <v>New Build</v>
      </c>
      <c r="M26" s="436" t="str">
        <f>'Conventional Pipeline (Large)'!M26</f>
        <v>Walpole</v>
      </c>
      <c r="N26" s="436" t="str">
        <f>'Conventional Pipeline (Large)'!N26</f>
        <v>Ealing</v>
      </c>
      <c r="O26" s="436">
        <f>'Conventional Pipeline (Large)'!O26</f>
        <v>516704</v>
      </c>
      <c r="P26" s="436">
        <f>'Conventional Pipeline (Large)'!P26</f>
        <v>180250</v>
      </c>
      <c r="Q26" s="436">
        <f>'Conventional Pipeline (Large)'!Q26</f>
        <v>0</v>
      </c>
      <c r="R26" s="436" t="str">
        <f>'Conventional Pipeline (Large)'!R26</f>
        <v>No</v>
      </c>
      <c r="S26" s="436" t="str">
        <f>'Conventional Pipeline (Large)'!S26</f>
        <v>No</v>
      </c>
      <c r="T26" s="436" t="str">
        <f>'Conventional Pipeline (Large)'!T26</f>
        <v>N/A</v>
      </c>
      <c r="U26" s="116"/>
      <c r="V26" s="116">
        <f>'Conventional Pipeline (Large)'!V26</f>
        <v>3</v>
      </c>
      <c r="W26" s="436"/>
      <c r="X26" s="436"/>
      <c r="Y26" s="436"/>
      <c r="Z26" s="436"/>
      <c r="AA26" s="436"/>
      <c r="AB26" s="459" t="str">
        <f>'Conventional Pipeline (Large)'!AB26</f>
        <v>Approval</v>
      </c>
      <c r="AC26" s="459" t="str">
        <f>'Conventional Pipeline (Large)'!AC26</f>
        <v>A S.73 application which amends 223090FUL (captured separately in the pipeline) increasing the number of units from 185 to 188 across the site.</v>
      </c>
      <c r="AD26" s="459" t="str">
        <f>'Conventional Pipeline (Large)'!AD26</f>
        <v>Bespoke - phasing mirrors that for 223090FUL</v>
      </c>
      <c r="AE26" s="443">
        <f>'Conventional Pipeline (Large)'!AE26</f>
        <v>0</v>
      </c>
      <c r="AF26" s="443">
        <f>'Conventional Pipeline (Large)'!AF26</f>
        <v>0</v>
      </c>
      <c r="AG26" s="443">
        <f>'Conventional Pipeline (Large)'!AG26</f>
        <v>0</v>
      </c>
      <c r="AH26" s="443">
        <f>'Conventional Pipeline (Large)'!AH26</f>
        <v>0</v>
      </c>
      <c r="AI26" s="443">
        <f>'Conventional Pipeline (Large)'!AI26</f>
        <v>0</v>
      </c>
      <c r="AJ26" s="443">
        <f>'Conventional Pipeline (Large)'!AJ26</f>
        <v>0</v>
      </c>
      <c r="AK26" s="443">
        <f>'Conventional Pipeline (Large)'!AK26</f>
        <v>0</v>
      </c>
      <c r="AL26" s="443">
        <f>'Conventional Pipeline (Large)'!AL26</f>
        <v>0</v>
      </c>
      <c r="AM26" s="505">
        <f>'Conventional Pipeline (Large)'!AM26</f>
        <v>0</v>
      </c>
      <c r="AN26" s="475">
        <f>'Conventional Pipeline (Large)'!AN26</f>
        <v>0</v>
      </c>
      <c r="AO26" s="475">
        <f>'Conventional Pipeline (Large)'!AO26</f>
        <v>0</v>
      </c>
      <c r="AP26" s="475">
        <f>'Conventional Pipeline (Large)'!AP26</f>
        <v>3</v>
      </c>
      <c r="AQ26" s="475">
        <f>'Conventional Pipeline (Large)'!AQ26</f>
        <v>0</v>
      </c>
      <c r="AR26" s="475">
        <f>'Conventional Pipeline (Large)'!AR26</f>
        <v>0</v>
      </c>
      <c r="AS26" s="443">
        <f>'Conventional Pipeline (Large)'!AS26</f>
        <v>0</v>
      </c>
      <c r="AT26" s="443">
        <f>'Conventional Pipeline (Large)'!AT26</f>
        <v>0</v>
      </c>
      <c r="AU26" s="443">
        <f>'Conventional Pipeline (Large)'!AU26</f>
        <v>0</v>
      </c>
      <c r="AV26" s="443">
        <f>'Conventional Pipeline (Large)'!AV26</f>
        <v>0</v>
      </c>
      <c r="AW26" s="443">
        <f>'Conventional Pipeline (Large)'!AW26</f>
        <v>0</v>
      </c>
      <c r="AX26" s="443">
        <f>'Conventional Pipeline (Large)'!AX26</f>
        <v>0</v>
      </c>
      <c r="AY26" s="443">
        <f>'Conventional Pipeline (Large)'!AY26</f>
        <v>0</v>
      </c>
      <c r="AZ26" s="443">
        <f>'Conventional Pipeline (Large)'!AZ26</f>
        <v>0</v>
      </c>
      <c r="BA26" s="443">
        <f>'Conventional Pipeline (Large)'!BA26</f>
        <v>0</v>
      </c>
      <c r="BB26" s="443">
        <f>'Conventional Pipeline (Large)'!BB26</f>
        <v>3</v>
      </c>
      <c r="BC26" s="116">
        <f t="shared" si="1"/>
        <v>3</v>
      </c>
      <c r="BD26" s="524">
        <f>'Conventional Pipeline (Large)'!U26</f>
        <v>0.53</v>
      </c>
    </row>
    <row r="27" spans="1:57" x14ac:dyDescent="0.45">
      <c r="A27" s="116" t="str">
        <f>'Conventional Pipeline (Large)'!A27</f>
        <v>212893FUL</v>
      </c>
      <c r="B27" s="436" t="str">
        <f>'Conventional Pipeline (Large)'!B27</f>
        <v>Grant with S106 Obligations</v>
      </c>
      <c r="C27" s="436">
        <f>'Conventional Pipeline (Large)'!C27</f>
        <v>0</v>
      </c>
      <c r="D27" s="436">
        <f>'Conventional Pipeline (Large)'!D27</f>
        <v>44755</v>
      </c>
      <c r="E27" s="436">
        <f>'Conventional Pipeline (Large)'!E27</f>
        <v>45806</v>
      </c>
      <c r="F27" s="116" t="str">
        <f>'Conventional Pipeline (Large)'!F27</f>
        <v>1 Pitshanger Lane, Ealing, London, W5 1RH</v>
      </c>
      <c r="G27" s="436" t="str">
        <f>'Conventional Pipeline (Large)'!G27</f>
        <v>Demolition of existing building and the erection of a ground to 8 storey building comprising 60 new residential dwellings</v>
      </c>
      <c r="H27" s="436">
        <f>'Conventional Pipeline (Large)'!H27</f>
        <v>60</v>
      </c>
      <c r="I27" s="436">
        <f>'Conventional Pipeline (Large)'!I27</f>
        <v>38</v>
      </c>
      <c r="J27" s="116">
        <f>'Conventional Pipeline (Large)'!J27</f>
        <v>22</v>
      </c>
      <c r="K27" s="436">
        <f>'Conventional Pipeline (Large)'!K27</f>
        <v>0</v>
      </c>
      <c r="L27" s="436" t="str">
        <f>'Conventional Pipeline (Large)'!L27</f>
        <v>New Build</v>
      </c>
      <c r="M27" s="436" t="str">
        <f>'Conventional Pipeline (Large)'!M27</f>
        <v>Pitshanger</v>
      </c>
      <c r="N27" s="436" t="str">
        <f>'Conventional Pipeline (Large)'!N27</f>
        <v>Ealing</v>
      </c>
      <c r="O27" s="436">
        <f>'Conventional Pipeline (Large)'!O27</f>
        <v>516794</v>
      </c>
      <c r="P27" s="436">
        <f>'Conventional Pipeline (Large)'!P27</f>
        <v>182015</v>
      </c>
      <c r="Q27" s="436">
        <f>'Conventional Pipeline (Large)'!Q27</f>
        <v>0</v>
      </c>
      <c r="R27" s="436" t="str">
        <f>'Conventional Pipeline (Large)'!R27</f>
        <v>No</v>
      </c>
      <c r="S27" s="436" t="str">
        <f>'Conventional Pipeline (Large)'!S27</f>
        <v>No</v>
      </c>
      <c r="T27" s="436" t="str">
        <f>'Conventional Pipeline (Large)'!T27</f>
        <v>NA</v>
      </c>
      <c r="U27" s="116"/>
      <c r="V27" s="116">
        <f>'Conventional Pipeline (Large)'!V27</f>
        <v>22</v>
      </c>
      <c r="W27" s="436"/>
      <c r="X27" s="436"/>
      <c r="Y27" s="436"/>
      <c r="Z27" s="436"/>
      <c r="AA27" s="436"/>
      <c r="AB27" s="459" t="str">
        <f>'Conventional Pipeline (Large)'!AB27</f>
        <v>Approval</v>
      </c>
      <c r="AC27" s="459" t="str">
        <f>'Conventional Pipeline (Large)'!AC27</f>
        <v>38 existing C2 bedrooms equates to 38 C3 units (based on established 1:1 ratio)</v>
      </c>
      <c r="AD27" s="459" t="str">
        <f>'Conventional Pipeline (Large)'!AD27</f>
        <v>Bespoke - CLEUD approved confirming that works (demolition) commenced May 2025. Various conditions discharged early 2025. Due to complete July 2027.</v>
      </c>
      <c r="AE27" s="443">
        <f>'Conventional Pipeline (Large)'!AE27</f>
        <v>0</v>
      </c>
      <c r="AF27" s="443">
        <f>'Conventional Pipeline (Large)'!AF27</f>
        <v>0</v>
      </c>
      <c r="AG27" s="443">
        <f>'Conventional Pipeline (Large)'!AG27</f>
        <v>0</v>
      </c>
      <c r="AH27" s="443">
        <f>'Conventional Pipeline (Large)'!AH27</f>
        <v>0</v>
      </c>
      <c r="AI27" s="443">
        <f>'Conventional Pipeline (Large)'!AI27</f>
        <v>0</v>
      </c>
      <c r="AJ27" s="443">
        <f>'Conventional Pipeline (Large)'!AJ27</f>
        <v>0</v>
      </c>
      <c r="AK27" s="443">
        <f>'Conventional Pipeline (Large)'!AK27</f>
        <v>0</v>
      </c>
      <c r="AL27" s="443">
        <f>'Conventional Pipeline (Large)'!AL27</f>
        <v>0</v>
      </c>
      <c r="AM27" s="505">
        <f>'Conventional Pipeline (Large)'!AM27</f>
        <v>0</v>
      </c>
      <c r="AN27" s="475">
        <f>'Conventional Pipeline (Large)'!AN27</f>
        <v>0</v>
      </c>
      <c r="AO27" s="475">
        <f>'Conventional Pipeline (Large)'!AO27</f>
        <v>0</v>
      </c>
      <c r="AP27" s="475">
        <f>'Conventional Pipeline (Large)'!AP27</f>
        <v>22</v>
      </c>
      <c r="AQ27" s="475">
        <f>'Conventional Pipeline (Large)'!AQ27</f>
        <v>0</v>
      </c>
      <c r="AR27" s="475">
        <f>'Conventional Pipeline (Large)'!AR27</f>
        <v>0</v>
      </c>
      <c r="AS27" s="443">
        <f>'Conventional Pipeline (Large)'!AS27</f>
        <v>0</v>
      </c>
      <c r="AT27" s="443">
        <f>'Conventional Pipeline (Large)'!AT27</f>
        <v>0</v>
      </c>
      <c r="AU27" s="443">
        <f>'Conventional Pipeline (Large)'!AU27</f>
        <v>0</v>
      </c>
      <c r="AV27" s="443">
        <f>'Conventional Pipeline (Large)'!AV27</f>
        <v>0</v>
      </c>
      <c r="AW27" s="443">
        <f>'Conventional Pipeline (Large)'!AW27</f>
        <v>0</v>
      </c>
      <c r="AX27" s="443">
        <f>'Conventional Pipeline (Large)'!AX27</f>
        <v>0</v>
      </c>
      <c r="AY27" s="443">
        <f>'Conventional Pipeline (Large)'!AY27</f>
        <v>0</v>
      </c>
      <c r="AZ27" s="443">
        <f>'Conventional Pipeline (Large)'!AZ27</f>
        <v>0</v>
      </c>
      <c r="BA27" s="443">
        <f>'Conventional Pipeline (Large)'!BA27</f>
        <v>0</v>
      </c>
      <c r="BB27" s="443">
        <f>'Conventional Pipeline (Large)'!BB27</f>
        <v>22</v>
      </c>
      <c r="BC27" s="116">
        <f t="shared" si="1"/>
        <v>22</v>
      </c>
      <c r="BD27" s="524">
        <f>'Conventional Pipeline (Large)'!U27</f>
        <v>0.25</v>
      </c>
    </row>
    <row r="28" spans="1:57" s="526" customFormat="1" hidden="1" x14ac:dyDescent="0.45">
      <c r="A28" s="525" t="str">
        <f>'Conventional Pipeline (Large)'!A28</f>
        <v>241706OUTR3</v>
      </c>
      <c r="B28" s="525" t="str">
        <f>'Conventional Pipeline (Large)'!B28</f>
        <v>Grant with S106 Obligations</v>
      </c>
      <c r="C28" s="525">
        <f>'Conventional Pipeline (Large)'!C28</f>
        <v>0</v>
      </c>
      <c r="D28" s="525">
        <f>'Conventional Pipeline (Large)'!D28</f>
        <v>45737</v>
      </c>
      <c r="E28" s="525">
        <f>'Conventional Pipeline (Large)'!E28</f>
        <v>0</v>
      </c>
      <c r="F28" s="525" t="str">
        <f>'Conventional Pipeline (Large)'!F28</f>
        <v>Gurnell Leisure Centre Ruislip Road East West Ealing W13 0AL</v>
      </c>
      <c r="G28" s="525" t="str">
        <f>'Conventional Pipeline (Large)'!G28</f>
        <v>Hybrid planning application for phased development involving full permission for the construction of a replacement leisure centre and outline permission for about 300 homes.</v>
      </c>
      <c r="H28" s="525">
        <f>'Conventional Pipeline (Large)'!H28</f>
        <v>295</v>
      </c>
      <c r="I28" s="525">
        <f>'Conventional Pipeline (Large)'!I28</f>
        <v>0</v>
      </c>
      <c r="J28" s="525">
        <f>'Conventional Pipeline (Large)'!J28</f>
        <v>295</v>
      </c>
      <c r="K28" s="525">
        <f>'Conventional Pipeline (Large)'!K28</f>
        <v>0</v>
      </c>
      <c r="L28" s="525" t="str">
        <f>'Conventional Pipeline (Large)'!L28</f>
        <v>New Build</v>
      </c>
      <c r="M28" s="525" t="str">
        <f>'Conventional Pipeline (Large)'!M28</f>
        <v>Pitshanger</v>
      </c>
      <c r="N28" s="525" t="str">
        <f>'Conventional Pipeline (Large)'!N28</f>
        <v>Ealing</v>
      </c>
      <c r="O28" s="525">
        <f>'Conventional Pipeline (Large)'!O28</f>
        <v>515840</v>
      </c>
      <c r="P28" s="525">
        <f>'Conventional Pipeline (Large)'!P28</f>
        <v>182459</v>
      </c>
      <c r="Q28" s="525">
        <f>'Conventional Pipeline (Large)'!Q28</f>
        <v>12140887</v>
      </c>
      <c r="R28" s="525" t="str">
        <f>'Conventional Pipeline (Large)'!R28</f>
        <v>No</v>
      </c>
      <c r="S28" s="525" t="str">
        <f>'Conventional Pipeline (Large)'!S28</f>
        <v>19EA</v>
      </c>
      <c r="T28" s="525">
        <f>'Conventional Pipeline (Large)'!T28</f>
        <v>0</v>
      </c>
      <c r="U28" s="525"/>
      <c r="V28" s="525">
        <f>'Conventional Pipeline (Large)'!V28</f>
        <v>295</v>
      </c>
      <c r="W28" s="525"/>
      <c r="X28" s="525"/>
      <c r="Y28" s="525"/>
      <c r="Z28" s="525"/>
      <c r="AA28" s="525"/>
      <c r="AB28" s="819" t="str">
        <f>'Conventional Pipeline (Large)'!AB28</f>
        <v>Approval</v>
      </c>
      <c r="AC28" s="819" t="str">
        <f>'Conventional Pipeline (Large)'!AC28</f>
        <v xml:space="preserve">Capacity now assigned to the pipeline, having previously (version 2) been captured under the allocation.
Around Ealing Article from 13.02.2026 notes "Enabling works are expected to begin in the spring, with the site being readied for full construction later in the year." (https://www.aroundealing.com/news/groundworks-to-start-on-gurnell/). </v>
      </c>
      <c r="AD28" s="819" t="str">
        <f>'Conventional Pipeline (Large)'!AD28</f>
        <v>Bespoke - Note this is a hybrid application, with outline consent only been sought for the residential component at present. Demolition of the original leisure centre commenced in March 2025. Application info suggests that works could commence early 2026 with leisure centre completing in early 2028.  Approval given in January 2026 to enter into a development agreement with a residential development partner.</v>
      </c>
      <c r="AE28" s="820">
        <f>'Conventional Pipeline (Large)'!AE28</f>
        <v>0</v>
      </c>
      <c r="AF28" s="820">
        <f>'Conventional Pipeline (Large)'!AF28</f>
        <v>0</v>
      </c>
      <c r="AG28" s="820">
        <f>'Conventional Pipeline (Large)'!AG28</f>
        <v>0</v>
      </c>
      <c r="AH28" s="820">
        <f>'Conventional Pipeline (Large)'!AH28</f>
        <v>0</v>
      </c>
      <c r="AI28" s="820">
        <f>'Conventional Pipeline (Large)'!AI28</f>
        <v>0</v>
      </c>
      <c r="AJ28" s="820">
        <f>'Conventional Pipeline (Large)'!AJ28</f>
        <v>0</v>
      </c>
      <c r="AK28" s="820">
        <f>'Conventional Pipeline (Large)'!AK28</f>
        <v>0</v>
      </c>
      <c r="AL28" s="820">
        <f>'Conventional Pipeline (Large)'!AL28</f>
        <v>0</v>
      </c>
      <c r="AM28" s="820">
        <f>'Conventional Pipeline (Large)'!AM28</f>
        <v>0</v>
      </c>
      <c r="AN28" s="820">
        <f>'Conventional Pipeline (Large)'!AN28</f>
        <v>0</v>
      </c>
      <c r="AO28" s="820">
        <f>'Conventional Pipeline (Large)'!AO28</f>
        <v>0</v>
      </c>
      <c r="AP28" s="820">
        <f>'Conventional Pipeline (Large)'!AP28</f>
        <v>0</v>
      </c>
      <c r="AQ28" s="820">
        <f>'Conventional Pipeline (Large)'!AQ28</f>
        <v>0</v>
      </c>
      <c r="AR28" s="820">
        <f>'Conventional Pipeline (Large)'!AR28</f>
        <v>148</v>
      </c>
      <c r="AS28" s="820">
        <f>'Conventional Pipeline (Large)'!AS28</f>
        <v>147</v>
      </c>
      <c r="AT28" s="820">
        <f>'Conventional Pipeline (Large)'!AT28</f>
        <v>0</v>
      </c>
      <c r="AU28" s="820">
        <f>'Conventional Pipeline (Large)'!AU28</f>
        <v>0</v>
      </c>
      <c r="AV28" s="820">
        <f>'Conventional Pipeline (Large)'!AV28</f>
        <v>0</v>
      </c>
      <c r="AW28" s="820">
        <f>'Conventional Pipeline (Large)'!AW28</f>
        <v>0</v>
      </c>
      <c r="AX28" s="820">
        <f>'Conventional Pipeline (Large)'!AX28</f>
        <v>0</v>
      </c>
      <c r="AY28" s="820">
        <f>'Conventional Pipeline (Large)'!AY28</f>
        <v>0</v>
      </c>
      <c r="AZ28" s="820">
        <f>'Conventional Pipeline (Large)'!AZ28</f>
        <v>0</v>
      </c>
      <c r="BA28" s="820">
        <f>'Conventional Pipeline (Large)'!BA28</f>
        <v>0</v>
      </c>
      <c r="BB28" s="820">
        <f>'Conventional Pipeline (Large)'!BB28</f>
        <v>295</v>
      </c>
      <c r="BC28" s="525">
        <f t="shared" si="1"/>
        <v>148</v>
      </c>
      <c r="BD28" s="820">
        <f>'Conventional Pipeline (Large)'!U28</f>
        <v>7.25</v>
      </c>
      <c r="BE28" s="526" t="s">
        <v>1973</v>
      </c>
    </row>
    <row r="29" spans="1:57" x14ac:dyDescent="0.45">
      <c r="A29" s="116" t="str">
        <f>'Conventional Pipeline (Large)'!A29</f>
        <v>230939FUL</v>
      </c>
      <c r="B29" s="436" t="str">
        <f>'Conventional Pipeline (Large)'!B29</f>
        <v>Grant with S106 Obligations</v>
      </c>
      <c r="C29" s="436">
        <f>'Conventional Pipeline (Large)'!C29</f>
        <v>0</v>
      </c>
      <c r="D29" s="436">
        <f>'Conventional Pipeline (Large)'!D29</f>
        <v>45595</v>
      </c>
      <c r="E29" s="436">
        <f>'Conventional Pipeline (Large)'!E29</f>
        <v>0</v>
      </c>
      <c r="F29" s="116" t="str">
        <f>'Conventional Pipeline (Large)'!F29</f>
        <v>Oaklands, Argyle Road, West Ealing, W13 0HG</v>
      </c>
      <c r="G29" s="436" t="str">
        <f>'Conventional Pipeline (Large)'!G29</f>
        <v>Construction of an additional floor to the existing building to create 9no. residential units (Use Class C3) with associated cycle parking and outdoor amenity space.</v>
      </c>
      <c r="H29" s="436">
        <f>'Conventional Pipeline (Large)'!H29</f>
        <v>9</v>
      </c>
      <c r="I29" s="436">
        <f>'Conventional Pipeline (Large)'!I29</f>
        <v>0</v>
      </c>
      <c r="J29" s="116">
        <f>'Conventional Pipeline (Large)'!J29</f>
        <v>9</v>
      </c>
      <c r="K29" s="436">
        <f>'Conventional Pipeline (Large)'!K29</f>
        <v>0</v>
      </c>
      <c r="L29" s="436" t="str">
        <f>'Conventional Pipeline (Large)'!L29</f>
        <v>Extension</v>
      </c>
      <c r="M29" s="436" t="str">
        <f>'Conventional Pipeline (Large)'!M29</f>
        <v>Pitshanger</v>
      </c>
      <c r="N29" s="436" t="str">
        <f>'Conventional Pipeline (Large)'!N29</f>
        <v>Ealing</v>
      </c>
      <c r="O29" s="436">
        <f>'Conventional Pipeline (Large)'!O29</f>
        <v>516403</v>
      </c>
      <c r="P29" s="436">
        <f>'Conventional Pipeline (Large)'!P29</f>
        <v>181636</v>
      </c>
      <c r="Q29" s="436">
        <f>'Conventional Pipeline (Large)'!Q29</f>
        <v>0</v>
      </c>
      <c r="R29" s="436" t="str">
        <f>'Conventional Pipeline (Large)'!R29</f>
        <v>No</v>
      </c>
      <c r="S29" s="436" t="str">
        <f>'Conventional Pipeline (Large)'!S29</f>
        <v>No</v>
      </c>
      <c r="T29" s="436" t="str">
        <f>'Conventional Pipeline (Large)'!T29</f>
        <v>NA</v>
      </c>
      <c r="U29" s="116"/>
      <c r="V29" s="116">
        <f>'Conventional Pipeline (Large)'!V29</f>
        <v>9</v>
      </c>
      <c r="W29" s="436"/>
      <c r="X29" s="436"/>
      <c r="Y29" s="436"/>
      <c r="Z29" s="436"/>
      <c r="AA29" s="436"/>
      <c r="AB29" s="459" t="str">
        <f>'Conventional Pipeline (Large)'!AB29</f>
        <v>Approval</v>
      </c>
      <c r="AC29" s="459">
        <f>'Conventional Pipeline (Large)'!AC29</f>
        <v>0</v>
      </c>
      <c r="AD29" s="459" t="str">
        <f>'Conventional Pipeline (Large)'!AD29</f>
        <v>Scenario 7</v>
      </c>
      <c r="AE29" s="443">
        <f>'Conventional Pipeline (Large)'!AE29</f>
        <v>0</v>
      </c>
      <c r="AF29" s="443">
        <f>'Conventional Pipeline (Large)'!AF29</f>
        <v>0</v>
      </c>
      <c r="AG29" s="443">
        <f>'Conventional Pipeline (Large)'!AG29</f>
        <v>0</v>
      </c>
      <c r="AH29" s="443">
        <f>'Conventional Pipeline (Large)'!AH29</f>
        <v>0</v>
      </c>
      <c r="AI29" s="443">
        <f>'Conventional Pipeline (Large)'!AI29</f>
        <v>0</v>
      </c>
      <c r="AJ29" s="443">
        <f>'Conventional Pipeline (Large)'!AJ29</f>
        <v>0</v>
      </c>
      <c r="AK29" s="443">
        <f>'Conventional Pipeline (Large)'!AK29</f>
        <v>0</v>
      </c>
      <c r="AL29" s="443">
        <f>'Conventional Pipeline (Large)'!AL29</f>
        <v>0</v>
      </c>
      <c r="AM29" s="505">
        <f>'Conventional Pipeline (Large)'!AM29</f>
        <v>0</v>
      </c>
      <c r="AN29" s="475">
        <f>'Conventional Pipeline (Large)'!AN29</f>
        <v>0</v>
      </c>
      <c r="AO29" s="475">
        <f>'Conventional Pipeline (Large)'!AO29</f>
        <v>9</v>
      </c>
      <c r="AP29" s="475">
        <f>'Conventional Pipeline (Large)'!AP29</f>
        <v>0</v>
      </c>
      <c r="AQ29" s="475">
        <f>'Conventional Pipeline (Large)'!AQ29</f>
        <v>0</v>
      </c>
      <c r="AR29" s="475">
        <f>'Conventional Pipeline (Large)'!AR29</f>
        <v>0</v>
      </c>
      <c r="AS29" s="443">
        <f>'Conventional Pipeline (Large)'!AS29</f>
        <v>0</v>
      </c>
      <c r="AT29" s="443">
        <f>'Conventional Pipeline (Large)'!AT29</f>
        <v>0</v>
      </c>
      <c r="AU29" s="443">
        <f>'Conventional Pipeline (Large)'!AU29</f>
        <v>0</v>
      </c>
      <c r="AV29" s="443">
        <f>'Conventional Pipeline (Large)'!AV29</f>
        <v>0</v>
      </c>
      <c r="AW29" s="443">
        <f>'Conventional Pipeline (Large)'!AW29</f>
        <v>0</v>
      </c>
      <c r="AX29" s="443">
        <f>'Conventional Pipeline (Large)'!AX29</f>
        <v>0</v>
      </c>
      <c r="AY29" s="443">
        <f>'Conventional Pipeline (Large)'!AY29</f>
        <v>0</v>
      </c>
      <c r="AZ29" s="443">
        <f>'Conventional Pipeline (Large)'!AZ29</f>
        <v>0</v>
      </c>
      <c r="BA29" s="443">
        <f>'Conventional Pipeline (Large)'!BA29</f>
        <v>0</v>
      </c>
      <c r="BB29" s="443">
        <f>'Conventional Pipeline (Large)'!BB29</f>
        <v>9</v>
      </c>
      <c r="BC29" s="116">
        <f t="shared" si="1"/>
        <v>9</v>
      </c>
      <c r="BD29" s="524">
        <f>'Conventional Pipeline (Large)'!U29</f>
        <v>0.54</v>
      </c>
    </row>
    <row r="30" spans="1:57" x14ac:dyDescent="0.45">
      <c r="A30" s="116" t="str">
        <f>'Conventional Pipeline (Large)'!A30</f>
        <v>171721FUL</v>
      </c>
      <c r="B30" s="436" t="str">
        <f>'Conventional Pipeline (Large)'!B30</f>
        <v>Grant with S106 Obligations</v>
      </c>
      <c r="C30" s="436">
        <f>'Conventional Pipeline (Large)'!C30</f>
        <v>0</v>
      </c>
      <c r="D30" s="436">
        <f>'Conventional Pipeline (Large)'!D30</f>
        <v>43133</v>
      </c>
      <c r="E30" s="436">
        <f>'Conventional Pipeline (Large)'!E30</f>
        <v>44112</v>
      </c>
      <c r="F30" s="116" t="str">
        <f>'Conventional Pipeline (Large)'!F30</f>
        <v>Orion Park, Northfield Avenue, West Ealing W13 9SJ</v>
      </c>
      <c r="G30" s="436" t="str">
        <f>'Conventional Pipeline (Large)'!G30</f>
        <v>Part superseded by 213744VAR</v>
      </c>
      <c r="H30" s="436">
        <f>'Conventional Pipeline (Large)'!H30</f>
        <v>76</v>
      </c>
      <c r="I30" s="436">
        <f>'Conventional Pipeline (Large)'!I30</f>
        <v>0</v>
      </c>
      <c r="J30" s="116">
        <f>'Conventional Pipeline (Large)'!J30</f>
        <v>76</v>
      </c>
      <c r="K30" s="436">
        <f>'Conventional Pipeline (Large)'!K30</f>
        <v>0</v>
      </c>
      <c r="L30" s="436">
        <f>'Conventional Pipeline (Large)'!L30</f>
        <v>0</v>
      </c>
      <c r="M30" s="436" t="str">
        <f>'Conventional Pipeline (Large)'!M30</f>
        <v>Northfield</v>
      </c>
      <c r="N30" s="436" t="str">
        <f>'Conventional Pipeline (Large)'!N30</f>
        <v>Ealing</v>
      </c>
      <c r="O30" s="436">
        <f>'Conventional Pipeline (Large)'!O30</f>
        <v>516959</v>
      </c>
      <c r="P30" s="436">
        <f>'Conventional Pipeline (Large)'!P30</f>
        <v>179146</v>
      </c>
      <c r="Q30" s="436">
        <f>'Conventional Pipeline (Large)'!Q30</f>
        <v>0</v>
      </c>
      <c r="R30" s="436" t="str">
        <f>'Conventional Pipeline (Large)'!R30</f>
        <v>No</v>
      </c>
      <c r="S30" s="436" t="str">
        <f>'Conventional Pipeline (Large)'!S30</f>
        <v>No</v>
      </c>
      <c r="T30" s="436" t="str">
        <f>'Conventional Pipeline (Large)'!T30</f>
        <v>NA</v>
      </c>
      <c r="U30" s="116"/>
      <c r="V30" s="116">
        <f>'Conventional Pipeline (Large)'!V30</f>
        <v>76</v>
      </c>
      <c r="W30" s="436"/>
      <c r="X30" s="436"/>
      <c r="Y30" s="436"/>
      <c r="Z30" s="436"/>
      <c r="AA30" s="436"/>
      <c r="AB30" s="459" t="str">
        <f>'Conventional Pipeline (Large)'!AB30</f>
        <v>Started</v>
      </c>
      <c r="AC30" s="459">
        <f>'Conventional Pipeline (Large)'!AC30</f>
        <v>0</v>
      </c>
      <c r="AD30" s="459" t="str">
        <f>'Conventional Pipeline (Large)'!AD30</f>
        <v>Bespoke. CIL records confirm commencement in October 2020, but apart from site clearance progress is slow. Original building contractor withdrew from development.</v>
      </c>
      <c r="AE30" s="443">
        <f>'Conventional Pipeline (Large)'!AE30</f>
        <v>0</v>
      </c>
      <c r="AF30" s="443">
        <f>'Conventional Pipeline (Large)'!AF30</f>
        <v>0</v>
      </c>
      <c r="AG30" s="443">
        <f>'Conventional Pipeline (Large)'!AG30</f>
        <v>0</v>
      </c>
      <c r="AH30" s="443">
        <f>'Conventional Pipeline (Large)'!AH30</f>
        <v>0</v>
      </c>
      <c r="AI30" s="443">
        <f>'Conventional Pipeline (Large)'!AI30</f>
        <v>0</v>
      </c>
      <c r="AJ30" s="443">
        <f>'Conventional Pipeline (Large)'!AJ30</f>
        <v>0</v>
      </c>
      <c r="AK30" s="443">
        <f>'Conventional Pipeline (Large)'!AK30</f>
        <v>0</v>
      </c>
      <c r="AL30" s="443">
        <f>'Conventional Pipeline (Large)'!AL30</f>
        <v>0</v>
      </c>
      <c r="AM30" s="505">
        <f>'Conventional Pipeline (Large)'!AM30</f>
        <v>0</v>
      </c>
      <c r="AN30" s="475">
        <f>'Conventional Pipeline (Large)'!AN30</f>
        <v>0</v>
      </c>
      <c r="AO30" s="475">
        <f>'Conventional Pipeline (Large)'!AO30</f>
        <v>0</v>
      </c>
      <c r="AP30" s="475">
        <f>'Conventional Pipeline (Large)'!AP30</f>
        <v>38</v>
      </c>
      <c r="AQ30" s="475">
        <f>'Conventional Pipeline (Large)'!AQ30</f>
        <v>38</v>
      </c>
      <c r="AR30" s="475">
        <f>'Conventional Pipeline (Large)'!AR30</f>
        <v>0</v>
      </c>
      <c r="AS30" s="443">
        <f>'Conventional Pipeline (Large)'!AS30</f>
        <v>0</v>
      </c>
      <c r="AT30" s="443">
        <f>'Conventional Pipeline (Large)'!AT30</f>
        <v>0</v>
      </c>
      <c r="AU30" s="443">
        <f>'Conventional Pipeline (Large)'!AU30</f>
        <v>0</v>
      </c>
      <c r="AV30" s="443">
        <f>'Conventional Pipeline (Large)'!AV30</f>
        <v>0</v>
      </c>
      <c r="AW30" s="443">
        <f>'Conventional Pipeline (Large)'!AW30</f>
        <v>0</v>
      </c>
      <c r="AX30" s="443">
        <f>'Conventional Pipeline (Large)'!AX30</f>
        <v>0</v>
      </c>
      <c r="AY30" s="443">
        <f>'Conventional Pipeline (Large)'!AY30</f>
        <v>0</v>
      </c>
      <c r="AZ30" s="443">
        <f>'Conventional Pipeline (Large)'!AZ30</f>
        <v>0</v>
      </c>
      <c r="BA30" s="443">
        <f>'Conventional Pipeline (Large)'!BA30</f>
        <v>0</v>
      </c>
      <c r="BB30" s="443">
        <f>'Conventional Pipeline (Large)'!BB30</f>
        <v>76</v>
      </c>
      <c r="BC30" s="116">
        <f t="shared" si="1"/>
        <v>76</v>
      </c>
      <c r="BD30" s="524">
        <f>'Conventional Pipeline (Large)'!U30</f>
        <v>0.65</v>
      </c>
    </row>
    <row r="31" spans="1:57" x14ac:dyDescent="0.45">
      <c r="A31" s="116" t="str">
        <f>'Conventional Pipeline (Large)'!A31</f>
        <v>213744VAR</v>
      </c>
      <c r="B31" s="436" t="str">
        <f>'Conventional Pipeline (Large)'!B31</f>
        <v>Grant with S106 Obligations</v>
      </c>
      <c r="C31" s="436">
        <f>'Conventional Pipeline (Large)'!C31</f>
        <v>0</v>
      </c>
      <c r="D31" s="436">
        <f>'Conventional Pipeline (Large)'!D31</f>
        <v>44538</v>
      </c>
      <c r="E31" s="436">
        <f>'Conventional Pipeline (Large)'!E31</f>
        <v>44112</v>
      </c>
      <c r="F31" s="116" t="str">
        <f>'Conventional Pipeline (Large)'!F31</f>
        <v>Orion Park, Northfield Avenue, West Ealing, W13 9SJ</v>
      </c>
      <c r="G31" s="436" t="str">
        <f>'Conventional Pipeline (Large)'!G31</f>
        <v>Part supersedes 171721FUL adding a further 19 units</v>
      </c>
      <c r="H31" s="436">
        <f>'Conventional Pipeline (Large)'!H31</f>
        <v>19</v>
      </c>
      <c r="I31" s="436">
        <f>'Conventional Pipeline (Large)'!I31</f>
        <v>0</v>
      </c>
      <c r="J31" s="116">
        <f>'Conventional Pipeline (Large)'!J31</f>
        <v>19</v>
      </c>
      <c r="K31" s="436">
        <f>'Conventional Pipeline (Large)'!K31</f>
        <v>0</v>
      </c>
      <c r="L31" s="436">
        <f>'Conventional Pipeline (Large)'!L31</f>
        <v>0</v>
      </c>
      <c r="M31" s="436" t="str">
        <f>'Conventional Pipeline (Large)'!M31</f>
        <v>Northfield</v>
      </c>
      <c r="N31" s="436" t="str">
        <f>'Conventional Pipeline (Large)'!N31</f>
        <v>Ealing</v>
      </c>
      <c r="O31" s="436">
        <f>'Conventional Pipeline (Large)'!O31</f>
        <v>516975</v>
      </c>
      <c r="P31" s="436">
        <f>'Conventional Pipeline (Large)'!P31</f>
        <v>179164</v>
      </c>
      <c r="Q31" s="436">
        <f>'Conventional Pipeline (Large)'!Q31</f>
        <v>0</v>
      </c>
      <c r="R31" s="436" t="str">
        <f>'Conventional Pipeline (Large)'!R31</f>
        <v>No</v>
      </c>
      <c r="S31" s="436" t="str">
        <f>'Conventional Pipeline (Large)'!S31</f>
        <v>No</v>
      </c>
      <c r="T31" s="436" t="str">
        <f>'Conventional Pipeline (Large)'!T31</f>
        <v>NA</v>
      </c>
      <c r="U31" s="116"/>
      <c r="V31" s="116">
        <f>'Conventional Pipeline (Large)'!V31</f>
        <v>19</v>
      </c>
      <c r="W31" s="436"/>
      <c r="X31" s="436"/>
      <c r="Y31" s="436"/>
      <c r="Z31" s="436"/>
      <c r="AA31" s="436"/>
      <c r="AB31" s="459" t="str">
        <f>'Conventional Pipeline (Large)'!AB31</f>
        <v>Started</v>
      </c>
      <c r="AC31" s="459">
        <f>'Conventional Pipeline (Large)'!AC31</f>
        <v>0</v>
      </c>
      <c r="AD31" s="459" t="str">
        <f>'Conventional Pipeline (Large)'!AD31</f>
        <v>Bespoke. CIL records confirm commencement in October 2020 of parent application, but apart from site clearance progress is slow</v>
      </c>
      <c r="AE31" s="443">
        <f>'Conventional Pipeline (Large)'!AE31</f>
        <v>0</v>
      </c>
      <c r="AF31" s="443">
        <f>'Conventional Pipeline (Large)'!AF31</f>
        <v>0</v>
      </c>
      <c r="AG31" s="443">
        <f>'Conventional Pipeline (Large)'!AG31</f>
        <v>0</v>
      </c>
      <c r="AH31" s="443">
        <f>'Conventional Pipeline (Large)'!AH31</f>
        <v>0</v>
      </c>
      <c r="AI31" s="443">
        <f>'Conventional Pipeline (Large)'!AI31</f>
        <v>0</v>
      </c>
      <c r="AJ31" s="443">
        <f>'Conventional Pipeline (Large)'!AJ31</f>
        <v>0</v>
      </c>
      <c r="AK31" s="443">
        <f>'Conventional Pipeline (Large)'!AK31</f>
        <v>0</v>
      </c>
      <c r="AL31" s="443">
        <f>'Conventional Pipeline (Large)'!AL31</f>
        <v>0</v>
      </c>
      <c r="AM31" s="505">
        <f>'Conventional Pipeline (Large)'!AM31</f>
        <v>0</v>
      </c>
      <c r="AN31" s="475">
        <f>'Conventional Pipeline (Large)'!AN31</f>
        <v>0</v>
      </c>
      <c r="AO31" s="475">
        <f>'Conventional Pipeline (Large)'!AO31</f>
        <v>0</v>
      </c>
      <c r="AP31" s="475">
        <f>'Conventional Pipeline (Large)'!AP31</f>
        <v>10</v>
      </c>
      <c r="AQ31" s="475">
        <f>'Conventional Pipeline (Large)'!AQ31</f>
        <v>9</v>
      </c>
      <c r="AR31" s="475">
        <f>'Conventional Pipeline (Large)'!AR31</f>
        <v>0</v>
      </c>
      <c r="AS31" s="443">
        <f>'Conventional Pipeline (Large)'!AS31</f>
        <v>0</v>
      </c>
      <c r="AT31" s="443">
        <f>'Conventional Pipeline (Large)'!AT31</f>
        <v>0</v>
      </c>
      <c r="AU31" s="443">
        <f>'Conventional Pipeline (Large)'!AU31</f>
        <v>0</v>
      </c>
      <c r="AV31" s="443">
        <f>'Conventional Pipeline (Large)'!AV31</f>
        <v>0</v>
      </c>
      <c r="AW31" s="443">
        <f>'Conventional Pipeline (Large)'!AW31</f>
        <v>0</v>
      </c>
      <c r="AX31" s="443">
        <f>'Conventional Pipeline (Large)'!AX31</f>
        <v>0</v>
      </c>
      <c r="AY31" s="443">
        <f>'Conventional Pipeline (Large)'!AY31</f>
        <v>0</v>
      </c>
      <c r="AZ31" s="443">
        <f>'Conventional Pipeline (Large)'!AZ31</f>
        <v>0</v>
      </c>
      <c r="BA31" s="443">
        <f>'Conventional Pipeline (Large)'!BA31</f>
        <v>0</v>
      </c>
      <c r="BB31" s="443">
        <f>'Conventional Pipeline (Large)'!BB31</f>
        <v>19</v>
      </c>
      <c r="BC31" s="116">
        <f t="shared" si="1"/>
        <v>19</v>
      </c>
      <c r="BD31" s="524">
        <f>'Conventional Pipeline (Large)'!U31</f>
        <v>0.65</v>
      </c>
    </row>
    <row r="32" spans="1:57" hidden="1" x14ac:dyDescent="0.45">
      <c r="A32" s="116" t="str">
        <f>'Conventional Pipeline (Large)'!A32</f>
        <v>232370FUL</v>
      </c>
      <c r="B32" s="436" t="str">
        <f>'Conventional Pipeline (Large)'!B32</f>
        <v>Grant with Conditions</v>
      </c>
      <c r="C32" s="436">
        <f>'Conventional Pipeline (Large)'!C32</f>
        <v>0</v>
      </c>
      <c r="D32" s="436">
        <f>'Conventional Pipeline (Large)'!D32</f>
        <v>45155</v>
      </c>
      <c r="E32" s="436">
        <f>'Conventional Pipeline (Large)'!E32</f>
        <v>0</v>
      </c>
      <c r="F32" s="116" t="str">
        <f>'Conventional Pipeline (Large)'!F32</f>
        <v>Louisa Chilton Court, Montpelier Avenue, Ealing, W5 2XP</v>
      </c>
      <c r="G32" s="436" t="str">
        <f>'Conventional Pipeline (Large)'!G32</f>
        <v xml:space="preserve">Relates only to Louisa Chilton Court. 232370FUL part replaces 174077FUL which had subsequently lapsed and encompassing wider site including the nursing home. </v>
      </c>
      <c r="H32" s="436">
        <f>'Conventional Pipeline (Large)'!H32</f>
        <v>4</v>
      </c>
      <c r="I32" s="436">
        <f>'Conventional Pipeline (Large)'!I32</f>
        <v>6</v>
      </c>
      <c r="J32" s="116">
        <f>'Conventional Pipeline (Large)'!J32</f>
        <v>-2</v>
      </c>
      <c r="K32" s="436">
        <f>'Conventional Pipeline (Large)'!K32</f>
        <v>0</v>
      </c>
      <c r="L32" s="436" t="str">
        <f>'Conventional Pipeline (Large)'!L32</f>
        <v>New Build</v>
      </c>
      <c r="M32" s="436" t="str">
        <f>'Conventional Pipeline (Large)'!M32</f>
        <v>Pitshanger</v>
      </c>
      <c r="N32" s="436" t="str">
        <f>'Conventional Pipeline (Large)'!N32</f>
        <v>Ealing</v>
      </c>
      <c r="O32" s="436">
        <f>'Conventional Pipeline (Large)'!O32</f>
        <v>0</v>
      </c>
      <c r="P32" s="436">
        <f>'Conventional Pipeline (Large)'!P32</f>
        <v>0</v>
      </c>
      <c r="Q32" s="436">
        <f>'Conventional Pipeline (Large)'!Q32</f>
        <v>0</v>
      </c>
      <c r="R32" s="436" t="str">
        <f>'Conventional Pipeline (Large)'!R32</f>
        <v>No</v>
      </c>
      <c r="S32" s="436" t="str">
        <f>'Conventional Pipeline (Large)'!S32</f>
        <v>20EA</v>
      </c>
      <c r="T32" s="436" t="str">
        <f>'Conventional Pipeline (Large)'!T32</f>
        <v>NA (in so far as the permitted capacity has been isolated from the allocation input)</v>
      </c>
      <c r="U32" s="116"/>
      <c r="V32" s="116">
        <f>'Conventional Pipeline (Large)'!V32</f>
        <v>0</v>
      </c>
      <c r="W32" s="436"/>
      <c r="X32" s="436"/>
      <c r="Y32" s="436"/>
      <c r="Z32" s="436"/>
      <c r="AA32" s="436"/>
      <c r="AB32" s="459" t="str">
        <f>'Conventional Pipeline (Large)'!AB32</f>
        <v>Approval</v>
      </c>
      <c r="AC32" s="459" t="str">
        <f>'Conventional Pipeline (Large)'!AC32</f>
        <v>Small site permission forming part of an original large site allocation (20EA). 232370FUL essentially part replaces the earlier lapsed scheme 174077FUL (although this earlier scheme related to the allocation site in its entirety. This latter application (232370FUL) relates to Louisa Chilton Court only forming the eastern part of the allocation site and doesn't impinge on the nursing accommodation at 76. This latter permission replaces 6 original flats with 4 large homes. Various pre-commencement conditions discharged Oct 2024. Details relating to land contamination indicate that ground works have commenced. The net loss of 2 units arising from 232370FUL is excluded the Conventional Pipeline (Large) tab, as this scheme no longer forms part of a large site allocation and as an independent entry constitutes a small site permission.</v>
      </c>
      <c r="AD32" s="459" t="str">
        <f>'Conventional Pipeline (Large)'!AD32</f>
        <v>NA</v>
      </c>
      <c r="AE32" s="443">
        <f>'Conventional Pipeline (Large)'!AE32</f>
        <v>0</v>
      </c>
      <c r="AF32" s="443">
        <f>'Conventional Pipeline (Large)'!AF32</f>
        <v>0</v>
      </c>
      <c r="AG32" s="443">
        <f>'Conventional Pipeline (Large)'!AG32</f>
        <v>0</v>
      </c>
      <c r="AH32" s="443">
        <f>'Conventional Pipeline (Large)'!AH32</f>
        <v>0</v>
      </c>
      <c r="AI32" s="443">
        <f>'Conventional Pipeline (Large)'!AI32</f>
        <v>0</v>
      </c>
      <c r="AJ32" s="443">
        <f>'Conventional Pipeline (Large)'!AJ32</f>
        <v>0</v>
      </c>
      <c r="AK32" s="443">
        <f>'Conventional Pipeline (Large)'!AK32</f>
        <v>0</v>
      </c>
      <c r="AL32" s="443">
        <f>'Conventional Pipeline (Large)'!AL32</f>
        <v>0</v>
      </c>
      <c r="AM32" s="505">
        <f>'Conventional Pipeline (Large)'!AM32</f>
        <v>0</v>
      </c>
      <c r="AN32" s="475">
        <f>'Conventional Pipeline (Large)'!AN32</f>
        <v>0</v>
      </c>
      <c r="AO32" s="475">
        <f>'Conventional Pipeline (Large)'!AO32</f>
        <v>0</v>
      </c>
      <c r="AP32" s="475">
        <f>'Conventional Pipeline (Large)'!AP32</f>
        <v>0</v>
      </c>
      <c r="AQ32" s="475">
        <f>'Conventional Pipeline (Large)'!AQ32</f>
        <v>0</v>
      </c>
      <c r="AR32" s="475">
        <f>'Conventional Pipeline (Large)'!AR32</f>
        <v>0</v>
      </c>
      <c r="AS32" s="443">
        <f>'Conventional Pipeline (Large)'!AS32</f>
        <v>0</v>
      </c>
      <c r="AT32" s="443">
        <f>'Conventional Pipeline (Large)'!AT32</f>
        <v>0</v>
      </c>
      <c r="AU32" s="443">
        <f>'Conventional Pipeline (Large)'!AU32</f>
        <v>0</v>
      </c>
      <c r="AV32" s="443">
        <f>'Conventional Pipeline (Large)'!AV32</f>
        <v>0</v>
      </c>
      <c r="AW32" s="443">
        <f>'Conventional Pipeline (Large)'!AW32</f>
        <v>0</v>
      </c>
      <c r="AX32" s="443">
        <f>'Conventional Pipeline (Large)'!AX32</f>
        <v>0</v>
      </c>
      <c r="AY32" s="443">
        <f>'Conventional Pipeline (Large)'!AY32</f>
        <v>0</v>
      </c>
      <c r="AZ32" s="443">
        <f>'Conventional Pipeline (Large)'!AZ32</f>
        <v>0</v>
      </c>
      <c r="BA32" s="443">
        <f>'Conventional Pipeline (Large)'!BA32</f>
        <v>0</v>
      </c>
      <c r="BB32" s="443">
        <f>'Conventional Pipeline (Large)'!BB32</f>
        <v>0</v>
      </c>
      <c r="BC32" s="462">
        <f t="shared" si="1"/>
        <v>0</v>
      </c>
      <c r="BD32" s="524">
        <f>'Conventional Pipeline (Large)'!U32</f>
        <v>0.1</v>
      </c>
    </row>
    <row r="33" spans="1:57" hidden="1" x14ac:dyDescent="0.45">
      <c r="A33" s="116" t="str">
        <f>'Conventional Pipeline (Large)'!A33</f>
        <v>182843FUL</v>
      </c>
      <c r="B33" s="436" t="str">
        <f>'Conventional Pipeline (Large)'!B33</f>
        <v>Grant with S106 Obligations</v>
      </c>
      <c r="C33" s="436">
        <f>'Conventional Pipeline (Large)'!C33</f>
        <v>0</v>
      </c>
      <c r="D33" s="436">
        <f>'Conventional Pipeline (Large)'!D33</f>
        <v>43840</v>
      </c>
      <c r="E33" s="436" t="str">
        <f>'Conventional Pipeline (Large)'!E33</f>
        <v>TBC</v>
      </c>
      <c r="F33" s="116" t="str">
        <f>'Conventional Pipeline (Large)'!F33</f>
        <v>Kellogg Tower, Greenford Road, Greenford, Middlesex, UB6 0JA (Car Park and Building 1)</v>
      </c>
      <c r="G33" s="436" t="str">
        <f>'Conventional Pipeline (Large)'!G33</f>
        <v>Building 1 was to be subsumed under 213378FUL, but pending application 213378FUL disposed of.</v>
      </c>
      <c r="H33" s="436">
        <f>'Conventional Pipeline (Large)'!H33</f>
        <v>346</v>
      </c>
      <c r="I33" s="436">
        <f>'Conventional Pipeline (Large)'!I33</f>
        <v>0</v>
      </c>
      <c r="J33" s="116">
        <f>'Conventional Pipeline (Large)'!J33</f>
        <v>346</v>
      </c>
      <c r="K33" s="436">
        <f>'Conventional Pipeline (Large)'!K33</f>
        <v>0</v>
      </c>
      <c r="L33" s="436" t="str">
        <f>'Conventional Pipeline (Large)'!L33</f>
        <v>New Build</v>
      </c>
      <c r="M33" s="436" t="str">
        <f>'Conventional Pipeline (Large)'!M33</f>
        <v>North Greenford</v>
      </c>
      <c r="N33" s="436" t="str">
        <f>'Conventional Pipeline (Large)'!N33</f>
        <v>Greenford</v>
      </c>
      <c r="O33" s="436">
        <f>'Conventional Pipeline (Large)'!O33</f>
        <v>515290</v>
      </c>
      <c r="P33" s="436">
        <f>'Conventional Pipeline (Large)'!P33</f>
        <v>185342</v>
      </c>
      <c r="Q33" s="436">
        <f>'Conventional Pipeline (Large)'!Q33</f>
        <v>0</v>
      </c>
      <c r="R33" s="436" t="str">
        <f>'Conventional Pipeline (Large)'!R33</f>
        <v>No</v>
      </c>
      <c r="S33" s="436" t="str">
        <f>'Conventional Pipeline (Large)'!S33</f>
        <v>No</v>
      </c>
      <c r="T33" s="436" t="str">
        <f>'Conventional Pipeline (Large)'!T33</f>
        <v>NA</v>
      </c>
      <c r="U33" s="116"/>
      <c r="V33" s="116">
        <f>'Conventional Pipeline (Large)'!V33</f>
        <v>346</v>
      </c>
      <c r="W33" s="436"/>
      <c r="X33" s="436"/>
      <c r="Y33" s="436"/>
      <c r="Z33" s="436"/>
      <c r="AA33" s="436"/>
      <c r="AB33" s="459" t="str">
        <f>'Conventional Pipeline (Large)'!AB33</f>
        <v>Approval</v>
      </c>
      <c r="AC33" s="459" t="str">
        <f>'Conventional Pipeline (Large)'!AC33</f>
        <v xml:space="preserve">This permission encompasses 3 new blocks (270) on the car park and a 4th block (76) (building 1) to front of original Kellogg Tower. The original permission comprises a total of 346 units. That part of the site accommodating building 1 was subsequently going to be subsumed under pending application 213378FUL (Combined both schemes would have totalled 558 units). The legal agreement for 213378FUL was not signed and this pending scheme has now been disposed of (Feb 2026). Whilst the act of disposal occurred after 31/03/2025, it was deemed appropriate to remove any contribution from this pending scheme input in this iteration of the trajectory because of the presence of the original permission 182843FUL, which can revert back to its non-superseded state. The input assigned to this scheme (182843FUL) in the trajectory has reverted to 346 units.
Note the applicant is now investigating a revised development on this site, and in 2025 has sought a scoping opinion for a new scheme comprising 550 C3 units and 390 co-living units. If pursued this will ultimately supersede 182843FUL.  Awaiting a fresh application, no account has been taken of these future plans in the trajectory at present.
Note the completion of the original office block (now known as Atrium Point) which created 263 units is already completed. 
</v>
      </c>
      <c r="AD33" s="459" t="str">
        <f>'Conventional Pipeline (Large)'!AD33</f>
        <v>Bespoke - The Construction Management Plan advised that construction activities were a anticipated to take 39 months. Works have not started and noting recent scoping opinion it is possible that this scheme may longer be pursued.  Given uncertainty around which scheme may ultimately be pursued on this part of the site, a cautious approach is considered appropriate. This capacity is assigned to year 6 onwards.</v>
      </c>
      <c r="AE33" s="443">
        <f>'Conventional Pipeline (Large)'!AE33</f>
        <v>0</v>
      </c>
      <c r="AF33" s="443">
        <f>'Conventional Pipeline (Large)'!AF33</f>
        <v>0</v>
      </c>
      <c r="AG33" s="443">
        <f>'Conventional Pipeline (Large)'!AG33</f>
        <v>0</v>
      </c>
      <c r="AH33" s="443">
        <f>'Conventional Pipeline (Large)'!AH33</f>
        <v>0</v>
      </c>
      <c r="AI33" s="443">
        <f>'Conventional Pipeline (Large)'!AI33</f>
        <v>0</v>
      </c>
      <c r="AJ33" s="443">
        <f>'Conventional Pipeline (Large)'!AJ33</f>
        <v>0</v>
      </c>
      <c r="AK33" s="443">
        <f>'Conventional Pipeline (Large)'!AK33</f>
        <v>0</v>
      </c>
      <c r="AL33" s="443">
        <f>'Conventional Pipeline (Large)'!AL33</f>
        <v>0</v>
      </c>
      <c r="AM33" s="505">
        <f>'Conventional Pipeline (Large)'!AM33</f>
        <v>0</v>
      </c>
      <c r="AN33" s="475">
        <f>'Conventional Pipeline (Large)'!AN33</f>
        <v>0</v>
      </c>
      <c r="AO33" s="475">
        <f>'Conventional Pipeline (Large)'!AO33</f>
        <v>0</v>
      </c>
      <c r="AP33" s="475">
        <f>'Conventional Pipeline (Large)'!AP33</f>
        <v>0</v>
      </c>
      <c r="AQ33" s="475">
        <f>'Conventional Pipeline (Large)'!AQ33</f>
        <v>0</v>
      </c>
      <c r="AR33" s="475">
        <f>'Conventional Pipeline (Large)'!AR33</f>
        <v>0</v>
      </c>
      <c r="AS33" s="443">
        <f>'Conventional Pipeline (Large)'!AS33</f>
        <v>87</v>
      </c>
      <c r="AT33" s="443">
        <f>'Conventional Pipeline (Large)'!AT33</f>
        <v>87</v>
      </c>
      <c r="AU33" s="443">
        <f>'Conventional Pipeline (Large)'!AU33</f>
        <v>86</v>
      </c>
      <c r="AV33" s="443">
        <f>'Conventional Pipeline (Large)'!AV33</f>
        <v>86</v>
      </c>
      <c r="AW33" s="443">
        <f>'Conventional Pipeline (Large)'!AW33</f>
        <v>0</v>
      </c>
      <c r="AX33" s="443">
        <f>'Conventional Pipeline (Large)'!AX33</f>
        <v>0</v>
      </c>
      <c r="AY33" s="443">
        <f>'Conventional Pipeline (Large)'!AY33</f>
        <v>0</v>
      </c>
      <c r="AZ33" s="443">
        <f>'Conventional Pipeline (Large)'!AZ33</f>
        <v>0</v>
      </c>
      <c r="BA33" s="443">
        <f>'Conventional Pipeline (Large)'!BA33</f>
        <v>0</v>
      </c>
      <c r="BB33" s="443">
        <f>'Conventional Pipeline (Large)'!BB33</f>
        <v>346</v>
      </c>
      <c r="BC33" s="462">
        <f t="shared" si="1"/>
        <v>0</v>
      </c>
      <c r="BD33" s="524">
        <f>'Conventional Pipeline (Large)'!U33</f>
        <v>2.37</v>
      </c>
    </row>
    <row r="34" spans="1:57" x14ac:dyDescent="0.45">
      <c r="A34" s="116" t="str">
        <f>'Conventional Pipeline (Large)'!A34</f>
        <v>164694FUL</v>
      </c>
      <c r="B34" s="436" t="str">
        <f>'Conventional Pipeline (Large)'!B34</f>
        <v>Grant with S106 Obligations</v>
      </c>
      <c r="C34" s="436">
        <f>'Conventional Pipeline (Large)'!C34</f>
        <v>0</v>
      </c>
      <c r="D34" s="436">
        <f>'Conventional Pipeline (Large)'!D34</f>
        <v>42979</v>
      </c>
      <c r="E34" s="436">
        <f>'Conventional Pipeline (Large)'!E34</f>
        <v>43285</v>
      </c>
      <c r="F34" s="116" t="str">
        <f>'Conventional Pipeline (Large)'!F34</f>
        <v>Former GlaxoSmithKline Site And Former Sunblest Bakery Site, Greenford Road, Greenford, UB6 0HE</v>
      </c>
      <c r="G34" s="436" t="str">
        <f>'Conventional Pipeline (Large)'!G34</f>
        <v>Part superseded by 18488VAR</v>
      </c>
      <c r="H34" s="436">
        <f>'Conventional Pipeline (Large)'!H34</f>
        <v>870</v>
      </c>
      <c r="I34" s="436">
        <f>'Conventional Pipeline (Large)'!I34</f>
        <v>0</v>
      </c>
      <c r="J34" s="116">
        <f>'Conventional Pipeline (Large)'!J34</f>
        <v>870</v>
      </c>
      <c r="K34" s="436">
        <f>'Conventional Pipeline (Large)'!K34</f>
        <v>0</v>
      </c>
      <c r="L34" s="436">
        <f>'Conventional Pipeline (Large)'!L34</f>
        <v>0</v>
      </c>
      <c r="M34" s="436" t="str">
        <f>'Conventional Pipeline (Large)'!M34</f>
        <v>Central Greenford</v>
      </c>
      <c r="N34" s="436" t="str">
        <f>'Conventional Pipeline (Large)'!N34</f>
        <v>Greenford</v>
      </c>
      <c r="O34" s="436">
        <f>'Conventional Pipeline (Large)'!O34</f>
        <v>515017</v>
      </c>
      <c r="P34" s="436">
        <f>'Conventional Pipeline (Large)'!P34</f>
        <v>184636</v>
      </c>
      <c r="Q34" s="436">
        <f>'Conventional Pipeline (Large)'!Q34</f>
        <v>0</v>
      </c>
      <c r="R34" s="436" t="str">
        <f>'Conventional Pipeline (Large)'!R34</f>
        <v>OIS7</v>
      </c>
      <c r="S34" s="436" t="str">
        <f>'Conventional Pipeline (Large)'!S34</f>
        <v>No</v>
      </c>
      <c r="T34" s="436" t="str">
        <f>'Conventional Pipeline (Large)'!T34</f>
        <v>NA</v>
      </c>
      <c r="U34" s="116"/>
      <c r="V34" s="116">
        <f>'Conventional Pipeline (Large)'!V34</f>
        <v>870</v>
      </c>
      <c r="W34" s="436"/>
      <c r="X34" s="436"/>
      <c r="Y34" s="436"/>
      <c r="Z34" s="436"/>
      <c r="AA34" s="436"/>
      <c r="AB34" s="459" t="str">
        <f>'Conventional Pipeline (Large)'!AB34</f>
        <v>Started</v>
      </c>
      <c r="AC34" s="459" t="str">
        <f>'Conventional Pipeline (Large)'!AC34</f>
        <v xml:space="preserve">This permission encapsulates the full site.  It proposed 1965 net units. Of these 1095 units have been completed thus far (379 within block 5 in March 2020, 278 within block 3 in March 2022, 220 in block 4 in Aug 2022 (plus 31 under S73 permission), 218 in block 8 in June 2024). 870 remaining under the original application to be implemented. </v>
      </c>
      <c r="AD34" s="459" t="str">
        <f>'Conventional Pipeline (Large)'!AD34</f>
        <v xml:space="preserve">Bespoke. Started July 2018. Blocks 3, 4 (part against this permission and part against 184888VAR) and 5 have been completed. Block 8 completed in June 2024. Block 7 due to complete in 2025. Blocks 6 &amp; 9 due to complete in 2026. Block 2 is due to complete in 2027. Block 1 is due to complete in 2028.  </v>
      </c>
      <c r="AE34" s="443">
        <f>'Conventional Pipeline (Large)'!AE34</f>
        <v>0</v>
      </c>
      <c r="AF34" s="443">
        <f>'Conventional Pipeline (Large)'!AF34</f>
        <v>0</v>
      </c>
      <c r="AG34" s="443">
        <f>'Conventional Pipeline (Large)'!AG34</f>
        <v>0</v>
      </c>
      <c r="AH34" s="443">
        <f>'Conventional Pipeline (Large)'!AH34</f>
        <v>0</v>
      </c>
      <c r="AI34" s="443">
        <f>'Conventional Pipeline (Large)'!AI34</f>
        <v>0</v>
      </c>
      <c r="AJ34" s="443">
        <f>'Conventional Pipeline (Large)'!AJ34</f>
        <v>0</v>
      </c>
      <c r="AK34" s="443">
        <f>'Conventional Pipeline (Large)'!AK34</f>
        <v>0</v>
      </c>
      <c r="AL34" s="443">
        <f>'Conventional Pipeline (Large)'!AL34</f>
        <v>0</v>
      </c>
      <c r="AM34" s="505">
        <f>'Conventional Pipeline (Large)'!AM34</f>
        <v>0</v>
      </c>
      <c r="AN34" s="475">
        <f>'Conventional Pipeline (Large)'!AN34</f>
        <v>424</v>
      </c>
      <c r="AO34" s="475">
        <f>'Conventional Pipeline (Large)'!AO34</f>
        <v>198</v>
      </c>
      <c r="AP34" s="475">
        <f>'Conventional Pipeline (Large)'!AP34</f>
        <v>248</v>
      </c>
      <c r="AQ34" s="475">
        <f>'Conventional Pipeline (Large)'!AQ34</f>
        <v>0</v>
      </c>
      <c r="AR34" s="475">
        <f>'Conventional Pipeline (Large)'!AR34</f>
        <v>0</v>
      </c>
      <c r="AS34" s="443">
        <f>'Conventional Pipeline (Large)'!AS34</f>
        <v>0</v>
      </c>
      <c r="AT34" s="443">
        <f>'Conventional Pipeline (Large)'!AT34</f>
        <v>0</v>
      </c>
      <c r="AU34" s="443">
        <f>'Conventional Pipeline (Large)'!AU34</f>
        <v>0</v>
      </c>
      <c r="AV34" s="443">
        <f>'Conventional Pipeline (Large)'!AV34</f>
        <v>0</v>
      </c>
      <c r="AW34" s="443">
        <f>'Conventional Pipeline (Large)'!AW34</f>
        <v>0</v>
      </c>
      <c r="AX34" s="443">
        <f>'Conventional Pipeline (Large)'!AX34</f>
        <v>0</v>
      </c>
      <c r="AY34" s="443">
        <f>'Conventional Pipeline (Large)'!AY34</f>
        <v>0</v>
      </c>
      <c r="AZ34" s="443">
        <f>'Conventional Pipeline (Large)'!AZ34</f>
        <v>0</v>
      </c>
      <c r="BA34" s="443">
        <f>'Conventional Pipeline (Large)'!BA34</f>
        <v>0</v>
      </c>
      <c r="BB34" s="443">
        <f>'Conventional Pipeline (Large)'!BB34</f>
        <v>870</v>
      </c>
      <c r="BC34" s="116">
        <f t="shared" si="1"/>
        <v>870</v>
      </c>
      <c r="BD34" s="524">
        <f>'Conventional Pipeline (Large)'!U34</f>
        <v>10.5</v>
      </c>
    </row>
    <row r="35" spans="1:57" x14ac:dyDescent="0.45">
      <c r="A35" s="116" t="str">
        <f>'Conventional Pipeline (Large)'!A35</f>
        <v>184888VAR</v>
      </c>
      <c r="B35" s="436" t="str">
        <f>'Conventional Pipeline (Large)'!B35</f>
        <v>Grant with S106 Obligations</v>
      </c>
      <c r="C35" s="436">
        <f>'Conventional Pipeline (Large)'!C35</f>
        <v>0</v>
      </c>
      <c r="D35" s="436">
        <f>'Conventional Pipeline (Large)'!D35</f>
        <v>43840</v>
      </c>
      <c r="E35" s="436">
        <f>'Conventional Pipeline (Large)'!E35</f>
        <v>43285</v>
      </c>
      <c r="F35" s="116" t="str">
        <f>'Conventional Pipeline (Large)'!F35</f>
        <v>Former GlaxoSmithKline Site And Former Sunblest Bakery Site, Greenford Road, Greenford, UB6 0HE</v>
      </c>
      <c r="G35" s="436" t="str">
        <f>'Conventional Pipeline (Large)'!G35</f>
        <v>Amends blocks 4, 5, 6, 7 &amp; 8</v>
      </c>
      <c r="H35" s="436">
        <f>'Conventional Pipeline (Large)'!H35</f>
        <v>122</v>
      </c>
      <c r="I35" s="436">
        <f>'Conventional Pipeline (Large)'!I35</f>
        <v>0</v>
      </c>
      <c r="J35" s="116">
        <f>'Conventional Pipeline (Large)'!J35</f>
        <v>122</v>
      </c>
      <c r="K35" s="436">
        <f>'Conventional Pipeline (Large)'!K35</f>
        <v>0</v>
      </c>
      <c r="L35" s="436">
        <f>'Conventional Pipeline (Large)'!L35</f>
        <v>0</v>
      </c>
      <c r="M35" s="436" t="str">
        <f>'Conventional Pipeline (Large)'!M35</f>
        <v>Central Greenford</v>
      </c>
      <c r="N35" s="436" t="str">
        <f>'Conventional Pipeline (Large)'!N35</f>
        <v>Greenford</v>
      </c>
      <c r="O35" s="436">
        <f>'Conventional Pipeline (Large)'!O35</f>
        <v>515079</v>
      </c>
      <c r="P35" s="436">
        <f>'Conventional Pipeline (Large)'!P35</f>
        <v>184510</v>
      </c>
      <c r="Q35" s="436">
        <f>'Conventional Pipeline (Large)'!Q35</f>
        <v>0</v>
      </c>
      <c r="R35" s="436" t="str">
        <f>'Conventional Pipeline (Large)'!R35</f>
        <v>OIS7</v>
      </c>
      <c r="S35" s="436" t="str">
        <f>'Conventional Pipeline (Large)'!S35</f>
        <v>No</v>
      </c>
      <c r="T35" s="436" t="str">
        <f>'Conventional Pipeline (Large)'!T35</f>
        <v>NA</v>
      </c>
      <c r="U35" s="116"/>
      <c r="V35" s="116">
        <f>'Conventional Pipeline (Large)'!V35</f>
        <v>122</v>
      </c>
      <c r="W35" s="436"/>
      <c r="X35" s="436"/>
      <c r="Y35" s="436"/>
      <c r="Z35" s="436"/>
      <c r="AA35" s="436"/>
      <c r="AB35" s="459" t="str">
        <f>'Conventional Pipeline (Large)'!AB35</f>
        <v>Started</v>
      </c>
      <c r="AC35" s="459" t="str">
        <f>'Conventional Pipeline (Large)'!AC35</f>
        <v xml:space="preserve">This Section 73 permission amends blocks 4, 5, 6, 7 &amp; 8, adding a further 153 units bringing the site total up to 2118. This permission adjusted (upwards) the net figure for block 4 by 31 units. As above block all units in block 4 (251 in total) completed Aug 2022. 122 units remaining to be implemented.   </v>
      </c>
      <c r="AD35" s="459" t="str">
        <f>'Conventional Pipeline (Large)'!AD35</f>
        <v>Block 4 completed August 2022.  Align with phasing for main original application.</v>
      </c>
      <c r="AE35" s="443">
        <f>'Conventional Pipeline (Large)'!AE35</f>
        <v>0</v>
      </c>
      <c r="AF35" s="443">
        <f>'Conventional Pipeline (Large)'!AF35</f>
        <v>0</v>
      </c>
      <c r="AG35" s="443">
        <f>'Conventional Pipeline (Large)'!AG35</f>
        <v>0</v>
      </c>
      <c r="AH35" s="443">
        <f>'Conventional Pipeline (Large)'!AH35</f>
        <v>0</v>
      </c>
      <c r="AI35" s="443">
        <f>'Conventional Pipeline (Large)'!AI35</f>
        <v>0</v>
      </c>
      <c r="AJ35" s="443">
        <f>'Conventional Pipeline (Large)'!AJ35</f>
        <v>0</v>
      </c>
      <c r="AK35" s="443">
        <f>'Conventional Pipeline (Large)'!AK35</f>
        <v>0</v>
      </c>
      <c r="AL35" s="443">
        <f>'Conventional Pipeline (Large)'!AL35</f>
        <v>0</v>
      </c>
      <c r="AM35" s="505">
        <f>'Conventional Pipeline (Large)'!AM35</f>
        <v>0</v>
      </c>
      <c r="AN35" s="475">
        <f>'Conventional Pipeline (Large)'!AN35</f>
        <v>85</v>
      </c>
      <c r="AO35" s="475">
        <f>'Conventional Pipeline (Large)'!AO35</f>
        <v>14</v>
      </c>
      <c r="AP35" s="475">
        <f>'Conventional Pipeline (Large)'!AP35</f>
        <v>23</v>
      </c>
      <c r="AQ35" s="475">
        <f>'Conventional Pipeline (Large)'!AQ35</f>
        <v>0</v>
      </c>
      <c r="AR35" s="475">
        <f>'Conventional Pipeline (Large)'!AR35</f>
        <v>0</v>
      </c>
      <c r="AS35" s="443">
        <f>'Conventional Pipeline (Large)'!AS35</f>
        <v>0</v>
      </c>
      <c r="AT35" s="443">
        <f>'Conventional Pipeline (Large)'!AT35</f>
        <v>0</v>
      </c>
      <c r="AU35" s="443">
        <f>'Conventional Pipeline (Large)'!AU35</f>
        <v>0</v>
      </c>
      <c r="AV35" s="443">
        <f>'Conventional Pipeline (Large)'!AV35</f>
        <v>0</v>
      </c>
      <c r="AW35" s="443">
        <f>'Conventional Pipeline (Large)'!AW35</f>
        <v>0</v>
      </c>
      <c r="AX35" s="443">
        <f>'Conventional Pipeline (Large)'!AX35</f>
        <v>0</v>
      </c>
      <c r="AY35" s="443">
        <f>'Conventional Pipeline (Large)'!AY35</f>
        <v>0</v>
      </c>
      <c r="AZ35" s="443">
        <f>'Conventional Pipeline (Large)'!AZ35</f>
        <v>0</v>
      </c>
      <c r="BA35" s="443">
        <f>'Conventional Pipeline (Large)'!BA35</f>
        <v>0</v>
      </c>
      <c r="BB35" s="443">
        <f>'Conventional Pipeline (Large)'!BB35</f>
        <v>122</v>
      </c>
      <c r="BC35" s="116">
        <f t="shared" si="1"/>
        <v>122</v>
      </c>
      <c r="BD35" s="524">
        <f>'Conventional Pipeline (Large)'!U35</f>
        <v>10.5</v>
      </c>
    </row>
    <row r="36" spans="1:57" x14ac:dyDescent="0.45">
      <c r="A36" s="116" t="str">
        <f>'Conventional Pipeline (Large)'!A36</f>
        <v>203713FUL</v>
      </c>
      <c r="B36" s="436" t="str">
        <f>'Conventional Pipeline (Large)'!B36</f>
        <v>Grant with S106 Obligations</v>
      </c>
      <c r="C36" s="436">
        <f>'Conventional Pipeline (Large)'!C36</f>
        <v>0</v>
      </c>
      <c r="D36" s="436">
        <f>'Conventional Pipeline (Large)'!D36</f>
        <v>44230</v>
      </c>
      <c r="E36" s="436">
        <f>'Conventional Pipeline (Large)'!E36</f>
        <v>44529</v>
      </c>
      <c r="F36" s="116" t="str">
        <f>'Conventional Pipeline (Large)'!F36</f>
        <v>Land Adjacent To 5 - 17 Chesterton Close And 5 - 17 Evesham Close, Greenford, UB6 9TE</v>
      </c>
      <c r="G36" s="436">
        <f>'Conventional Pipeline (Large)'!G36</f>
        <v>0</v>
      </c>
      <c r="H36" s="436">
        <f>'Conventional Pipeline (Large)'!H36</f>
        <v>25</v>
      </c>
      <c r="I36" s="436">
        <f>'Conventional Pipeline (Large)'!I36</f>
        <v>0</v>
      </c>
      <c r="J36" s="116">
        <f>'Conventional Pipeline (Large)'!J36</f>
        <v>25</v>
      </c>
      <c r="K36" s="436">
        <f>'Conventional Pipeline (Large)'!K36</f>
        <v>0</v>
      </c>
      <c r="L36" s="436">
        <f>'Conventional Pipeline (Large)'!L36</f>
        <v>0</v>
      </c>
      <c r="M36" s="436" t="str">
        <f>'Conventional Pipeline (Large)'!M36</f>
        <v>Greenford Broadway</v>
      </c>
      <c r="N36" s="436" t="str">
        <f>'Conventional Pipeline (Large)'!N36</f>
        <v>Greenford</v>
      </c>
      <c r="O36" s="436">
        <f>'Conventional Pipeline (Large)'!O36</f>
        <v>513709</v>
      </c>
      <c r="P36" s="436">
        <f>'Conventional Pipeline (Large)'!P36</f>
        <v>183297</v>
      </c>
      <c r="Q36" s="436">
        <f>'Conventional Pipeline (Large)'!Q36</f>
        <v>0</v>
      </c>
      <c r="R36" s="436" t="str">
        <f>'Conventional Pipeline (Large)'!R36</f>
        <v>No</v>
      </c>
      <c r="S36" s="436" t="str">
        <f>'Conventional Pipeline (Large)'!S36</f>
        <v>No</v>
      </c>
      <c r="T36" s="436" t="str">
        <f>'Conventional Pipeline (Large)'!T36</f>
        <v>NA</v>
      </c>
      <c r="U36" s="116"/>
      <c r="V36" s="116">
        <f>'Conventional Pipeline (Large)'!V36</f>
        <v>25</v>
      </c>
      <c r="W36" s="436"/>
      <c r="X36" s="436"/>
      <c r="Y36" s="436"/>
      <c r="Z36" s="436"/>
      <c r="AA36" s="436"/>
      <c r="AB36" s="459" t="str">
        <f>'Conventional Pipeline (Large)'!AB36</f>
        <v>Started</v>
      </c>
      <c r="AC36" s="459">
        <f>'Conventional Pipeline (Large)'!AC36</f>
        <v>0</v>
      </c>
      <c r="AD36" s="459" t="str">
        <f>'Conventional Pipeline (Large)'!AD36</f>
        <v xml:space="preserve">Bespoke - CIL records confirm works commenced November 2021.  The Construction Management Plan indicates a construction programme of 79 weeks. Work continued on site until April 2023, but has stalled as original building contractor (Henry) went into administration. </v>
      </c>
      <c r="AE36" s="443">
        <f>'Conventional Pipeline (Large)'!AE36</f>
        <v>0</v>
      </c>
      <c r="AF36" s="443">
        <f>'Conventional Pipeline (Large)'!AF36</f>
        <v>0</v>
      </c>
      <c r="AG36" s="443">
        <f>'Conventional Pipeline (Large)'!AG36</f>
        <v>0</v>
      </c>
      <c r="AH36" s="443">
        <f>'Conventional Pipeline (Large)'!AH36</f>
        <v>0</v>
      </c>
      <c r="AI36" s="443">
        <f>'Conventional Pipeline (Large)'!AI36</f>
        <v>0</v>
      </c>
      <c r="AJ36" s="443">
        <f>'Conventional Pipeline (Large)'!AJ36</f>
        <v>0</v>
      </c>
      <c r="AK36" s="443">
        <f>'Conventional Pipeline (Large)'!AK36</f>
        <v>0</v>
      </c>
      <c r="AL36" s="443">
        <f>'Conventional Pipeline (Large)'!AL36</f>
        <v>0</v>
      </c>
      <c r="AM36" s="505">
        <f>'Conventional Pipeline (Large)'!AM36</f>
        <v>0</v>
      </c>
      <c r="AN36" s="475">
        <f>'Conventional Pipeline (Large)'!AN36</f>
        <v>0</v>
      </c>
      <c r="AO36" s="475">
        <f>'Conventional Pipeline (Large)'!AO36</f>
        <v>0</v>
      </c>
      <c r="AP36" s="475">
        <f>'Conventional Pipeline (Large)'!AP36</f>
        <v>25</v>
      </c>
      <c r="AQ36" s="475">
        <f>'Conventional Pipeline (Large)'!AQ36</f>
        <v>0</v>
      </c>
      <c r="AR36" s="475">
        <f>'Conventional Pipeline (Large)'!AR36</f>
        <v>0</v>
      </c>
      <c r="AS36" s="443">
        <f>'Conventional Pipeline (Large)'!AS36</f>
        <v>0</v>
      </c>
      <c r="AT36" s="443">
        <f>'Conventional Pipeline (Large)'!AT36</f>
        <v>0</v>
      </c>
      <c r="AU36" s="443">
        <f>'Conventional Pipeline (Large)'!AU36</f>
        <v>0</v>
      </c>
      <c r="AV36" s="443">
        <f>'Conventional Pipeline (Large)'!AV36</f>
        <v>0</v>
      </c>
      <c r="AW36" s="443">
        <f>'Conventional Pipeline (Large)'!AW36</f>
        <v>0</v>
      </c>
      <c r="AX36" s="443">
        <f>'Conventional Pipeline (Large)'!AX36</f>
        <v>0</v>
      </c>
      <c r="AY36" s="443">
        <f>'Conventional Pipeline (Large)'!AY36</f>
        <v>0</v>
      </c>
      <c r="AZ36" s="443">
        <f>'Conventional Pipeline (Large)'!AZ36</f>
        <v>0</v>
      </c>
      <c r="BA36" s="443">
        <f>'Conventional Pipeline (Large)'!BA36</f>
        <v>0</v>
      </c>
      <c r="BB36" s="443">
        <f>'Conventional Pipeline (Large)'!BB36</f>
        <v>25</v>
      </c>
      <c r="BC36" s="116">
        <f t="shared" si="1"/>
        <v>25</v>
      </c>
      <c r="BD36" s="524">
        <f>'Conventional Pipeline (Large)'!U36</f>
        <v>0.59</v>
      </c>
    </row>
    <row r="37" spans="1:57" x14ac:dyDescent="0.45">
      <c r="A37" s="116" t="str">
        <f>'Conventional Pipeline (Large)'!A37</f>
        <v>231604FUL</v>
      </c>
      <c r="B37" s="436" t="str">
        <f>'Conventional Pipeline (Large)'!B37</f>
        <v>Grant with S106 Obligations</v>
      </c>
      <c r="C37" s="436">
        <f>'Conventional Pipeline (Large)'!C37</f>
        <v>0</v>
      </c>
      <c r="D37" s="436">
        <f>'Conventional Pipeline (Large)'!D37</f>
        <v>45443</v>
      </c>
      <c r="E37" s="436">
        <f>'Conventional Pipeline (Large)'!E37</f>
        <v>0</v>
      </c>
      <c r="F37" s="116" t="str">
        <f>'Conventional Pipeline (Large)'!F37</f>
        <v>Smiths Farm, Kensington Road, UB5 6AH</v>
      </c>
      <c r="G37" s="436">
        <f>'Conventional Pipeline (Large)'!G37</f>
        <v>0</v>
      </c>
      <c r="H37" s="436">
        <f>'Conventional Pipeline (Large)'!H37</f>
        <v>220</v>
      </c>
      <c r="I37" s="436">
        <f>'Conventional Pipeline (Large)'!I37</f>
        <v>3</v>
      </c>
      <c r="J37" s="116">
        <f>'Conventional Pipeline (Large)'!J37</f>
        <v>217</v>
      </c>
      <c r="K37" s="436">
        <f>'Conventional Pipeline (Large)'!K37</f>
        <v>0</v>
      </c>
      <c r="L37" s="436">
        <f>'Conventional Pipeline (Large)'!L37</f>
        <v>0</v>
      </c>
      <c r="M37" s="436" t="str">
        <f>'Conventional Pipeline (Large)'!M37</f>
        <v>Greenford Broadway</v>
      </c>
      <c r="N37" s="436" t="str">
        <f>'Conventional Pipeline (Large)'!N37</f>
        <v>Greenford</v>
      </c>
      <c r="O37" s="436">
        <f>'Conventional Pipeline (Large)'!O37</f>
        <v>513135</v>
      </c>
      <c r="P37" s="436">
        <f>'Conventional Pipeline (Large)'!P37</f>
        <v>183502</v>
      </c>
      <c r="Q37" s="436">
        <f>'Conventional Pipeline (Large)'!Q37</f>
        <v>0</v>
      </c>
      <c r="R37" s="436" t="str">
        <f>'Conventional Pipeline (Large)'!R37</f>
        <v>No</v>
      </c>
      <c r="S37" s="436" t="str">
        <f>'Conventional Pipeline (Large)'!S37</f>
        <v>06GR (GR10)</v>
      </c>
      <c r="T37" s="436">
        <f>'Conventional Pipeline (Large)'!T37</f>
        <v>0</v>
      </c>
      <c r="U37" s="116"/>
      <c r="V37" s="116">
        <f>'Conventional Pipeline (Large)'!V37</f>
        <v>217</v>
      </c>
      <c r="W37" s="436"/>
      <c r="X37" s="436"/>
      <c r="Y37" s="436"/>
      <c r="Z37" s="436"/>
      <c r="AA37" s="436"/>
      <c r="AB37" s="459" t="str">
        <f>'Conventional Pipeline (Large)'!AB37</f>
        <v>Approval
Started (after 31/03/2025)</v>
      </c>
      <c r="AC37" s="459" t="str">
        <f>'Conventional Pipeline (Large)'!AC37</f>
        <v>Moved from pending tab as permission now approved (May 2024). Note pipeline input supersedes allocation capacity estimate. Existing farmhouse building retained but converted to café. Two existing flats demolished.</v>
      </c>
      <c r="AD37" s="459" t="str">
        <f>'Conventional Pipeline (Large)'!AD37</f>
        <v>Bespoke - Planning submission (243107CND) indicates that scheme to be built in 4 phases. Phase 1 (32 units) indicative completion is March 2027. Phase 2 (66 units) indicative completion is June 2027. Phase 3 (44 units) completion by May 2028. Phase 4 comprises 78 units with completion by July 2028. Project has transferred to a new developer (SNG), and some adjustments needed to delivery programme to reflect delayed start. Building Control records indicate that works started May 2025.</v>
      </c>
      <c r="AE37" s="443">
        <f>'Conventional Pipeline (Large)'!AE37</f>
        <v>0</v>
      </c>
      <c r="AF37" s="443">
        <f>'Conventional Pipeline (Large)'!AF37</f>
        <v>0</v>
      </c>
      <c r="AG37" s="443">
        <f>'Conventional Pipeline (Large)'!AG37</f>
        <v>0</v>
      </c>
      <c r="AH37" s="443">
        <f>'Conventional Pipeline (Large)'!AH37</f>
        <v>0</v>
      </c>
      <c r="AI37" s="443">
        <f>'Conventional Pipeline (Large)'!AI37</f>
        <v>0</v>
      </c>
      <c r="AJ37" s="443">
        <f>'Conventional Pipeline (Large)'!AJ37</f>
        <v>0</v>
      </c>
      <c r="AK37" s="443">
        <f>'Conventional Pipeline (Large)'!AK37</f>
        <v>0</v>
      </c>
      <c r="AL37" s="443">
        <f>'Conventional Pipeline (Large)'!AL37</f>
        <v>0</v>
      </c>
      <c r="AM37" s="505">
        <f>'Conventional Pipeline (Large)'!AM37</f>
        <v>0</v>
      </c>
      <c r="AN37" s="475">
        <f>'Conventional Pipeline (Large)'!AN37</f>
        <v>0</v>
      </c>
      <c r="AO37" s="475">
        <f>'Conventional Pipeline (Large)'!AO37</f>
        <v>0</v>
      </c>
      <c r="AP37" s="475">
        <f>'Conventional Pipeline (Large)'!AP37</f>
        <v>29</v>
      </c>
      <c r="AQ37" s="475">
        <f>'Conventional Pipeline (Large)'!AQ37</f>
        <v>66</v>
      </c>
      <c r="AR37" s="475">
        <f>'Conventional Pipeline (Large)'!AR37</f>
        <v>122</v>
      </c>
      <c r="AS37" s="443">
        <f>'Conventional Pipeline (Large)'!AS37</f>
        <v>0</v>
      </c>
      <c r="AT37" s="443">
        <f>'Conventional Pipeline (Large)'!AT37</f>
        <v>0</v>
      </c>
      <c r="AU37" s="443">
        <f>'Conventional Pipeline (Large)'!AU37</f>
        <v>0</v>
      </c>
      <c r="AV37" s="443">
        <f>'Conventional Pipeline (Large)'!AV37</f>
        <v>0</v>
      </c>
      <c r="AW37" s="443">
        <f>'Conventional Pipeline (Large)'!AW37</f>
        <v>0</v>
      </c>
      <c r="AX37" s="443">
        <f>'Conventional Pipeline (Large)'!AX37</f>
        <v>0</v>
      </c>
      <c r="AY37" s="443">
        <f>'Conventional Pipeline (Large)'!AY37</f>
        <v>0</v>
      </c>
      <c r="AZ37" s="443">
        <f>'Conventional Pipeline (Large)'!AZ37</f>
        <v>0</v>
      </c>
      <c r="BA37" s="443">
        <f>'Conventional Pipeline (Large)'!BA37</f>
        <v>0</v>
      </c>
      <c r="BB37" s="443">
        <f>'Conventional Pipeline (Large)'!BB37</f>
        <v>217</v>
      </c>
      <c r="BC37" s="116">
        <f t="shared" si="1"/>
        <v>217</v>
      </c>
      <c r="BD37" s="524">
        <f>'Conventional Pipeline (Large)'!U37</f>
        <v>1.5</v>
      </c>
    </row>
    <row r="38" spans="1:57" s="526" customFormat="1" hidden="1" x14ac:dyDescent="0.45">
      <c r="A38" s="525" t="str">
        <f>'Conventional Pipeline (Large)'!A38</f>
        <v>214662OUT</v>
      </c>
      <c r="B38" s="525" t="str">
        <f>'Conventional Pipeline (Large)'!B38</f>
        <v>Grant with S106 Obligations</v>
      </c>
      <c r="C38" s="525">
        <f>'Conventional Pipeline (Large)'!C38</f>
        <v>0</v>
      </c>
      <c r="D38" s="525">
        <f>'Conventional Pipeline (Large)'!D38</f>
        <v>44861</v>
      </c>
      <c r="E38" s="525">
        <f>'Conventional Pipeline (Large)'!E38</f>
        <v>0</v>
      </c>
      <c r="F38" s="525" t="str">
        <f>'Conventional Pipeline (Large)'!F38</f>
        <v>The Transport Yard, Wood End Gardens, Northolt, Middlesex, UB5 4QH</v>
      </c>
      <c r="G38" s="525" t="str">
        <f>'Conventional Pipeline (Large)'!G38</f>
        <v xml:space="preserve">Outline permission  </v>
      </c>
      <c r="H38" s="525">
        <f>'Conventional Pipeline (Large)'!H38</f>
        <v>149</v>
      </c>
      <c r="I38" s="525">
        <f>'Conventional Pipeline (Large)'!I38</f>
        <v>0</v>
      </c>
      <c r="J38" s="525">
        <f>'Conventional Pipeline (Large)'!J38</f>
        <v>149</v>
      </c>
      <c r="K38" s="525">
        <f>'Conventional Pipeline (Large)'!K38</f>
        <v>0</v>
      </c>
      <c r="L38" s="525">
        <f>'Conventional Pipeline (Large)'!L38</f>
        <v>0</v>
      </c>
      <c r="M38" s="525" t="str">
        <f>'Conventional Pipeline (Large)'!M38</f>
        <v>North Greenford</v>
      </c>
      <c r="N38" s="525" t="str">
        <f>'Conventional Pipeline (Large)'!N38</f>
        <v>Greenford</v>
      </c>
      <c r="O38" s="525">
        <f>'Conventional Pipeline (Large)'!O38</f>
        <v>514802</v>
      </c>
      <c r="P38" s="525">
        <f>'Conventional Pipeline (Large)'!P38</f>
        <v>185611</v>
      </c>
      <c r="Q38" s="525">
        <f>'Conventional Pipeline (Large)'!Q38</f>
        <v>0</v>
      </c>
      <c r="R38" s="525" t="str">
        <f>'Conventional Pipeline (Large)'!R38</f>
        <v>No</v>
      </c>
      <c r="S38" s="525" t="str">
        <f>'Conventional Pipeline (Large)'!S38</f>
        <v>No</v>
      </c>
      <c r="T38" s="525" t="str">
        <f>'Conventional Pipeline (Large)'!T38</f>
        <v>NA</v>
      </c>
      <c r="U38" s="525"/>
      <c r="V38" s="525">
        <f>'Conventional Pipeline (Large)'!V38</f>
        <v>149</v>
      </c>
      <c r="W38" s="525"/>
      <c r="X38" s="525"/>
      <c r="Y38" s="525"/>
      <c r="Z38" s="525"/>
      <c r="AA38" s="525"/>
      <c r="AB38" s="819" t="str">
        <f>'Conventional Pipeline (Large)'!AB38</f>
        <v>Approval</v>
      </c>
      <c r="AC38" s="819">
        <f>'Conventional Pipeline (Large)'!AC38</f>
        <v>0</v>
      </c>
      <c r="AD38" s="819" t="str">
        <f>'Conventional Pipeline (Large)'!AD38</f>
        <v xml:space="preserve">Bespoke - Application reference 244038VAR (approved April 2025) has varied the original outline permission to enable the development to come forward in 3 phases. Phase 1 now approved in full for access road, phase 2 24 units and phase 3 125 units. The applicant is seeking a CLOPD to confirm that works have commenced on the site.  The construction management plan indicates of construction programme of 33 months.  </v>
      </c>
      <c r="AE38" s="820">
        <f>'Conventional Pipeline (Large)'!AE38</f>
        <v>0</v>
      </c>
      <c r="AF38" s="820">
        <f>'Conventional Pipeline (Large)'!AF38</f>
        <v>0</v>
      </c>
      <c r="AG38" s="820">
        <f>'Conventional Pipeline (Large)'!AG38</f>
        <v>0</v>
      </c>
      <c r="AH38" s="820">
        <f>'Conventional Pipeline (Large)'!AH38</f>
        <v>0</v>
      </c>
      <c r="AI38" s="820">
        <f>'Conventional Pipeline (Large)'!AI38</f>
        <v>0</v>
      </c>
      <c r="AJ38" s="820">
        <f>'Conventional Pipeline (Large)'!AJ38</f>
        <v>0</v>
      </c>
      <c r="AK38" s="820">
        <f>'Conventional Pipeline (Large)'!AK38</f>
        <v>0</v>
      </c>
      <c r="AL38" s="820">
        <f>'Conventional Pipeline (Large)'!AL38</f>
        <v>0</v>
      </c>
      <c r="AM38" s="820">
        <f>'Conventional Pipeline (Large)'!AM38</f>
        <v>0</v>
      </c>
      <c r="AN38" s="820">
        <f>'Conventional Pipeline (Large)'!AN38</f>
        <v>0</v>
      </c>
      <c r="AO38" s="820">
        <f>'Conventional Pipeline (Large)'!AO38</f>
        <v>0</v>
      </c>
      <c r="AP38" s="820">
        <f>'Conventional Pipeline (Large)'!AP38</f>
        <v>0</v>
      </c>
      <c r="AQ38" s="820">
        <f>'Conventional Pipeline (Large)'!AQ38</f>
        <v>24</v>
      </c>
      <c r="AR38" s="820">
        <f>'Conventional Pipeline (Large)'!AR38</f>
        <v>125</v>
      </c>
      <c r="AS38" s="820">
        <f>'Conventional Pipeline (Large)'!AS38</f>
        <v>0</v>
      </c>
      <c r="AT38" s="820">
        <f>'Conventional Pipeline (Large)'!AT38</f>
        <v>0</v>
      </c>
      <c r="AU38" s="820">
        <f>'Conventional Pipeline (Large)'!AU38</f>
        <v>0</v>
      </c>
      <c r="AV38" s="820">
        <f>'Conventional Pipeline (Large)'!AV38</f>
        <v>0</v>
      </c>
      <c r="AW38" s="820">
        <f>'Conventional Pipeline (Large)'!AW38</f>
        <v>0</v>
      </c>
      <c r="AX38" s="820">
        <f>'Conventional Pipeline (Large)'!AX38</f>
        <v>0</v>
      </c>
      <c r="AY38" s="820">
        <f>'Conventional Pipeline (Large)'!AY38</f>
        <v>0</v>
      </c>
      <c r="AZ38" s="820">
        <f>'Conventional Pipeline (Large)'!AZ38</f>
        <v>0</v>
      </c>
      <c r="BA38" s="820">
        <f>'Conventional Pipeline (Large)'!BA38</f>
        <v>0</v>
      </c>
      <c r="BB38" s="820">
        <f>'Conventional Pipeline (Large)'!BB38</f>
        <v>149</v>
      </c>
      <c r="BC38" s="525">
        <f t="shared" si="1"/>
        <v>149</v>
      </c>
      <c r="BD38" s="820">
        <f>'Conventional Pipeline (Large)'!U38</f>
        <v>0.59</v>
      </c>
      <c r="BE38" s="526" t="s">
        <v>1973</v>
      </c>
    </row>
    <row r="39" spans="1:57" hidden="1" x14ac:dyDescent="0.45">
      <c r="A39" s="116" t="str">
        <f>'Conventional Pipeline (Large)'!A39</f>
        <v>PP/2013/2127</v>
      </c>
      <c r="B39" s="436" t="str">
        <f>'Conventional Pipeline (Large)'!B39</f>
        <v>Grant with S106 Obligations</v>
      </c>
      <c r="C39" s="436">
        <f>'Conventional Pipeline (Large)'!C39</f>
        <v>0</v>
      </c>
      <c r="D39" s="436">
        <f>'Conventional Pipeline (Large)'!D39</f>
        <v>41570</v>
      </c>
      <c r="E39" s="436">
        <f>'Conventional Pipeline (Large)'!E39</f>
        <v>0</v>
      </c>
      <c r="F39" s="116" t="str">
        <f>'Conventional Pipeline (Large)'!F39</f>
        <v>Copley Close, W7 1QG</v>
      </c>
      <c r="G39" s="436" t="str">
        <f>'Conventional Pipeline (Large)'!G39</f>
        <v>Part superseded by 172235FUL &amp; 184111NMA (phase 6)</v>
      </c>
      <c r="H39" s="436">
        <f>'Conventional Pipeline (Large)'!H39</f>
        <v>16</v>
      </c>
      <c r="I39" s="436">
        <f>'Conventional Pipeline (Large)'!I39</f>
        <v>14</v>
      </c>
      <c r="J39" s="116">
        <f>'Conventional Pipeline (Large)'!J39</f>
        <v>2</v>
      </c>
      <c r="K39" s="436">
        <f>'Conventional Pipeline (Large)'!K39</f>
        <v>0</v>
      </c>
      <c r="L39" s="436">
        <f>'Conventional Pipeline (Large)'!L39</f>
        <v>0</v>
      </c>
      <c r="M39" s="436" t="str">
        <f>'Conventional Pipeline (Large)'!M39</f>
        <v>Pitshanger</v>
      </c>
      <c r="N39" s="436" t="str">
        <f>'Conventional Pipeline (Large)'!N39</f>
        <v>Hanwell</v>
      </c>
      <c r="O39" s="436">
        <f>'Conventional Pipeline (Large)'!O39</f>
        <v>0</v>
      </c>
      <c r="P39" s="436">
        <f>'Conventional Pipeline (Large)'!P39</f>
        <v>0</v>
      </c>
      <c r="Q39" s="436">
        <f>'Conventional Pipeline (Large)'!Q39</f>
        <v>0</v>
      </c>
      <c r="R39" s="436" t="str">
        <f>'Conventional Pipeline (Large)'!R39</f>
        <v>OIS6</v>
      </c>
      <c r="S39" s="436" t="str">
        <f>'Conventional Pipeline (Large)'!S39</f>
        <v>07HA (HA12)</v>
      </c>
      <c r="T39" s="436">
        <f>'Conventional Pipeline (Large)'!T39</f>
        <v>2</v>
      </c>
      <c r="U39" s="116"/>
      <c r="V39" s="116">
        <f>'Conventional Pipeline (Large)'!V39</f>
        <v>0</v>
      </c>
      <c r="W39" s="436"/>
      <c r="X39" s="436"/>
      <c r="Y39" s="436"/>
      <c r="Z39" s="436"/>
      <c r="AA39" s="436"/>
      <c r="AB39" s="459" t="str">
        <f>'Conventional Pipeline (Large)'!AB39</f>
        <v>Completed (with exception of phases 5 &amp; 7)</v>
      </c>
      <c r="AC39" s="459" t="str">
        <f>'Conventional Pipeline (Large)'!AC39</f>
        <v xml:space="preserve">The original masterplan permission (PP/2013/2127) encompassed all 7 phases (delivering a net uplift of 122 which was subsequently revised up to 196).  Phases 1, 2, 3, 4 &amp; 6 have been implemented. Phase 5 has yet to commence but involves refurbishment only (i.e. no gain or loss of unit numbers). Phase 7 (contributing a net uplift of 2 units) remains unimplemented and the figures given here pertain to that phase only. These (approved) capacity figures are substituted by the allocation figures. </v>
      </c>
      <c r="AD39" s="459" t="str">
        <f>'Conventional Pipeline (Large)'!AD39</f>
        <v>NA</v>
      </c>
      <c r="AE39" s="443">
        <f>'Conventional Pipeline (Large)'!AE39</f>
        <v>0</v>
      </c>
      <c r="AF39" s="443">
        <f>'Conventional Pipeline (Large)'!AF39</f>
        <v>0</v>
      </c>
      <c r="AG39" s="443">
        <f>'Conventional Pipeline (Large)'!AG39</f>
        <v>0</v>
      </c>
      <c r="AH39" s="443">
        <f>'Conventional Pipeline (Large)'!AH39</f>
        <v>0</v>
      </c>
      <c r="AI39" s="443">
        <f>'Conventional Pipeline (Large)'!AI39</f>
        <v>0</v>
      </c>
      <c r="AJ39" s="443">
        <f>'Conventional Pipeline (Large)'!AJ39</f>
        <v>0</v>
      </c>
      <c r="AK39" s="443">
        <f>'Conventional Pipeline (Large)'!AK39</f>
        <v>0</v>
      </c>
      <c r="AL39" s="443">
        <f>'Conventional Pipeline (Large)'!AL39</f>
        <v>0</v>
      </c>
      <c r="AM39" s="505">
        <f>'Conventional Pipeline (Large)'!AM39</f>
        <v>0</v>
      </c>
      <c r="AN39" s="475">
        <f>'Conventional Pipeline (Large)'!AN39</f>
        <v>0</v>
      </c>
      <c r="AO39" s="475">
        <f>'Conventional Pipeline (Large)'!AO39</f>
        <v>0</v>
      </c>
      <c r="AP39" s="475">
        <f>'Conventional Pipeline (Large)'!AP39</f>
        <v>0</v>
      </c>
      <c r="AQ39" s="475">
        <f>'Conventional Pipeline (Large)'!AQ39</f>
        <v>0</v>
      </c>
      <c r="AR39" s="475">
        <f>'Conventional Pipeline (Large)'!AR39</f>
        <v>0</v>
      </c>
      <c r="AS39" s="443">
        <f>'Conventional Pipeline (Large)'!AS39</f>
        <v>0</v>
      </c>
      <c r="AT39" s="443">
        <f>'Conventional Pipeline (Large)'!AT39</f>
        <v>0</v>
      </c>
      <c r="AU39" s="443">
        <f>'Conventional Pipeline (Large)'!AU39</f>
        <v>0</v>
      </c>
      <c r="AV39" s="443">
        <f>'Conventional Pipeline (Large)'!AV39</f>
        <v>0</v>
      </c>
      <c r="AW39" s="443">
        <f>'Conventional Pipeline (Large)'!AW39</f>
        <v>0</v>
      </c>
      <c r="AX39" s="443">
        <f>'Conventional Pipeline (Large)'!AX39</f>
        <v>0</v>
      </c>
      <c r="AY39" s="443">
        <f>'Conventional Pipeline (Large)'!AY39</f>
        <v>0</v>
      </c>
      <c r="AZ39" s="443">
        <f>'Conventional Pipeline (Large)'!AZ39</f>
        <v>0</v>
      </c>
      <c r="BA39" s="443">
        <f>'Conventional Pipeline (Large)'!BA39</f>
        <v>0</v>
      </c>
      <c r="BB39" s="443">
        <f>'Conventional Pipeline (Large)'!BB39</f>
        <v>0</v>
      </c>
      <c r="BC39" s="462">
        <f t="shared" si="1"/>
        <v>0</v>
      </c>
      <c r="BD39" s="524">
        <f>'Conventional Pipeline (Large)'!U39</f>
        <v>8.18</v>
      </c>
    </row>
    <row r="40" spans="1:57" s="526" customFormat="1" hidden="1" x14ac:dyDescent="0.45">
      <c r="A40" s="525" t="str">
        <f>'Conventional Pipeline (Large)'!A40</f>
        <v>210009OUT</v>
      </c>
      <c r="B40" s="525" t="str">
        <f>'Conventional Pipeline (Large)'!B40</f>
        <v>Grant with S106 Obligations</v>
      </c>
      <c r="C40" s="525">
        <f>'Conventional Pipeline (Large)'!C40</f>
        <v>0</v>
      </c>
      <c r="D40" s="525">
        <f>'Conventional Pipeline (Large)'!D40</f>
        <v>45007</v>
      </c>
      <c r="E40" s="525">
        <f>'Conventional Pipeline (Large)'!E40</f>
        <v>45055</v>
      </c>
      <c r="F40" s="525" t="str">
        <f>'Conventional Pipeline (Large)'!F40</f>
        <v>High Lane Estate, Hobbayne Road, Hanwell, W7 3RJ</v>
      </c>
      <c r="G40" s="525" t="str">
        <f>'Conventional Pipeline (Large)'!G40</f>
        <v>Hybrid Application. Phase 1 in full. Phases 2 &amp; 3 in outline.</v>
      </c>
      <c r="H40" s="525">
        <f>'Conventional Pipeline (Large)'!H40</f>
        <v>505</v>
      </c>
      <c r="I40" s="525">
        <f>'Conventional Pipeline (Large)'!I40</f>
        <v>264</v>
      </c>
      <c r="J40" s="525">
        <f>'Conventional Pipeline (Large)'!J40</f>
        <v>241</v>
      </c>
      <c r="K40" s="525">
        <f>'Conventional Pipeline (Large)'!K40</f>
        <v>0</v>
      </c>
      <c r="L40" s="525" t="str">
        <f>'Conventional Pipeline (Large)'!L40</f>
        <v>New Build</v>
      </c>
      <c r="M40" s="525" t="str">
        <f>'Conventional Pipeline (Large)'!M40</f>
        <v>North Hanwell</v>
      </c>
      <c r="N40" s="525" t="str">
        <f>'Conventional Pipeline (Large)'!N40</f>
        <v>Hanwell</v>
      </c>
      <c r="O40" s="525">
        <f>'Conventional Pipeline (Large)'!O40</f>
        <v>514840</v>
      </c>
      <c r="P40" s="525">
        <f>'Conventional Pipeline (Large)'!P40</f>
        <v>181399</v>
      </c>
      <c r="Q40" s="525">
        <f>'Conventional Pipeline (Large)'!Q40</f>
        <v>0</v>
      </c>
      <c r="R40" s="525" t="str">
        <f>'Conventional Pipeline (Large)'!R40</f>
        <v>No</v>
      </c>
      <c r="S40" s="525" t="str">
        <f>'Conventional Pipeline (Large)'!S40</f>
        <v>08HA</v>
      </c>
      <c r="T40" s="525">
        <f>'Conventional Pipeline (Large)'!T40</f>
        <v>0</v>
      </c>
      <c r="U40" s="525"/>
      <c r="V40" s="525">
        <f>'Conventional Pipeline (Large)'!V40</f>
        <v>241</v>
      </c>
      <c r="W40" s="525"/>
      <c r="X40" s="525"/>
      <c r="Y40" s="525"/>
      <c r="Z40" s="525"/>
      <c r="AA40" s="525"/>
      <c r="AB40" s="819" t="str">
        <f>'Conventional Pipeline (Large)'!AB40</f>
        <v>Started</v>
      </c>
      <c r="AC40" s="819" t="str">
        <f>'Conventional Pipeline (Large)'!AC40</f>
        <v xml:space="preserve">Note this is a hybrid application with full permission secured for phase 1 only at present.  The quantums approved for phases 2 and 3 may be revisited  - but thinking around this is at early stages, and therefore not possible to account for this here at present.
 </v>
      </c>
      <c r="AD40" s="819" t="str">
        <f>'Conventional Pipeline (Large)'!AD40</f>
        <v>Bespoke - Phasing informed by scheme specific information. Work has started on block K (shop) in May 2023.Have to deliver in a linear fashion - limited space for decanting.  Phase 1 must be completed . Phase 1 demolition anticipated to commence in 2026.  Hope to reach practical completion on phase 1 within 2.5 years.  Only then can phase 2 start - build out over next 2.5 years . Then phase 3 within next 2.5 years.  7.5 years - 10 years total build out - but timing ultimately subject to funding and so may be some slippage. Note original development partner went into administration in late 2023.</v>
      </c>
      <c r="AE40" s="820">
        <f>'Conventional Pipeline (Large)'!AE40</f>
        <v>0</v>
      </c>
      <c r="AF40" s="820">
        <f>'Conventional Pipeline (Large)'!AF40</f>
        <v>0</v>
      </c>
      <c r="AG40" s="820">
        <f>'Conventional Pipeline (Large)'!AG40</f>
        <v>0</v>
      </c>
      <c r="AH40" s="820">
        <f>'Conventional Pipeline (Large)'!AH40</f>
        <v>0</v>
      </c>
      <c r="AI40" s="820">
        <f>'Conventional Pipeline (Large)'!AI40</f>
        <v>0</v>
      </c>
      <c r="AJ40" s="820">
        <f>'Conventional Pipeline (Large)'!AJ40</f>
        <v>0</v>
      </c>
      <c r="AK40" s="820">
        <f>'Conventional Pipeline (Large)'!AK40</f>
        <v>0</v>
      </c>
      <c r="AL40" s="820">
        <f>'Conventional Pipeline (Large)'!AL40</f>
        <v>0</v>
      </c>
      <c r="AM40" s="820">
        <f>'Conventional Pipeline (Large)'!AM40</f>
        <v>0</v>
      </c>
      <c r="AN40" s="820">
        <f>'Conventional Pipeline (Large)'!AN40</f>
        <v>0</v>
      </c>
      <c r="AO40" s="820">
        <f>'Conventional Pipeline (Large)'!AO40</f>
        <v>0</v>
      </c>
      <c r="AP40" s="820">
        <f>'Conventional Pipeline (Large)'!AP40</f>
        <v>0</v>
      </c>
      <c r="AQ40" s="820">
        <f>'Conventional Pipeline (Large)'!AQ40</f>
        <v>72</v>
      </c>
      <c r="AR40" s="820">
        <f>'Conventional Pipeline (Large)'!AR40</f>
        <v>0</v>
      </c>
      <c r="AS40" s="820">
        <f>'Conventional Pipeline (Large)'!AS40</f>
        <v>0</v>
      </c>
      <c r="AT40" s="820">
        <f>'Conventional Pipeline (Large)'!AT40</f>
        <v>94</v>
      </c>
      <c r="AU40" s="820">
        <f>'Conventional Pipeline (Large)'!AU40</f>
        <v>0</v>
      </c>
      <c r="AV40" s="820">
        <f>'Conventional Pipeline (Large)'!AV40</f>
        <v>0</v>
      </c>
      <c r="AW40" s="820">
        <f>'Conventional Pipeline (Large)'!AW40</f>
        <v>75</v>
      </c>
      <c r="AX40" s="820">
        <f>'Conventional Pipeline (Large)'!AX40</f>
        <v>0</v>
      </c>
      <c r="AY40" s="820">
        <f>'Conventional Pipeline (Large)'!AY40</f>
        <v>0</v>
      </c>
      <c r="AZ40" s="820">
        <f>'Conventional Pipeline (Large)'!AZ40</f>
        <v>0</v>
      </c>
      <c r="BA40" s="820">
        <f>'Conventional Pipeline (Large)'!BA40</f>
        <v>0</v>
      </c>
      <c r="BB40" s="820">
        <f>'Conventional Pipeline (Large)'!BB40</f>
        <v>241</v>
      </c>
      <c r="BC40" s="525">
        <f t="shared" si="1"/>
        <v>72</v>
      </c>
      <c r="BD40" s="820">
        <f>'Conventional Pipeline (Large)'!U40</f>
        <v>3.52</v>
      </c>
      <c r="BE40" s="526" t="s">
        <v>1973</v>
      </c>
    </row>
    <row r="41" spans="1:57" x14ac:dyDescent="0.45">
      <c r="A41" s="116" t="str">
        <f>'Conventional Pipeline (Large)'!A41</f>
        <v>P/2012/5040</v>
      </c>
      <c r="B41" s="436" t="str">
        <f>'Conventional Pipeline (Large)'!B41</f>
        <v>Grant with Conditions</v>
      </c>
      <c r="C41" s="436">
        <f>'Conventional Pipeline (Large)'!C41</f>
        <v>0</v>
      </c>
      <c r="D41" s="436">
        <f>'Conventional Pipeline (Large)'!D41</f>
        <v>41477</v>
      </c>
      <c r="E41" s="436">
        <f>'Conventional Pipeline (Large)'!E41</f>
        <v>0</v>
      </c>
      <c r="F41" s="116" t="str">
        <f>'Conventional Pipeline (Large)'!F41</f>
        <v>St Bernard's Hospital, Uxbridge Road, Southall, Middlesex, UB1 3HW</v>
      </c>
      <c r="G41" s="436">
        <f>'Conventional Pipeline (Large)'!G41</f>
        <v>0</v>
      </c>
      <c r="H41" s="436">
        <f>'Conventional Pipeline (Large)'!H41</f>
        <v>214</v>
      </c>
      <c r="I41" s="436">
        <f>'Conventional Pipeline (Large)'!I41</f>
        <v>0</v>
      </c>
      <c r="J41" s="116">
        <f>'Conventional Pipeline (Large)'!J41</f>
        <v>214</v>
      </c>
      <c r="K41" s="436">
        <f>'Conventional Pipeline (Large)'!K41</f>
        <v>0</v>
      </c>
      <c r="L41" s="436">
        <f>'Conventional Pipeline (Large)'!L41</f>
        <v>0</v>
      </c>
      <c r="M41" s="436" t="str">
        <f>'Conventional Pipeline (Large)'!M41</f>
        <v>Norwood Green</v>
      </c>
      <c r="N41" s="436" t="str">
        <f>'Conventional Pipeline (Large)'!N41</f>
        <v>Hanwell</v>
      </c>
      <c r="O41" s="436">
        <f>'Conventional Pipeline (Large)'!O41</f>
        <v>514629</v>
      </c>
      <c r="P41" s="436">
        <f>'Conventional Pipeline (Large)'!P41</f>
        <v>179928</v>
      </c>
      <c r="Q41" s="436">
        <f>'Conventional Pipeline (Large)'!Q41</f>
        <v>0</v>
      </c>
      <c r="R41" s="436" t="str">
        <f>'Conventional Pipeline (Large)'!R41</f>
        <v>No</v>
      </c>
      <c r="S41" s="436" t="str">
        <f>'Conventional Pipeline (Large)'!S41</f>
        <v>No</v>
      </c>
      <c r="T41" s="436" t="str">
        <f>'Conventional Pipeline (Large)'!T41</f>
        <v>NA</v>
      </c>
      <c r="U41" s="116"/>
      <c r="V41" s="116">
        <f>'Conventional Pipeline (Large)'!V41</f>
        <v>214</v>
      </c>
      <c r="W41" s="436"/>
      <c r="X41" s="436"/>
      <c r="Y41" s="436"/>
      <c r="Z41" s="436"/>
      <c r="AA41" s="436"/>
      <c r="AB41" s="459" t="str">
        <f>'Conventional Pipeline (Large)'!AB41</f>
        <v>Started</v>
      </c>
      <c r="AC41" s="459" t="str">
        <f>'Conventional Pipeline (Large)'!AC41</f>
        <v>Phase 1 and 2 completed.  Phase 3 (comprising 214 units as originally approved) not started.</v>
      </c>
      <c r="AD41" s="459" t="str">
        <f>'Conventional Pipeline (Large)'!AD41</f>
        <v>Bespoke - Phase S3, comprising the remaining 214 residential units will commence later due to the Trust’s need to maintain services during the construction of the new Medium Secure Unit, and subject to funding.</v>
      </c>
      <c r="AE41" s="443">
        <f>'Conventional Pipeline (Large)'!AE41</f>
        <v>0</v>
      </c>
      <c r="AF41" s="443">
        <f>'Conventional Pipeline (Large)'!AF41</f>
        <v>0</v>
      </c>
      <c r="AG41" s="443">
        <f>'Conventional Pipeline (Large)'!AG41</f>
        <v>0</v>
      </c>
      <c r="AH41" s="443">
        <f>'Conventional Pipeline (Large)'!AH41</f>
        <v>0</v>
      </c>
      <c r="AI41" s="443">
        <f>'Conventional Pipeline (Large)'!AI41</f>
        <v>0</v>
      </c>
      <c r="AJ41" s="443">
        <f>'Conventional Pipeline (Large)'!AJ41</f>
        <v>0</v>
      </c>
      <c r="AK41" s="443">
        <f>'Conventional Pipeline (Large)'!AK41</f>
        <v>0</v>
      </c>
      <c r="AL41" s="443">
        <f>'Conventional Pipeline (Large)'!AL41</f>
        <v>0</v>
      </c>
      <c r="AM41" s="505">
        <f>'Conventional Pipeline (Large)'!AM41</f>
        <v>0</v>
      </c>
      <c r="AN41" s="475">
        <f>'Conventional Pipeline (Large)'!AN41</f>
        <v>0</v>
      </c>
      <c r="AO41" s="475">
        <f>'Conventional Pipeline (Large)'!AO41</f>
        <v>0</v>
      </c>
      <c r="AP41" s="475">
        <f>'Conventional Pipeline (Large)'!AP41</f>
        <v>0</v>
      </c>
      <c r="AQ41" s="475">
        <f>'Conventional Pipeline (Large)'!AQ41</f>
        <v>0</v>
      </c>
      <c r="AR41" s="475">
        <f>'Conventional Pipeline (Large)'!AR41</f>
        <v>71</v>
      </c>
      <c r="AS41" s="443">
        <f>'Conventional Pipeline (Large)'!AS41</f>
        <v>71</v>
      </c>
      <c r="AT41" s="443">
        <f>'Conventional Pipeline (Large)'!AT41</f>
        <v>72</v>
      </c>
      <c r="AU41" s="443">
        <f>'Conventional Pipeline (Large)'!AU41</f>
        <v>0</v>
      </c>
      <c r="AV41" s="443">
        <f>'Conventional Pipeline (Large)'!AV41</f>
        <v>0</v>
      </c>
      <c r="AW41" s="443">
        <f>'Conventional Pipeline (Large)'!AW41</f>
        <v>0</v>
      </c>
      <c r="AX41" s="443">
        <f>'Conventional Pipeline (Large)'!AX41</f>
        <v>0</v>
      </c>
      <c r="AY41" s="443">
        <f>'Conventional Pipeline (Large)'!AY41</f>
        <v>0</v>
      </c>
      <c r="AZ41" s="443">
        <f>'Conventional Pipeline (Large)'!AZ41</f>
        <v>0</v>
      </c>
      <c r="BA41" s="443">
        <f>'Conventional Pipeline (Large)'!BA41</f>
        <v>0</v>
      </c>
      <c r="BB41" s="443">
        <f>'Conventional Pipeline (Large)'!BB41</f>
        <v>214</v>
      </c>
      <c r="BC41" s="116">
        <f t="shared" si="1"/>
        <v>71</v>
      </c>
      <c r="BD41" s="524">
        <f>'Conventional Pipeline (Large)'!U41</f>
        <v>2.3199999999999998</v>
      </c>
    </row>
    <row r="42" spans="1:57" hidden="1" x14ac:dyDescent="0.45">
      <c r="A42" s="116" t="str">
        <f>'Conventional Pipeline (Large)'!A42</f>
        <v>177284FUL</v>
      </c>
      <c r="B42" s="436" t="str">
        <f>'Conventional Pipeline (Large)'!B42</f>
        <v>Grant with S106 Obligations</v>
      </c>
      <c r="C42" s="436">
        <f>'Conventional Pipeline (Large)'!C42</f>
        <v>0</v>
      </c>
      <c r="D42" s="436">
        <f>'Conventional Pipeline (Large)'!D42</f>
        <v>43349</v>
      </c>
      <c r="E42" s="436">
        <f>'Conventional Pipeline (Large)'!E42</f>
        <v>43780</v>
      </c>
      <c r="F42" s="116" t="str">
        <f>'Conventional Pipeline (Large)'!F42</f>
        <v>Wickes &amp; Nissan, 75-117 Boston Road, Hanwell, London, W7 3SA</v>
      </c>
      <c r="G42" s="436" t="str">
        <f>'Conventional Pipeline (Large)'!G42</f>
        <v xml:space="preserve">Fully superseded by 191309FUL </v>
      </c>
      <c r="H42" s="436">
        <f>'Conventional Pipeline (Large)'!H42</f>
        <v>169</v>
      </c>
      <c r="I42" s="436">
        <f>'Conventional Pipeline (Large)'!I42</f>
        <v>0</v>
      </c>
      <c r="J42" s="116">
        <f>'Conventional Pipeline (Large)'!J42</f>
        <v>0</v>
      </c>
      <c r="K42" s="436">
        <f>'Conventional Pipeline (Large)'!K42</f>
        <v>0</v>
      </c>
      <c r="L42" s="436">
        <f>'Conventional Pipeline (Large)'!L42</f>
        <v>0</v>
      </c>
      <c r="M42" s="436" t="str">
        <f>'Conventional Pipeline (Large)'!M42</f>
        <v>Hanwell Broadway</v>
      </c>
      <c r="N42" s="436" t="str">
        <f>'Conventional Pipeline (Large)'!N42</f>
        <v>Hanwell</v>
      </c>
      <c r="O42" s="436">
        <f>'Conventional Pipeline (Large)'!O42</f>
        <v>0</v>
      </c>
      <c r="P42" s="436">
        <f>'Conventional Pipeline (Large)'!P42</f>
        <v>0</v>
      </c>
      <c r="Q42" s="436">
        <f>'Conventional Pipeline (Large)'!Q42</f>
        <v>0</v>
      </c>
      <c r="R42" s="436" t="str">
        <f>'Conventional Pipeline (Large)'!R42</f>
        <v>HAN3</v>
      </c>
      <c r="S42" s="436" t="str">
        <f>'Conventional Pipeline (Large)'!S42</f>
        <v>No</v>
      </c>
      <c r="T42" s="436" t="str">
        <f>'Conventional Pipeline (Large)'!T42</f>
        <v>NA</v>
      </c>
      <c r="U42" s="116"/>
      <c r="V42" s="116">
        <f>'Conventional Pipeline (Large)'!V42</f>
        <v>0</v>
      </c>
      <c r="W42" s="436"/>
      <c r="X42" s="436"/>
      <c r="Y42" s="436"/>
      <c r="Z42" s="436"/>
      <c r="AA42" s="436"/>
      <c r="AB42" s="459" t="str">
        <f>'Conventional Pipeline (Large)'!AB42</f>
        <v>Superseded</v>
      </c>
      <c r="AC42" s="459" t="str">
        <f>'Conventional Pipeline (Large)'!AC42</f>
        <v xml:space="preserve">This permission now recorded as superseded by 191309FUL. </v>
      </c>
      <c r="AD42" s="459" t="str">
        <f>'Conventional Pipeline (Large)'!AD42</f>
        <v>NA</v>
      </c>
      <c r="AE42" s="443">
        <f>'Conventional Pipeline (Large)'!AE42</f>
        <v>0</v>
      </c>
      <c r="AF42" s="443">
        <f>'Conventional Pipeline (Large)'!AF42</f>
        <v>0</v>
      </c>
      <c r="AG42" s="443">
        <f>'Conventional Pipeline (Large)'!AG42</f>
        <v>0</v>
      </c>
      <c r="AH42" s="443">
        <f>'Conventional Pipeline (Large)'!AH42</f>
        <v>0</v>
      </c>
      <c r="AI42" s="443">
        <f>'Conventional Pipeline (Large)'!AI42</f>
        <v>0</v>
      </c>
      <c r="AJ42" s="443">
        <f>'Conventional Pipeline (Large)'!AJ42</f>
        <v>0</v>
      </c>
      <c r="AK42" s="443">
        <f>'Conventional Pipeline (Large)'!AK42</f>
        <v>0</v>
      </c>
      <c r="AL42" s="443">
        <f>'Conventional Pipeline (Large)'!AL42</f>
        <v>0</v>
      </c>
      <c r="AM42" s="505">
        <f>'Conventional Pipeline (Large)'!AM42</f>
        <v>0</v>
      </c>
      <c r="AN42" s="475">
        <f>'Conventional Pipeline (Large)'!AN42</f>
        <v>0</v>
      </c>
      <c r="AO42" s="475">
        <f>'Conventional Pipeline (Large)'!AO42</f>
        <v>0</v>
      </c>
      <c r="AP42" s="475">
        <f>'Conventional Pipeline (Large)'!AP42</f>
        <v>0</v>
      </c>
      <c r="AQ42" s="475">
        <f>'Conventional Pipeline (Large)'!AQ42</f>
        <v>0</v>
      </c>
      <c r="AR42" s="475">
        <f>'Conventional Pipeline (Large)'!AR42</f>
        <v>0</v>
      </c>
      <c r="AS42" s="443">
        <f>'Conventional Pipeline (Large)'!AS42</f>
        <v>0</v>
      </c>
      <c r="AT42" s="443">
        <f>'Conventional Pipeline (Large)'!AT42</f>
        <v>0</v>
      </c>
      <c r="AU42" s="443">
        <f>'Conventional Pipeline (Large)'!AU42</f>
        <v>0</v>
      </c>
      <c r="AV42" s="443">
        <f>'Conventional Pipeline (Large)'!AV42</f>
        <v>0</v>
      </c>
      <c r="AW42" s="443">
        <f>'Conventional Pipeline (Large)'!AW42</f>
        <v>0</v>
      </c>
      <c r="AX42" s="443">
        <f>'Conventional Pipeline (Large)'!AX42</f>
        <v>0</v>
      </c>
      <c r="AY42" s="443">
        <f>'Conventional Pipeline (Large)'!AY42</f>
        <v>0</v>
      </c>
      <c r="AZ42" s="443">
        <f>'Conventional Pipeline (Large)'!AZ42</f>
        <v>0</v>
      </c>
      <c r="BA42" s="443">
        <f>'Conventional Pipeline (Large)'!BA42</f>
        <v>0</v>
      </c>
      <c r="BB42" s="443">
        <f>'Conventional Pipeline (Large)'!BB42</f>
        <v>0</v>
      </c>
      <c r="BC42" s="462">
        <f t="shared" si="1"/>
        <v>0</v>
      </c>
      <c r="BD42" s="524">
        <f>'Conventional Pipeline (Large)'!U42</f>
        <v>1.37</v>
      </c>
    </row>
    <row r="43" spans="1:57" hidden="1" x14ac:dyDescent="0.45">
      <c r="A43" s="116" t="str">
        <f>'Conventional Pipeline (Large)'!A43</f>
        <v>191309FUL</v>
      </c>
      <c r="B43" s="436" t="str">
        <f>'Conventional Pipeline (Large)'!B43</f>
        <v>Grant with S106 Obligations</v>
      </c>
      <c r="C43" s="436">
        <f>'Conventional Pipeline (Large)'!C43</f>
        <v>0</v>
      </c>
      <c r="D43" s="436">
        <f>'Conventional Pipeline (Large)'!D43</f>
        <v>44092</v>
      </c>
      <c r="E43" s="436">
        <f>'Conventional Pipeline (Large)'!E43</f>
        <v>43780</v>
      </c>
      <c r="F43" s="116" t="str">
        <f>'Conventional Pipeline (Large)'!F43</f>
        <v>Wickes &amp; Nissan, 75-117 Boston Road, Hanwell, London, W7 3SA</v>
      </c>
      <c r="G43" s="436" t="str">
        <f>'Conventional Pipeline (Large)'!G43</f>
        <v>Fully supersedes 1717284FUL. Part superseded itself by 210104VAR</v>
      </c>
      <c r="H43" s="436">
        <f>'Conventional Pipeline (Large)'!H43</f>
        <v>169</v>
      </c>
      <c r="I43" s="436">
        <f>'Conventional Pipeline (Large)'!I43</f>
        <v>0</v>
      </c>
      <c r="J43" s="116">
        <f>'Conventional Pipeline (Large)'!J43</f>
        <v>0</v>
      </c>
      <c r="K43" s="436">
        <f>'Conventional Pipeline (Large)'!K43</f>
        <v>0</v>
      </c>
      <c r="L43" s="436">
        <f>'Conventional Pipeline (Large)'!L43</f>
        <v>0</v>
      </c>
      <c r="M43" s="436" t="str">
        <f>'Conventional Pipeline (Large)'!M43</f>
        <v>Hanwell Broadway</v>
      </c>
      <c r="N43" s="436" t="str">
        <f>'Conventional Pipeline (Large)'!N43</f>
        <v>Hanwell</v>
      </c>
      <c r="O43" s="436">
        <f>'Conventional Pipeline (Large)'!O43</f>
        <v>515563</v>
      </c>
      <c r="P43" s="436">
        <f>'Conventional Pipeline (Large)'!P43</f>
        <v>179906</v>
      </c>
      <c r="Q43" s="436">
        <f>'Conventional Pipeline (Large)'!Q43</f>
        <v>0</v>
      </c>
      <c r="R43" s="436" t="str">
        <f>'Conventional Pipeline (Large)'!R43</f>
        <v>HAN3</v>
      </c>
      <c r="S43" s="436" t="str">
        <f>'Conventional Pipeline (Large)'!S43</f>
        <v>No</v>
      </c>
      <c r="T43" s="436" t="str">
        <f>'Conventional Pipeline (Large)'!T43</f>
        <v>NA</v>
      </c>
      <c r="U43" s="116"/>
      <c r="V43" s="116">
        <f>'Conventional Pipeline (Large)'!V43</f>
        <v>0</v>
      </c>
      <c r="W43" s="436"/>
      <c r="X43" s="436"/>
      <c r="Y43" s="436"/>
      <c r="Z43" s="436"/>
      <c r="AA43" s="436"/>
      <c r="AB43" s="459" t="str">
        <f>'Conventional Pipeline (Large)'!AB43</f>
        <v>Completed</v>
      </c>
      <c r="AC43" s="459" t="str">
        <f>'Conventional Pipeline (Large)'!AC43</f>
        <v xml:space="preserve">The development is being built in 2 phases due to delayed vacant possession of part of the site. Phase 1 comprising 191 units completed in January 2023. Phase 2 (169) started Nov 2021, and completed September 2024.  </v>
      </c>
      <c r="AD43" s="459" t="str">
        <f>'Conventional Pipeline (Large)'!AD43</f>
        <v>NA</v>
      </c>
      <c r="AE43" s="443">
        <f>'Conventional Pipeline (Large)'!AE43</f>
        <v>0</v>
      </c>
      <c r="AF43" s="443">
        <f>'Conventional Pipeline (Large)'!AF43</f>
        <v>0</v>
      </c>
      <c r="AG43" s="443">
        <f>'Conventional Pipeline (Large)'!AG43</f>
        <v>0</v>
      </c>
      <c r="AH43" s="443">
        <f>'Conventional Pipeline (Large)'!AH43</f>
        <v>0</v>
      </c>
      <c r="AI43" s="443">
        <f>'Conventional Pipeline (Large)'!AI43</f>
        <v>0</v>
      </c>
      <c r="AJ43" s="443">
        <f>'Conventional Pipeline (Large)'!AJ43</f>
        <v>0</v>
      </c>
      <c r="AK43" s="443">
        <f>'Conventional Pipeline (Large)'!AK43</f>
        <v>0</v>
      </c>
      <c r="AL43" s="443">
        <f>'Conventional Pipeline (Large)'!AL43</f>
        <v>0</v>
      </c>
      <c r="AM43" s="505">
        <f>'Conventional Pipeline (Large)'!AM43</f>
        <v>0</v>
      </c>
      <c r="AN43" s="475">
        <f>'Conventional Pipeline (Large)'!AN43</f>
        <v>0</v>
      </c>
      <c r="AO43" s="475">
        <f>'Conventional Pipeline (Large)'!AO43</f>
        <v>0</v>
      </c>
      <c r="AP43" s="475">
        <f>'Conventional Pipeline (Large)'!AP43</f>
        <v>0</v>
      </c>
      <c r="AQ43" s="475">
        <f>'Conventional Pipeline (Large)'!AQ43</f>
        <v>0</v>
      </c>
      <c r="AR43" s="475">
        <f>'Conventional Pipeline (Large)'!AR43</f>
        <v>0</v>
      </c>
      <c r="AS43" s="443">
        <f>'Conventional Pipeline (Large)'!AS43</f>
        <v>0</v>
      </c>
      <c r="AT43" s="443">
        <f>'Conventional Pipeline (Large)'!AT43</f>
        <v>0</v>
      </c>
      <c r="AU43" s="443">
        <f>'Conventional Pipeline (Large)'!AU43</f>
        <v>0</v>
      </c>
      <c r="AV43" s="443">
        <f>'Conventional Pipeline (Large)'!AV43</f>
        <v>0</v>
      </c>
      <c r="AW43" s="443">
        <f>'Conventional Pipeline (Large)'!AW43</f>
        <v>0</v>
      </c>
      <c r="AX43" s="443">
        <f>'Conventional Pipeline (Large)'!AX43</f>
        <v>0</v>
      </c>
      <c r="AY43" s="443">
        <f>'Conventional Pipeline (Large)'!AY43</f>
        <v>0</v>
      </c>
      <c r="AZ43" s="443">
        <f>'Conventional Pipeline (Large)'!AZ43</f>
        <v>0</v>
      </c>
      <c r="BA43" s="443">
        <f>'Conventional Pipeline (Large)'!BA43</f>
        <v>0</v>
      </c>
      <c r="BB43" s="443">
        <f>'Conventional Pipeline (Large)'!BB43</f>
        <v>0</v>
      </c>
      <c r="BC43" s="462">
        <f t="shared" si="1"/>
        <v>0</v>
      </c>
      <c r="BD43" s="524">
        <f>'Conventional Pipeline (Large)'!U43</f>
        <v>1.45</v>
      </c>
    </row>
    <row r="44" spans="1:57" hidden="1" x14ac:dyDescent="0.45">
      <c r="A44" s="116" t="str">
        <f>'Conventional Pipeline (Large)'!A44</f>
        <v>210104VAR</v>
      </c>
      <c r="B44" s="436" t="str">
        <f>'Conventional Pipeline (Large)'!B44</f>
        <v>Grant with S106 Obligations</v>
      </c>
      <c r="C44" s="436">
        <f>'Conventional Pipeline (Large)'!C44</f>
        <v>0</v>
      </c>
      <c r="D44" s="436">
        <f>'Conventional Pipeline (Large)'!D44</f>
        <v>44533</v>
      </c>
      <c r="E44" s="436">
        <f>'Conventional Pipeline (Large)'!E44</f>
        <v>44501</v>
      </c>
      <c r="F44" s="116" t="str">
        <f>'Conventional Pipeline (Large)'!F44</f>
        <v>75-117 Boston Road Hanwell London W7 3SA</v>
      </c>
      <c r="G44" s="436" t="str">
        <f>'Conventional Pipeline (Large)'!G44</f>
        <v>Minor Material Amendment (S73) to vary conditions 2, 15, 16, 22, 25, 26, 27 and 32, seeking to increase the number of residential units, in pursuant to planning permission ref: 191309FUL</v>
      </c>
      <c r="H44" s="436" t="str">
        <f>'Conventional Pipeline (Large)'!H44</f>
        <v>Incorporated into 191309FUL</v>
      </c>
      <c r="I44" s="436" t="str">
        <f>'Conventional Pipeline (Large)'!I44</f>
        <v>Incorporated into 191309FUL</v>
      </c>
      <c r="J44" s="116" t="str">
        <f>'Conventional Pipeline (Large)'!J44</f>
        <v>Incorporated into 191309FUL</v>
      </c>
      <c r="K44" s="436">
        <f>'Conventional Pipeline (Large)'!K44</f>
        <v>0</v>
      </c>
      <c r="L44" s="436">
        <f>'Conventional Pipeline (Large)'!L44</f>
        <v>0</v>
      </c>
      <c r="M44" s="436" t="str">
        <f>'Conventional Pipeline (Large)'!M44</f>
        <v>Hanwell Broadway</v>
      </c>
      <c r="N44" s="436" t="str">
        <f>'Conventional Pipeline (Large)'!N44</f>
        <v>Hanwell</v>
      </c>
      <c r="O44" s="436">
        <f>'Conventional Pipeline (Large)'!O44</f>
        <v>515579</v>
      </c>
      <c r="P44" s="436">
        <f>'Conventional Pipeline (Large)'!P44</f>
        <v>179889</v>
      </c>
      <c r="Q44" s="436">
        <f>'Conventional Pipeline (Large)'!Q44</f>
        <v>0</v>
      </c>
      <c r="R44" s="436" t="str">
        <f>'Conventional Pipeline (Large)'!R44</f>
        <v>HAN3</v>
      </c>
      <c r="S44" s="436" t="str">
        <f>'Conventional Pipeline (Large)'!S44</f>
        <v>No</v>
      </c>
      <c r="T44" s="436" t="str">
        <f>'Conventional Pipeline (Large)'!T44</f>
        <v>NA</v>
      </c>
      <c r="U44" s="116"/>
      <c r="V44" s="116" t="str">
        <f>'Conventional Pipeline (Large)'!V44</f>
        <v>Incorporated into 191309FUL</v>
      </c>
      <c r="W44" s="436"/>
      <c r="X44" s="436"/>
      <c r="Y44" s="436"/>
      <c r="Z44" s="436"/>
      <c r="AA44" s="436"/>
      <c r="AB44" s="459" t="str">
        <f>'Conventional Pipeline (Large)'!AB44</f>
        <v>Completed</v>
      </c>
      <c r="AC44" s="459" t="str">
        <f>'Conventional Pipeline (Large)'!AC44</f>
        <v>Increased unit total by 27 units. Incorporated into 191309FUL</v>
      </c>
      <c r="AD44" s="459" t="str">
        <f>'Conventional Pipeline (Large)'!AD44</f>
        <v>NA - Incorporated into 191309FUL</v>
      </c>
      <c r="AE44" s="443">
        <f>'Conventional Pipeline (Large)'!AE44</f>
        <v>0</v>
      </c>
      <c r="AF44" s="443">
        <f>'Conventional Pipeline (Large)'!AF44</f>
        <v>0</v>
      </c>
      <c r="AG44" s="443">
        <f>'Conventional Pipeline (Large)'!AG44</f>
        <v>0</v>
      </c>
      <c r="AH44" s="443">
        <f>'Conventional Pipeline (Large)'!AH44</f>
        <v>0</v>
      </c>
      <c r="AI44" s="443">
        <f>'Conventional Pipeline (Large)'!AI44</f>
        <v>0</v>
      </c>
      <c r="AJ44" s="443">
        <f>'Conventional Pipeline (Large)'!AJ44</f>
        <v>0</v>
      </c>
      <c r="AK44" s="443">
        <f>'Conventional Pipeline (Large)'!AK44</f>
        <v>0</v>
      </c>
      <c r="AL44" s="443">
        <f>'Conventional Pipeline (Large)'!AL44</f>
        <v>0</v>
      </c>
      <c r="AM44" s="505">
        <f>'Conventional Pipeline (Large)'!AM44</f>
        <v>0</v>
      </c>
      <c r="AN44" s="475">
        <f>'Conventional Pipeline (Large)'!AN44</f>
        <v>0</v>
      </c>
      <c r="AO44" s="475">
        <f>'Conventional Pipeline (Large)'!AO44</f>
        <v>0</v>
      </c>
      <c r="AP44" s="475">
        <f>'Conventional Pipeline (Large)'!AP44</f>
        <v>0</v>
      </c>
      <c r="AQ44" s="475">
        <f>'Conventional Pipeline (Large)'!AQ44</f>
        <v>0</v>
      </c>
      <c r="AR44" s="475">
        <f>'Conventional Pipeline (Large)'!AR44</f>
        <v>0</v>
      </c>
      <c r="AS44" s="443">
        <f>'Conventional Pipeline (Large)'!AS44</f>
        <v>0</v>
      </c>
      <c r="AT44" s="443">
        <f>'Conventional Pipeline (Large)'!AT44</f>
        <v>0</v>
      </c>
      <c r="AU44" s="443">
        <f>'Conventional Pipeline (Large)'!AU44</f>
        <v>0</v>
      </c>
      <c r="AV44" s="443">
        <f>'Conventional Pipeline (Large)'!AV44</f>
        <v>0</v>
      </c>
      <c r="AW44" s="443">
        <f>'Conventional Pipeline (Large)'!AW44</f>
        <v>0</v>
      </c>
      <c r="AX44" s="443">
        <f>'Conventional Pipeline (Large)'!AX44</f>
        <v>0</v>
      </c>
      <c r="AY44" s="443">
        <f>'Conventional Pipeline (Large)'!AY44</f>
        <v>0</v>
      </c>
      <c r="AZ44" s="443">
        <f>'Conventional Pipeline (Large)'!AZ44</f>
        <v>0</v>
      </c>
      <c r="BA44" s="443">
        <f>'Conventional Pipeline (Large)'!BA44</f>
        <v>0</v>
      </c>
      <c r="BB44" s="443">
        <f>'Conventional Pipeline (Large)'!BB44</f>
        <v>0</v>
      </c>
      <c r="BC44" s="462">
        <f t="shared" si="1"/>
        <v>0</v>
      </c>
      <c r="BD44" s="524">
        <f>'Conventional Pipeline (Large)'!U44</f>
        <v>1.45</v>
      </c>
    </row>
    <row r="45" spans="1:57" x14ac:dyDescent="0.45">
      <c r="A45" s="116" t="str">
        <f>'Conventional Pipeline (Large)'!A45</f>
        <v>184014FUL</v>
      </c>
      <c r="B45" s="436" t="str">
        <f>'Conventional Pipeline (Large)'!B45</f>
        <v>Grant with S106 Obligations</v>
      </c>
      <c r="C45" s="436">
        <f>'Conventional Pipeline (Large)'!C45</f>
        <v>0</v>
      </c>
      <c r="D45" s="436">
        <f>'Conventional Pipeline (Large)'!D45</f>
        <v>44043</v>
      </c>
      <c r="E45" s="436">
        <f>'Conventional Pipeline (Large)'!E45</f>
        <v>44368</v>
      </c>
      <c r="F45" s="116" t="str">
        <f>'Conventional Pipeline (Large)'!F45</f>
        <v>4 Trumpers Way, Hanwell, London, W7 2QA (Elthorne Works)</v>
      </c>
      <c r="G45" s="436" t="str">
        <f>'Conventional Pipeline (Large)'!G45</f>
        <v>Part superseded by 233548NMA (adjusts tenure mix only)</v>
      </c>
      <c r="H45" s="436">
        <f>'Conventional Pipeline (Large)'!H45</f>
        <v>213</v>
      </c>
      <c r="I45" s="436">
        <f>'Conventional Pipeline (Large)'!I45</f>
        <v>0</v>
      </c>
      <c r="J45" s="116">
        <f>'Conventional Pipeline (Large)'!J45</f>
        <v>213</v>
      </c>
      <c r="K45" s="436">
        <f>'Conventional Pipeline (Large)'!K45</f>
        <v>0</v>
      </c>
      <c r="L45" s="436">
        <f>'Conventional Pipeline (Large)'!L45</f>
        <v>0</v>
      </c>
      <c r="M45" s="436" t="str">
        <f>'Conventional Pipeline (Large)'!M45</f>
        <v>Hanwell Broadway</v>
      </c>
      <c r="N45" s="436" t="str">
        <f>'Conventional Pipeline (Large)'!N45</f>
        <v>Hanwell</v>
      </c>
      <c r="O45" s="436">
        <f>'Conventional Pipeline (Large)'!O45</f>
        <v>515556</v>
      </c>
      <c r="P45" s="436">
        <f>'Conventional Pipeline (Large)'!P45</f>
        <v>179431</v>
      </c>
      <c r="Q45" s="436">
        <f>'Conventional Pipeline (Large)'!Q45</f>
        <v>0</v>
      </c>
      <c r="R45" s="436" t="str">
        <f>'Conventional Pipeline (Large)'!R45</f>
        <v>No</v>
      </c>
      <c r="S45" s="436" t="str">
        <f>'Conventional Pipeline (Large)'!S45</f>
        <v>No</v>
      </c>
      <c r="T45" s="436" t="str">
        <f>'Conventional Pipeline (Large)'!T45</f>
        <v>NA</v>
      </c>
      <c r="U45" s="116"/>
      <c r="V45" s="116">
        <f>'Conventional Pipeline (Large)'!V45</f>
        <v>213</v>
      </c>
      <c r="W45" s="436"/>
      <c r="X45" s="436"/>
      <c r="Y45" s="436"/>
      <c r="Z45" s="436"/>
      <c r="AA45" s="436"/>
      <c r="AB45" s="459" t="str">
        <f>'Conventional Pipeline (Large)'!AB45</f>
        <v>Started</v>
      </c>
      <c r="AC45" s="459" t="str">
        <f>'Conventional Pipeline (Large)'!AC45</f>
        <v xml:space="preserve">Whilst this extant permission remains part of the pipeline currently, an alternative scheme has now been submitted (Jan 2026) outside of the 24/25 reporting period, and a decision on this is pending currently. It is premature to add this to the pending tab in this iteration (version 3) of the trajectory. Whilst the extant permission is now unlikely to be built out, it is too early to supersede this scheme at present.  </v>
      </c>
      <c r="AD45" s="459" t="str">
        <f>'Conventional Pipeline (Large)'!AD45</f>
        <v xml:space="preserve">Bespoke. CIL records confirm commencement June 2021, although not advanced beyond site clearance.  Recent NMA application. Whilst the capacity input here derives from the extant scheme currently, and is likely to change, the timing of any delivery is likely to be informed by the future pending scheme. </v>
      </c>
      <c r="AE45" s="443">
        <f>'Conventional Pipeline (Large)'!AE45</f>
        <v>0</v>
      </c>
      <c r="AF45" s="443">
        <f>'Conventional Pipeline (Large)'!AF45</f>
        <v>0</v>
      </c>
      <c r="AG45" s="443">
        <f>'Conventional Pipeline (Large)'!AG45</f>
        <v>0</v>
      </c>
      <c r="AH45" s="443">
        <f>'Conventional Pipeline (Large)'!AH45</f>
        <v>0</v>
      </c>
      <c r="AI45" s="443">
        <f>'Conventional Pipeline (Large)'!AI45</f>
        <v>0</v>
      </c>
      <c r="AJ45" s="443">
        <f>'Conventional Pipeline (Large)'!AJ45</f>
        <v>0</v>
      </c>
      <c r="AK45" s="443">
        <f>'Conventional Pipeline (Large)'!AK45</f>
        <v>0</v>
      </c>
      <c r="AL45" s="443">
        <f>'Conventional Pipeline (Large)'!AL45</f>
        <v>0</v>
      </c>
      <c r="AM45" s="505">
        <f>'Conventional Pipeline (Large)'!AM45</f>
        <v>0</v>
      </c>
      <c r="AN45" s="475">
        <f>'Conventional Pipeline (Large)'!AN45</f>
        <v>0</v>
      </c>
      <c r="AO45" s="475">
        <f>'Conventional Pipeline (Large)'!AO45</f>
        <v>0</v>
      </c>
      <c r="AP45" s="475">
        <f>'Conventional Pipeline (Large)'!AP45</f>
        <v>0</v>
      </c>
      <c r="AQ45" s="475">
        <f>'Conventional Pipeline (Large)'!AQ45</f>
        <v>0</v>
      </c>
      <c r="AR45" s="475">
        <f>'Conventional Pipeline (Large)'!AR45</f>
        <v>71</v>
      </c>
      <c r="AS45" s="443">
        <f>'Conventional Pipeline (Large)'!AS45</f>
        <v>71</v>
      </c>
      <c r="AT45" s="443">
        <f>'Conventional Pipeline (Large)'!AT45</f>
        <v>71</v>
      </c>
      <c r="AU45" s="443">
        <f>'Conventional Pipeline (Large)'!AU45</f>
        <v>0</v>
      </c>
      <c r="AV45" s="443">
        <f>'Conventional Pipeline (Large)'!AV45</f>
        <v>0</v>
      </c>
      <c r="AW45" s="443">
        <f>'Conventional Pipeline (Large)'!AW45</f>
        <v>0</v>
      </c>
      <c r="AX45" s="443">
        <f>'Conventional Pipeline (Large)'!AX45</f>
        <v>0</v>
      </c>
      <c r="AY45" s="443">
        <f>'Conventional Pipeline (Large)'!AY45</f>
        <v>0</v>
      </c>
      <c r="AZ45" s="443">
        <f>'Conventional Pipeline (Large)'!AZ45</f>
        <v>0</v>
      </c>
      <c r="BA45" s="443">
        <f>'Conventional Pipeline (Large)'!BA45</f>
        <v>0</v>
      </c>
      <c r="BB45" s="443">
        <f>'Conventional Pipeline (Large)'!BB45</f>
        <v>213</v>
      </c>
      <c r="BC45" s="116">
        <f t="shared" si="1"/>
        <v>71</v>
      </c>
      <c r="BD45" s="524">
        <f>'Conventional Pipeline (Large)'!U45</f>
        <v>1.08</v>
      </c>
    </row>
    <row r="46" spans="1:57" hidden="1" x14ac:dyDescent="0.45">
      <c r="A46" s="116" t="str">
        <f>'Conventional Pipeline (Large)'!A46</f>
        <v>172913FUL</v>
      </c>
      <c r="B46" s="436" t="str">
        <f>'Conventional Pipeline (Large)'!B46</f>
        <v>Appeal allowed with conditions</v>
      </c>
      <c r="C46" s="436" t="str">
        <f>'Conventional Pipeline (Large)'!C46</f>
        <v>Yes</v>
      </c>
      <c r="D46" s="436">
        <f>'Conventional Pipeline (Large)'!D46</f>
        <v>43669</v>
      </c>
      <c r="E46" s="436">
        <f>'Conventional Pipeline (Large)'!E46</f>
        <v>44739</v>
      </c>
      <c r="F46" s="116" t="str">
        <f>'Conventional Pipeline (Large)'!F46</f>
        <v>64-66 And 70-88 Uxbridge Road, Hanwell, London, W7 3SU</v>
      </c>
      <c r="G46" s="436">
        <f>'Conventional Pipeline (Large)'!G46</f>
        <v>0</v>
      </c>
      <c r="H46" s="436">
        <f>'Conventional Pipeline (Large)'!H46</f>
        <v>57</v>
      </c>
      <c r="I46" s="436">
        <f>'Conventional Pipeline (Large)'!I46</f>
        <v>2</v>
      </c>
      <c r="J46" s="116">
        <f>'Conventional Pipeline (Large)'!J46</f>
        <v>55</v>
      </c>
      <c r="K46" s="436">
        <f>'Conventional Pipeline (Large)'!K46</f>
        <v>0</v>
      </c>
      <c r="L46" s="436">
        <f>'Conventional Pipeline (Large)'!L46</f>
        <v>0</v>
      </c>
      <c r="M46" s="436" t="str">
        <f>'Conventional Pipeline (Large)'!M46</f>
        <v>Hanwell Broadway</v>
      </c>
      <c r="N46" s="436" t="str">
        <f>'Conventional Pipeline (Large)'!N46</f>
        <v>Hanwell</v>
      </c>
      <c r="O46" s="436">
        <f>'Conventional Pipeline (Large)'!O46</f>
        <v>0</v>
      </c>
      <c r="P46" s="436">
        <f>'Conventional Pipeline (Large)'!P46</f>
        <v>0</v>
      </c>
      <c r="Q46" s="436">
        <f>'Conventional Pipeline (Large)'!Q46</f>
        <v>0</v>
      </c>
      <c r="R46" s="436" t="str">
        <f>'Conventional Pipeline (Large)'!R46</f>
        <v>HAN1</v>
      </c>
      <c r="S46" s="436" t="str">
        <f>'Conventional Pipeline (Large)'!S46</f>
        <v>05HA</v>
      </c>
      <c r="T46" s="436">
        <f>'Conventional Pipeline (Large)'!T46</f>
        <v>55</v>
      </c>
      <c r="U46" s="116"/>
      <c r="V46" s="116">
        <f>'Conventional Pipeline (Large)'!V46</f>
        <v>0</v>
      </c>
      <c r="W46" s="436"/>
      <c r="X46" s="436"/>
      <c r="Y46" s="436"/>
      <c r="Z46" s="436"/>
      <c r="AA46" s="436"/>
      <c r="AB46" s="459" t="str">
        <f>'Conventional Pipeline (Large)'!AB46</f>
        <v>Started</v>
      </c>
      <c r="AC46" s="459" t="str">
        <f>'Conventional Pipeline (Large)'!AC46</f>
        <v>Small site application which forms part of a bigger allocation (05HA). Note also previous application  on adjacent site - 215983FUL - resolution to grant given but legal agreement not signed and application now disposed (Aug 2025). Allocation capacity input supersedes capacity from this pipeline entry.</v>
      </c>
      <c r="AD46" s="459" t="str">
        <f>'Conventional Pipeline (Large)'!AD46</f>
        <v>NA</v>
      </c>
      <c r="AE46" s="443">
        <f>'Conventional Pipeline (Large)'!AE46</f>
        <v>0</v>
      </c>
      <c r="AF46" s="443">
        <f>'Conventional Pipeline (Large)'!AF46</f>
        <v>0</v>
      </c>
      <c r="AG46" s="443">
        <f>'Conventional Pipeline (Large)'!AG46</f>
        <v>0</v>
      </c>
      <c r="AH46" s="443">
        <f>'Conventional Pipeline (Large)'!AH46</f>
        <v>0</v>
      </c>
      <c r="AI46" s="443">
        <f>'Conventional Pipeline (Large)'!AI46</f>
        <v>0</v>
      </c>
      <c r="AJ46" s="443">
        <f>'Conventional Pipeline (Large)'!AJ46</f>
        <v>0</v>
      </c>
      <c r="AK46" s="443">
        <f>'Conventional Pipeline (Large)'!AK46</f>
        <v>0</v>
      </c>
      <c r="AL46" s="443">
        <f>'Conventional Pipeline (Large)'!AL46</f>
        <v>0</v>
      </c>
      <c r="AM46" s="505">
        <f>'Conventional Pipeline (Large)'!AM46</f>
        <v>0</v>
      </c>
      <c r="AN46" s="475">
        <f>'Conventional Pipeline (Large)'!AN46</f>
        <v>0</v>
      </c>
      <c r="AO46" s="475">
        <f>'Conventional Pipeline (Large)'!AO46</f>
        <v>0</v>
      </c>
      <c r="AP46" s="475">
        <f>'Conventional Pipeline (Large)'!AP46</f>
        <v>0</v>
      </c>
      <c r="AQ46" s="475">
        <f>'Conventional Pipeline (Large)'!AQ46</f>
        <v>0</v>
      </c>
      <c r="AR46" s="475">
        <f>'Conventional Pipeline (Large)'!AR46</f>
        <v>0</v>
      </c>
      <c r="AS46" s="443">
        <f>'Conventional Pipeline (Large)'!AS46</f>
        <v>0</v>
      </c>
      <c r="AT46" s="443">
        <f>'Conventional Pipeline (Large)'!AT46</f>
        <v>0</v>
      </c>
      <c r="AU46" s="443">
        <f>'Conventional Pipeline (Large)'!AU46</f>
        <v>0</v>
      </c>
      <c r="AV46" s="443">
        <f>'Conventional Pipeline (Large)'!AV46</f>
        <v>0</v>
      </c>
      <c r="AW46" s="443">
        <f>'Conventional Pipeline (Large)'!AW46</f>
        <v>0</v>
      </c>
      <c r="AX46" s="443">
        <f>'Conventional Pipeline (Large)'!AX46</f>
        <v>0</v>
      </c>
      <c r="AY46" s="443">
        <f>'Conventional Pipeline (Large)'!AY46</f>
        <v>0</v>
      </c>
      <c r="AZ46" s="443">
        <f>'Conventional Pipeline (Large)'!AZ46</f>
        <v>0</v>
      </c>
      <c r="BA46" s="443">
        <f>'Conventional Pipeline (Large)'!BA46</f>
        <v>0</v>
      </c>
      <c r="BB46" s="443">
        <f>'Conventional Pipeline (Large)'!BB46</f>
        <v>0</v>
      </c>
      <c r="BC46" s="462">
        <f t="shared" si="1"/>
        <v>0</v>
      </c>
      <c r="BD46" s="524">
        <f>'Conventional Pipeline (Large)'!U46</f>
        <v>0.14000000000000001</v>
      </c>
    </row>
    <row r="47" spans="1:57" x14ac:dyDescent="0.45">
      <c r="A47" s="116" t="str">
        <f>'Conventional Pipeline (Large)'!A47</f>
        <v>220545FULR3</v>
      </c>
      <c r="B47" s="436" t="str">
        <f>'Conventional Pipeline (Large)'!B47</f>
        <v>Grant with S106 Obligations</v>
      </c>
      <c r="C47" s="436">
        <f>'Conventional Pipeline (Large)'!C47</f>
        <v>0</v>
      </c>
      <c r="D47" s="436">
        <f>'Conventional Pipeline (Large)'!D47</f>
        <v>45069</v>
      </c>
      <c r="E47" s="436">
        <f>'Conventional Pipeline (Large)'!E47</f>
        <v>45413</v>
      </c>
      <c r="F47" s="116" t="str">
        <f>'Conventional Pipeline (Large)'!F47</f>
        <v>Site Of Former Northolt Grange Community Centre And Part Of St Raphael's Catholic School, Northolt, Middlesex, UB5 6NF</v>
      </c>
      <c r="G47" s="436" t="str">
        <f>'Conventional Pipeline (Large)'!G47</f>
        <v>See also 213792HYBRID (no resi. Component)</v>
      </c>
      <c r="H47" s="436">
        <f>'Conventional Pipeline (Large)'!H47</f>
        <v>92</v>
      </c>
      <c r="I47" s="436">
        <f>'Conventional Pipeline (Large)'!I47</f>
        <v>0</v>
      </c>
      <c r="J47" s="116">
        <f>'Conventional Pipeline (Large)'!J47</f>
        <v>92</v>
      </c>
      <c r="K47" s="436">
        <f>'Conventional Pipeline (Large)'!K47</f>
        <v>0</v>
      </c>
      <c r="L47" s="436" t="str">
        <f>'Conventional Pipeline (Large)'!L47</f>
        <v>New Build</v>
      </c>
      <c r="M47" s="436" t="str">
        <f>'Conventional Pipeline (Large)'!M47</f>
        <v>Northolt West End</v>
      </c>
      <c r="N47" s="436" t="str">
        <f>'Conventional Pipeline (Large)'!N47</f>
        <v>Northolt</v>
      </c>
      <c r="O47" s="436">
        <f>'Conventional Pipeline (Large)'!O47</f>
        <v>510908</v>
      </c>
      <c r="P47" s="436">
        <f>'Conventional Pipeline (Large)'!P47</f>
        <v>183173</v>
      </c>
      <c r="Q47" s="436">
        <f>'Conventional Pipeline (Large)'!Q47</f>
        <v>0</v>
      </c>
      <c r="R47" s="436" t="str">
        <f>'Conventional Pipeline (Large)'!R47</f>
        <v>No</v>
      </c>
      <c r="S47" s="436" t="str">
        <f>'Conventional Pipeline (Large)'!S47</f>
        <v>Allocation (Reg 18 NO14) not pursued</v>
      </c>
      <c r="T47" s="436" t="str">
        <f>'Conventional Pipeline (Large)'!T47</f>
        <v>NA</v>
      </c>
      <c r="U47" s="116"/>
      <c r="V47" s="116">
        <f>'Conventional Pipeline (Large)'!V47</f>
        <v>92</v>
      </c>
      <c r="W47" s="436"/>
      <c r="X47" s="436"/>
      <c r="Y47" s="436"/>
      <c r="Z47" s="436"/>
      <c r="AA47" s="436"/>
      <c r="AB47" s="459" t="str">
        <f>'Conventional Pipeline (Large)'!AB47</f>
        <v>Started</v>
      </c>
      <c r="AC47" s="459" t="str">
        <f>'Conventional Pipeline (Large)'!AC47</f>
        <v>Capacity for this site assigned to pipeline rather than allocation.</v>
      </c>
      <c r="AD47" s="459" t="str">
        <f>'Conventional Pipeline (Large)'!AD47</f>
        <v>Bespoke. Works commenced early Summer 2024. Topping out stage reached February 2025. Due to be completed Spring 2026.</v>
      </c>
      <c r="AE47" s="443">
        <f>'Conventional Pipeline (Large)'!AE47</f>
        <v>0</v>
      </c>
      <c r="AF47" s="443">
        <f>'Conventional Pipeline (Large)'!AF47</f>
        <v>0</v>
      </c>
      <c r="AG47" s="443">
        <f>'Conventional Pipeline (Large)'!AG47</f>
        <v>0</v>
      </c>
      <c r="AH47" s="443">
        <f>'Conventional Pipeline (Large)'!AH47</f>
        <v>0</v>
      </c>
      <c r="AI47" s="443">
        <f>'Conventional Pipeline (Large)'!AI47</f>
        <v>0</v>
      </c>
      <c r="AJ47" s="443">
        <f>'Conventional Pipeline (Large)'!AJ47</f>
        <v>0</v>
      </c>
      <c r="AK47" s="443">
        <f>'Conventional Pipeline (Large)'!AK47</f>
        <v>0</v>
      </c>
      <c r="AL47" s="443">
        <f>'Conventional Pipeline (Large)'!AL47</f>
        <v>0</v>
      </c>
      <c r="AM47" s="505">
        <f>'Conventional Pipeline (Large)'!AM47</f>
        <v>0</v>
      </c>
      <c r="AN47" s="475">
        <f>'Conventional Pipeline (Large)'!AN47</f>
        <v>0</v>
      </c>
      <c r="AO47" s="475">
        <f>'Conventional Pipeline (Large)'!AO47</f>
        <v>92</v>
      </c>
      <c r="AP47" s="475">
        <f>'Conventional Pipeline (Large)'!AP47</f>
        <v>0</v>
      </c>
      <c r="AQ47" s="475">
        <f>'Conventional Pipeline (Large)'!AQ47</f>
        <v>0</v>
      </c>
      <c r="AR47" s="475">
        <f>'Conventional Pipeline (Large)'!AR47</f>
        <v>0</v>
      </c>
      <c r="AS47" s="443">
        <f>'Conventional Pipeline (Large)'!AS47</f>
        <v>0</v>
      </c>
      <c r="AT47" s="443">
        <f>'Conventional Pipeline (Large)'!AT47</f>
        <v>0</v>
      </c>
      <c r="AU47" s="443">
        <f>'Conventional Pipeline (Large)'!AU47</f>
        <v>0</v>
      </c>
      <c r="AV47" s="443">
        <f>'Conventional Pipeline (Large)'!AV47</f>
        <v>0</v>
      </c>
      <c r="AW47" s="443">
        <f>'Conventional Pipeline (Large)'!AW47</f>
        <v>0</v>
      </c>
      <c r="AX47" s="443">
        <f>'Conventional Pipeline (Large)'!AX47</f>
        <v>0</v>
      </c>
      <c r="AY47" s="443">
        <f>'Conventional Pipeline (Large)'!AY47</f>
        <v>0</v>
      </c>
      <c r="AZ47" s="443">
        <f>'Conventional Pipeline (Large)'!AZ47</f>
        <v>0</v>
      </c>
      <c r="BA47" s="443">
        <f>'Conventional Pipeline (Large)'!BA47</f>
        <v>0</v>
      </c>
      <c r="BB47" s="443">
        <f>'Conventional Pipeline (Large)'!BB47</f>
        <v>92</v>
      </c>
      <c r="BC47" s="116">
        <f t="shared" si="1"/>
        <v>92</v>
      </c>
      <c r="BD47" s="524">
        <f>'Conventional Pipeline (Large)'!U47</f>
        <v>0.61</v>
      </c>
    </row>
    <row r="48" spans="1:57" hidden="1" x14ac:dyDescent="0.45">
      <c r="A48" s="116" t="str">
        <f>'Conventional Pipeline (Large)'!A48</f>
        <v>194996FUL</v>
      </c>
      <c r="B48" s="436" t="str">
        <f>'Conventional Pipeline (Large)'!B48</f>
        <v>Grant with S106 Obligations</v>
      </c>
      <c r="C48" s="436">
        <f>'Conventional Pipeline (Large)'!C48</f>
        <v>0</v>
      </c>
      <c r="D48" s="436">
        <f>'Conventional Pipeline (Large)'!D48</f>
        <v>44106</v>
      </c>
      <c r="E48" s="436">
        <f>'Conventional Pipeline (Large)'!E48</f>
        <v>44256</v>
      </c>
      <c r="F48" s="116" t="str">
        <f>'Conventional Pipeline (Large)'!F48</f>
        <v>Land At Dabb's Hill (West Of Perth And Huntingdon Close), Northolt, Middlesex, UB5 4AX</v>
      </c>
      <c r="G48" s="436" t="str">
        <f>'Conventional Pipeline (Large)'!G48</f>
        <v>Part superseded by 221262NMA (adjusts tenure mix only)</v>
      </c>
      <c r="H48" s="436">
        <f>'Conventional Pipeline (Large)'!H48</f>
        <v>149</v>
      </c>
      <c r="I48" s="436">
        <f>'Conventional Pipeline (Large)'!I48</f>
        <v>0</v>
      </c>
      <c r="J48" s="116">
        <f>'Conventional Pipeline (Large)'!J48</f>
        <v>149</v>
      </c>
      <c r="K48" s="436">
        <f>'Conventional Pipeline (Large)'!K48</f>
        <v>0</v>
      </c>
      <c r="L48" s="436" t="str">
        <f>'Conventional Pipeline (Large)'!L48</f>
        <v>New Build</v>
      </c>
      <c r="M48" s="436" t="str">
        <f>'Conventional Pipeline (Large)'!M48</f>
        <v>Northolt Mandeville</v>
      </c>
      <c r="N48" s="436" t="str">
        <f>'Conventional Pipeline (Large)'!N48</f>
        <v>Northolt</v>
      </c>
      <c r="O48" s="436">
        <f>'Conventional Pipeline (Large)'!O48</f>
        <v>0</v>
      </c>
      <c r="P48" s="436">
        <f>'Conventional Pipeline (Large)'!P48</f>
        <v>0</v>
      </c>
      <c r="Q48" s="436">
        <f>'Conventional Pipeline (Large)'!Q48</f>
        <v>0</v>
      </c>
      <c r="R48" s="436" t="str">
        <f>'Conventional Pipeline (Large)'!R48</f>
        <v>No</v>
      </c>
      <c r="S48" s="436" t="str">
        <f>'Conventional Pipeline (Large)'!S48</f>
        <v>No</v>
      </c>
      <c r="T48" s="436" t="str">
        <f>'Conventional Pipeline (Large)'!T48</f>
        <v>NA</v>
      </c>
      <c r="U48" s="116"/>
      <c r="V48" s="116">
        <f>'Conventional Pipeline (Large)'!V48</f>
        <v>0</v>
      </c>
      <c r="W48" s="436"/>
      <c r="X48" s="436"/>
      <c r="Y48" s="436"/>
      <c r="Z48" s="436"/>
      <c r="AA48" s="436"/>
      <c r="AB48" s="459" t="str">
        <f>'Conventional Pipeline (Large)'!AB48</f>
        <v>Completed</v>
      </c>
      <c r="AC48" s="459" t="str">
        <f>'Conventional Pipeline (Large)'!AC48</f>
        <v>Development completed, all units completed 13/02/2024.</v>
      </c>
      <c r="AD48" s="459" t="str">
        <f>'Conventional Pipeline (Large)'!AD48</f>
        <v>NA</v>
      </c>
      <c r="AE48" s="443">
        <f>'Conventional Pipeline (Large)'!AE48</f>
        <v>0</v>
      </c>
      <c r="AF48" s="443">
        <f>'Conventional Pipeline (Large)'!AF48</f>
        <v>0</v>
      </c>
      <c r="AG48" s="443">
        <f>'Conventional Pipeline (Large)'!AG48</f>
        <v>0</v>
      </c>
      <c r="AH48" s="443">
        <f>'Conventional Pipeline (Large)'!AH48</f>
        <v>0</v>
      </c>
      <c r="AI48" s="443">
        <f>'Conventional Pipeline (Large)'!AI48</f>
        <v>0</v>
      </c>
      <c r="AJ48" s="443">
        <f>'Conventional Pipeline (Large)'!AJ48</f>
        <v>0</v>
      </c>
      <c r="AK48" s="443">
        <f>'Conventional Pipeline (Large)'!AK48</f>
        <v>0</v>
      </c>
      <c r="AL48" s="443">
        <f>'Conventional Pipeline (Large)'!AL48</f>
        <v>0</v>
      </c>
      <c r="AM48" s="505">
        <f>'Conventional Pipeline (Large)'!AM48</f>
        <v>0</v>
      </c>
      <c r="AN48" s="475">
        <f>'Conventional Pipeline (Large)'!AN48</f>
        <v>0</v>
      </c>
      <c r="AO48" s="475">
        <f>'Conventional Pipeline (Large)'!AO48</f>
        <v>0</v>
      </c>
      <c r="AP48" s="475">
        <f>'Conventional Pipeline (Large)'!AP48</f>
        <v>0</v>
      </c>
      <c r="AQ48" s="475">
        <f>'Conventional Pipeline (Large)'!AQ48</f>
        <v>0</v>
      </c>
      <c r="AR48" s="475">
        <f>'Conventional Pipeline (Large)'!AR48</f>
        <v>0</v>
      </c>
      <c r="AS48" s="443">
        <f>'Conventional Pipeline (Large)'!AS48</f>
        <v>0</v>
      </c>
      <c r="AT48" s="443">
        <f>'Conventional Pipeline (Large)'!AT48</f>
        <v>0</v>
      </c>
      <c r="AU48" s="443">
        <f>'Conventional Pipeline (Large)'!AU48</f>
        <v>0</v>
      </c>
      <c r="AV48" s="443">
        <f>'Conventional Pipeline (Large)'!AV48</f>
        <v>0</v>
      </c>
      <c r="AW48" s="443">
        <f>'Conventional Pipeline (Large)'!AW48</f>
        <v>0</v>
      </c>
      <c r="AX48" s="443">
        <f>'Conventional Pipeline (Large)'!AX48</f>
        <v>0</v>
      </c>
      <c r="AY48" s="443">
        <f>'Conventional Pipeline (Large)'!AY48</f>
        <v>0</v>
      </c>
      <c r="AZ48" s="443">
        <f>'Conventional Pipeline (Large)'!AZ48</f>
        <v>0</v>
      </c>
      <c r="BA48" s="443">
        <f>'Conventional Pipeline (Large)'!BA48</f>
        <v>0</v>
      </c>
      <c r="BB48" s="443">
        <f>'Conventional Pipeline (Large)'!BB48</f>
        <v>0</v>
      </c>
      <c r="BC48" s="462">
        <f t="shared" si="1"/>
        <v>0</v>
      </c>
      <c r="BD48" s="524">
        <f>'Conventional Pipeline (Large)'!U48</f>
        <v>1.28</v>
      </c>
    </row>
    <row r="49" spans="1:56" x14ac:dyDescent="0.45">
      <c r="A49" s="116" t="str">
        <f>'Conventional Pipeline (Large)'!A49</f>
        <v>200534FUL</v>
      </c>
      <c r="B49" s="436" t="str">
        <f>'Conventional Pipeline (Large)'!B49</f>
        <v>Grant with S106 Obligations</v>
      </c>
      <c r="C49" s="436">
        <f>'Conventional Pipeline (Large)'!C49</f>
        <v>0</v>
      </c>
      <c r="D49" s="436">
        <f>'Conventional Pipeline (Large)'!D49</f>
        <v>44239</v>
      </c>
      <c r="E49" s="436">
        <f>'Conventional Pipeline (Large)'!E49</f>
        <v>44327</v>
      </c>
      <c r="F49" s="116" t="str">
        <f>'Conventional Pipeline (Large)'!F49</f>
        <v>Land Rear Of Tesco Superstore Hoover Building, Western Avenue, Perivale, UB6 8DW</v>
      </c>
      <c r="G49" s="436">
        <f>'Conventional Pipeline (Large)'!G49</f>
        <v>0</v>
      </c>
      <c r="H49" s="436">
        <f>'Conventional Pipeline (Large)'!H49</f>
        <v>278</v>
      </c>
      <c r="I49" s="436">
        <f>'Conventional Pipeline (Large)'!I49</f>
        <v>0</v>
      </c>
      <c r="J49" s="116">
        <f>'Conventional Pipeline (Large)'!J49</f>
        <v>278</v>
      </c>
      <c r="K49" s="436">
        <f>'Conventional Pipeline (Large)'!K49</f>
        <v>0</v>
      </c>
      <c r="L49" s="436" t="str">
        <f>'Conventional Pipeline (Large)'!L49</f>
        <v>New Build</v>
      </c>
      <c r="M49" s="436" t="str">
        <f>'Conventional Pipeline (Large)'!M49</f>
        <v>Perivale</v>
      </c>
      <c r="N49" s="436" t="str">
        <f>'Conventional Pipeline (Large)'!N49</f>
        <v>Perivale</v>
      </c>
      <c r="O49" s="436">
        <f>'Conventional Pipeline (Large)'!O49</f>
        <v>516719</v>
      </c>
      <c r="P49" s="436">
        <f>'Conventional Pipeline (Large)'!P49</f>
        <v>183038</v>
      </c>
      <c r="Q49" s="436">
        <f>'Conventional Pipeline (Large)'!Q49</f>
        <v>0</v>
      </c>
      <c r="R49" s="436" t="str">
        <f>'Conventional Pipeline (Large)'!R49</f>
        <v>No</v>
      </c>
      <c r="S49" s="436" t="str">
        <f>'Conventional Pipeline (Large)'!S49</f>
        <v>No</v>
      </c>
      <c r="T49" s="436" t="str">
        <f>'Conventional Pipeline (Large)'!T49</f>
        <v>NA</v>
      </c>
      <c r="U49" s="116"/>
      <c r="V49" s="116">
        <f>'Conventional Pipeline (Large)'!V49</f>
        <v>278</v>
      </c>
      <c r="W49" s="436"/>
      <c r="X49" s="436"/>
      <c r="Y49" s="436"/>
      <c r="Z49" s="436"/>
      <c r="AA49" s="436"/>
      <c r="AB49" s="459" t="str">
        <f>'Conventional Pipeline (Large)'!AB49</f>
        <v>Started</v>
      </c>
      <c r="AC49" s="459">
        <f>'Conventional Pipeline (Large)'!AC49</f>
        <v>0</v>
      </c>
      <c r="AD49" s="459" t="str">
        <f>'Conventional Pipeline (Large)'!AD49</f>
        <v>Bespoke. Phasing informed by scheme specific information. Works commenced May 2021. Now well advanced. Scheme understood to have completed late 2025.</v>
      </c>
      <c r="AE49" s="443">
        <f>'Conventional Pipeline (Large)'!AE49</f>
        <v>0</v>
      </c>
      <c r="AF49" s="443">
        <f>'Conventional Pipeline (Large)'!AF49</f>
        <v>0</v>
      </c>
      <c r="AG49" s="443">
        <f>'Conventional Pipeline (Large)'!AG49</f>
        <v>0</v>
      </c>
      <c r="AH49" s="443">
        <f>'Conventional Pipeline (Large)'!AH49</f>
        <v>0</v>
      </c>
      <c r="AI49" s="443">
        <f>'Conventional Pipeline (Large)'!AI49</f>
        <v>0</v>
      </c>
      <c r="AJ49" s="443">
        <f>'Conventional Pipeline (Large)'!AJ49</f>
        <v>0</v>
      </c>
      <c r="AK49" s="443">
        <f>'Conventional Pipeline (Large)'!AK49</f>
        <v>0</v>
      </c>
      <c r="AL49" s="443">
        <f>'Conventional Pipeline (Large)'!AL49</f>
        <v>0</v>
      </c>
      <c r="AM49" s="505">
        <f>'Conventional Pipeline (Large)'!AM49</f>
        <v>0</v>
      </c>
      <c r="AN49" s="475">
        <f>'Conventional Pipeline (Large)'!AN49</f>
        <v>278</v>
      </c>
      <c r="AO49" s="475">
        <f>'Conventional Pipeline (Large)'!AO49</f>
        <v>0</v>
      </c>
      <c r="AP49" s="475">
        <f>'Conventional Pipeline (Large)'!AP49</f>
        <v>0</v>
      </c>
      <c r="AQ49" s="475">
        <f>'Conventional Pipeline (Large)'!AQ49</f>
        <v>0</v>
      </c>
      <c r="AR49" s="475">
        <f>'Conventional Pipeline (Large)'!AR49</f>
        <v>0</v>
      </c>
      <c r="AS49" s="443">
        <f>'Conventional Pipeline (Large)'!AS49</f>
        <v>0</v>
      </c>
      <c r="AT49" s="443">
        <f>'Conventional Pipeline (Large)'!AT49</f>
        <v>0</v>
      </c>
      <c r="AU49" s="443">
        <f>'Conventional Pipeline (Large)'!AU49</f>
        <v>0</v>
      </c>
      <c r="AV49" s="443">
        <f>'Conventional Pipeline (Large)'!AV49</f>
        <v>0</v>
      </c>
      <c r="AW49" s="443">
        <f>'Conventional Pipeline (Large)'!AW49</f>
        <v>0</v>
      </c>
      <c r="AX49" s="443">
        <f>'Conventional Pipeline (Large)'!AX49</f>
        <v>0</v>
      </c>
      <c r="AY49" s="443">
        <f>'Conventional Pipeline (Large)'!AY49</f>
        <v>0</v>
      </c>
      <c r="AZ49" s="443">
        <f>'Conventional Pipeline (Large)'!AZ49</f>
        <v>0</v>
      </c>
      <c r="BA49" s="443">
        <f>'Conventional Pipeline (Large)'!BA49</f>
        <v>0</v>
      </c>
      <c r="BB49" s="443">
        <f>'Conventional Pipeline (Large)'!BB49</f>
        <v>278</v>
      </c>
      <c r="BC49" s="116">
        <f t="shared" si="1"/>
        <v>278</v>
      </c>
      <c r="BD49" s="524">
        <f>'Conventional Pipeline (Large)'!U49</f>
        <v>1.9</v>
      </c>
    </row>
    <row r="50" spans="1:56" x14ac:dyDescent="0.45">
      <c r="A50" s="116" t="str">
        <f>'Conventional Pipeline (Large)'!A50</f>
        <v>216991FULR3</v>
      </c>
      <c r="B50" s="436" t="str">
        <f>'Conventional Pipeline (Large)'!B50</f>
        <v>Grant with S106 Obligations</v>
      </c>
      <c r="C50" s="436">
        <f>'Conventional Pipeline (Large)'!C50</f>
        <v>0</v>
      </c>
      <c r="D50" s="436">
        <f>'Conventional Pipeline (Large)'!D50</f>
        <v>44987</v>
      </c>
      <c r="E50" s="436">
        <f>'Conventional Pipeline (Large)'!E50</f>
        <v>45075</v>
      </c>
      <c r="F50" s="116" t="str">
        <f>'Conventional Pipeline (Large)'!F50</f>
        <v>Land South Of Park Avenue, Park Avenue, Southall, Middlesex, UB1 3AD</v>
      </c>
      <c r="G50" s="436" t="str">
        <f>'Conventional Pipeline (Large)'!G50</f>
        <v>Part superseded by 232654VAR (pending but doesn't alter unit totals)</v>
      </c>
      <c r="H50" s="436">
        <f>'Conventional Pipeline (Large)'!H50</f>
        <v>516</v>
      </c>
      <c r="I50" s="436">
        <f>'Conventional Pipeline (Large)'!I50</f>
        <v>23</v>
      </c>
      <c r="J50" s="116">
        <f>'Conventional Pipeline (Large)'!J50</f>
        <v>493</v>
      </c>
      <c r="K50" s="436">
        <f>'Conventional Pipeline (Large)'!K50</f>
        <v>0</v>
      </c>
      <c r="L50" s="436" t="str">
        <f>'Conventional Pipeline (Large)'!L50</f>
        <v>New Build</v>
      </c>
      <c r="M50" s="436" t="str">
        <f>'Conventional Pipeline (Large)'!M50</f>
        <v>Southall Broadway</v>
      </c>
      <c r="N50" s="436" t="str">
        <f>'Conventional Pipeline (Large)'!N50</f>
        <v>Southall</v>
      </c>
      <c r="O50" s="436">
        <f>'Conventional Pipeline (Large)'!O50</f>
        <v>512846</v>
      </c>
      <c r="P50" s="436">
        <f>'Conventional Pipeline (Large)'!P50</f>
        <v>179919</v>
      </c>
      <c r="Q50" s="436">
        <f>'Conventional Pipeline (Large)'!Q50</f>
        <v>0</v>
      </c>
      <c r="R50" s="436" t="str">
        <f>'Conventional Pipeline (Large)'!R50</f>
        <v>SOU4</v>
      </c>
      <c r="S50" s="436" t="str">
        <f>'Conventional Pipeline (Large)'!S50</f>
        <v>Allocation (Reg 18 SO02) not pursued</v>
      </c>
      <c r="T50" s="436" t="str">
        <f>'Conventional Pipeline (Large)'!T50</f>
        <v>NA</v>
      </c>
      <c r="U50" s="116"/>
      <c r="V50" s="116">
        <f>'Conventional Pipeline (Large)'!V50</f>
        <v>493</v>
      </c>
      <c r="W50" s="436"/>
      <c r="X50" s="436"/>
      <c r="Y50" s="436"/>
      <c r="Z50" s="436"/>
      <c r="AA50" s="436"/>
      <c r="AB50" s="459" t="str">
        <f>'Conventional Pipeline (Large)'!AB50</f>
        <v>Started</v>
      </c>
      <c r="AC50" s="459" t="str">
        <f>'Conventional Pipeline (Large)'!AC50</f>
        <v xml:space="preserve">Capacity for this site assigned to pipeline and allocation no longer pursued.
</v>
      </c>
      <c r="AD50" s="459" t="str">
        <f>'Conventional Pipeline (Large)'!AD50</f>
        <v>Bespoke. CIL records confirm commencement May 2023 for phase 1. 5 phases (over 5 blocks) proposed in total. Phase 1 comprising 94 units completed January 2026.</v>
      </c>
      <c r="AE50" s="443">
        <f>'Conventional Pipeline (Large)'!AE50</f>
        <v>0</v>
      </c>
      <c r="AF50" s="443">
        <f>'Conventional Pipeline (Large)'!AF50</f>
        <v>0</v>
      </c>
      <c r="AG50" s="443">
        <f>'Conventional Pipeline (Large)'!AG50</f>
        <v>0</v>
      </c>
      <c r="AH50" s="443">
        <f>'Conventional Pipeline (Large)'!AH50</f>
        <v>0</v>
      </c>
      <c r="AI50" s="443">
        <f>'Conventional Pipeline (Large)'!AI50</f>
        <v>0</v>
      </c>
      <c r="AJ50" s="443">
        <f>'Conventional Pipeline (Large)'!AJ50</f>
        <v>0</v>
      </c>
      <c r="AK50" s="443">
        <f>'Conventional Pipeline (Large)'!AK50</f>
        <v>0</v>
      </c>
      <c r="AL50" s="443">
        <f>'Conventional Pipeline (Large)'!AL50</f>
        <v>0</v>
      </c>
      <c r="AM50" s="505">
        <f>'Conventional Pipeline (Large)'!AM50</f>
        <v>0</v>
      </c>
      <c r="AN50" s="475">
        <f>'Conventional Pipeline (Large)'!AN50</f>
        <v>94</v>
      </c>
      <c r="AO50" s="475">
        <f>'Conventional Pipeline (Large)'!AO50</f>
        <v>190</v>
      </c>
      <c r="AP50" s="475">
        <f>'Conventional Pipeline (Large)'!AP50</f>
        <v>163</v>
      </c>
      <c r="AQ50" s="475">
        <f>'Conventional Pipeline (Large)'!AQ50</f>
        <v>46</v>
      </c>
      <c r="AR50" s="475">
        <f>'Conventional Pipeline (Large)'!AR50</f>
        <v>0</v>
      </c>
      <c r="AS50" s="443">
        <f>'Conventional Pipeline (Large)'!AS50</f>
        <v>0</v>
      </c>
      <c r="AT50" s="443">
        <f>'Conventional Pipeline (Large)'!AT50</f>
        <v>0</v>
      </c>
      <c r="AU50" s="443">
        <f>'Conventional Pipeline (Large)'!AU50</f>
        <v>0</v>
      </c>
      <c r="AV50" s="443">
        <f>'Conventional Pipeline (Large)'!AV50</f>
        <v>0</v>
      </c>
      <c r="AW50" s="443">
        <f>'Conventional Pipeline (Large)'!AW50</f>
        <v>0</v>
      </c>
      <c r="AX50" s="443">
        <f>'Conventional Pipeline (Large)'!AX50</f>
        <v>0</v>
      </c>
      <c r="AY50" s="443">
        <f>'Conventional Pipeline (Large)'!AY50</f>
        <v>0</v>
      </c>
      <c r="AZ50" s="443">
        <f>'Conventional Pipeline (Large)'!AZ50</f>
        <v>0</v>
      </c>
      <c r="BA50" s="443">
        <f>'Conventional Pipeline (Large)'!BA50</f>
        <v>0</v>
      </c>
      <c r="BB50" s="443">
        <f>'Conventional Pipeline (Large)'!BB50</f>
        <v>493</v>
      </c>
      <c r="BC50" s="116">
        <f t="shared" si="1"/>
        <v>493</v>
      </c>
      <c r="BD50" s="524">
        <f>'Conventional Pipeline (Large)'!U50</f>
        <v>1.24</v>
      </c>
    </row>
    <row r="51" spans="1:56" x14ac:dyDescent="0.45">
      <c r="A51" s="116" t="str">
        <f>'Conventional Pipeline (Large)'!A51</f>
        <v>201888FUL</v>
      </c>
      <c r="B51" s="436" t="str">
        <f>'Conventional Pipeline (Large)'!B51</f>
        <v>Grant with S106 Obligations</v>
      </c>
      <c r="C51" s="436">
        <f>'Conventional Pipeline (Large)'!C51</f>
        <v>0</v>
      </c>
      <c r="D51" s="436">
        <f>'Conventional Pipeline (Large)'!D51</f>
        <v>44580</v>
      </c>
      <c r="E51" s="436">
        <f>'Conventional Pipeline (Large)'!E51</f>
        <v>45050</v>
      </c>
      <c r="F51" s="116" t="str">
        <f>'Conventional Pipeline (Large)'!F51</f>
        <v>Southall Sidings, Park Avenue, Southall, Middlesex, UB1 3AD</v>
      </c>
      <c r="G51" s="436">
        <f>'Conventional Pipeline (Large)'!G51</f>
        <v>0</v>
      </c>
      <c r="H51" s="436">
        <f>'Conventional Pipeline (Large)'!H51</f>
        <v>460</v>
      </c>
      <c r="I51" s="436">
        <f>'Conventional Pipeline (Large)'!I51</f>
        <v>0</v>
      </c>
      <c r="J51" s="116">
        <f>'Conventional Pipeline (Large)'!J51</f>
        <v>460</v>
      </c>
      <c r="K51" s="436">
        <f>'Conventional Pipeline (Large)'!K51</f>
        <v>0</v>
      </c>
      <c r="L51" s="436" t="str">
        <f>'Conventional Pipeline (Large)'!L51</f>
        <v>New Build</v>
      </c>
      <c r="M51" s="436" t="str">
        <f>'Conventional Pipeline (Large)'!M51</f>
        <v>Southall Broadway</v>
      </c>
      <c r="N51" s="436" t="str">
        <f>'Conventional Pipeline (Large)'!N51</f>
        <v>Southall</v>
      </c>
      <c r="O51" s="436">
        <f>'Conventional Pipeline (Large)'!O51</f>
        <v>513055</v>
      </c>
      <c r="P51" s="436">
        <f>'Conventional Pipeline (Large)'!P51</f>
        <v>179966</v>
      </c>
      <c r="Q51" s="436">
        <f>'Conventional Pipeline (Large)'!Q51</f>
        <v>0</v>
      </c>
      <c r="R51" s="436" t="str">
        <f>'Conventional Pipeline (Large)'!R51</f>
        <v>SOU4</v>
      </c>
      <c r="S51" s="436" t="str">
        <f>'Conventional Pipeline (Large)'!S51</f>
        <v>02SO</v>
      </c>
      <c r="T51" s="436">
        <f>'Conventional Pipeline (Large)'!T51</f>
        <v>0</v>
      </c>
      <c r="U51" s="116"/>
      <c r="V51" s="116">
        <f>'Conventional Pipeline (Large)'!V51</f>
        <v>460</v>
      </c>
      <c r="W51" s="436"/>
      <c r="X51" s="436"/>
      <c r="Y51" s="436"/>
      <c r="Z51" s="436"/>
      <c r="AA51" s="436"/>
      <c r="AB51" s="459" t="str">
        <f>'Conventional Pipeline (Large)'!AB51</f>
        <v>Started</v>
      </c>
      <c r="AC51" s="459" t="str">
        <f>'Conventional Pipeline (Large)'!AC51</f>
        <v>Although an allocation is still being pursued for this site all of the associated capacity is assigned to the pipeline. There are no existing residential units on the site.</v>
      </c>
      <c r="AD51" s="459" t="str">
        <f>'Conventional Pipeline (Large)'!AD51</f>
        <v xml:space="preserve">Bespoke. Phasing informed by scheme specific information. CIL records confirm commencement May 2023. Enabling works completed July 2023. The overall construction period from initial enabling works up to completion is 150 weeks. Work paused after enabling works to allow re-design to account for changes to fire safety regs, with amendments (243164NMA) with no change to unit numbers approved in September 2024. Scheme comprises three buildings.  Building A comprises 169 units, building B comprises 210 units, and building C comprises 81 units.  Although this scheme is progressing revisions are anticipated for phase B. </v>
      </c>
      <c r="AE51" s="443">
        <f>'Conventional Pipeline (Large)'!AE51</f>
        <v>0</v>
      </c>
      <c r="AF51" s="443">
        <f>'Conventional Pipeline (Large)'!AF51</f>
        <v>0</v>
      </c>
      <c r="AG51" s="443">
        <f>'Conventional Pipeline (Large)'!AG51</f>
        <v>0</v>
      </c>
      <c r="AH51" s="443">
        <f>'Conventional Pipeline (Large)'!AH51</f>
        <v>0</v>
      </c>
      <c r="AI51" s="443">
        <f>'Conventional Pipeline (Large)'!AI51</f>
        <v>0</v>
      </c>
      <c r="AJ51" s="443">
        <f>'Conventional Pipeline (Large)'!AJ51</f>
        <v>0</v>
      </c>
      <c r="AK51" s="443">
        <f>'Conventional Pipeline (Large)'!AK51</f>
        <v>0</v>
      </c>
      <c r="AL51" s="443">
        <f>'Conventional Pipeline (Large)'!AL51</f>
        <v>0</v>
      </c>
      <c r="AM51" s="505">
        <f>'Conventional Pipeline (Large)'!AM51</f>
        <v>0</v>
      </c>
      <c r="AN51" s="475">
        <f>'Conventional Pipeline (Large)'!AN51</f>
        <v>0</v>
      </c>
      <c r="AO51" s="475">
        <f>'Conventional Pipeline (Large)'!AO51</f>
        <v>169</v>
      </c>
      <c r="AP51" s="475">
        <f>'Conventional Pipeline (Large)'!AP51</f>
        <v>210</v>
      </c>
      <c r="AQ51" s="475">
        <f>'Conventional Pipeline (Large)'!AQ51</f>
        <v>81</v>
      </c>
      <c r="AR51" s="475">
        <f>'Conventional Pipeline (Large)'!AR51</f>
        <v>0</v>
      </c>
      <c r="AS51" s="443">
        <f>'Conventional Pipeline (Large)'!AS51</f>
        <v>0</v>
      </c>
      <c r="AT51" s="443">
        <f>'Conventional Pipeline (Large)'!AT51</f>
        <v>0</v>
      </c>
      <c r="AU51" s="443">
        <f>'Conventional Pipeline (Large)'!AU51</f>
        <v>0</v>
      </c>
      <c r="AV51" s="443">
        <f>'Conventional Pipeline (Large)'!AV51</f>
        <v>0</v>
      </c>
      <c r="AW51" s="443">
        <f>'Conventional Pipeline (Large)'!AW51</f>
        <v>0</v>
      </c>
      <c r="AX51" s="443">
        <f>'Conventional Pipeline (Large)'!AX51</f>
        <v>0</v>
      </c>
      <c r="AY51" s="443">
        <f>'Conventional Pipeline (Large)'!AY51</f>
        <v>0</v>
      </c>
      <c r="AZ51" s="443">
        <f>'Conventional Pipeline (Large)'!AZ51</f>
        <v>0</v>
      </c>
      <c r="BA51" s="443">
        <f>'Conventional Pipeline (Large)'!BA51</f>
        <v>0</v>
      </c>
      <c r="BB51" s="443">
        <f>'Conventional Pipeline (Large)'!BB51</f>
        <v>460</v>
      </c>
      <c r="BC51" s="116">
        <f t="shared" si="1"/>
        <v>460</v>
      </c>
      <c r="BD51" s="524">
        <f>'Conventional Pipeline (Large)'!U51</f>
        <v>1.1599999999999999</v>
      </c>
    </row>
    <row r="52" spans="1:56" hidden="1" x14ac:dyDescent="0.45">
      <c r="A52" s="116" t="str">
        <f>'Conventional Pipeline (Large)'!A52</f>
        <v>PP/2015/4921</v>
      </c>
      <c r="B52" s="436" t="str">
        <f>'Conventional Pipeline (Large)'!B52</f>
        <v>Grant with S106 Obligations</v>
      </c>
      <c r="C52" s="436">
        <f>'Conventional Pipeline (Large)'!C52</f>
        <v>0</v>
      </c>
      <c r="D52" s="436">
        <f>'Conventional Pipeline (Large)'!D52</f>
        <v>42783</v>
      </c>
      <c r="E52" s="436">
        <f>'Conventional Pipeline (Large)'!E52</f>
        <v>43858</v>
      </c>
      <c r="F52" s="116" t="str">
        <f>'Conventional Pipeline (Large)'!F52</f>
        <v>96 South Road, Southall, Middlesex, UB1 1RB</v>
      </c>
      <c r="G52" s="436" t="str">
        <f>'Conventional Pipeline (Large)'!G52</f>
        <v>Part superseded by 222363VAR (amends PP/2015/4921 but doesn't alter unit totals)</v>
      </c>
      <c r="H52" s="436">
        <f>'Conventional Pipeline (Large)'!H52</f>
        <v>41</v>
      </c>
      <c r="I52" s="436">
        <f>'Conventional Pipeline (Large)'!I52</f>
        <v>0</v>
      </c>
      <c r="J52" s="116">
        <f>'Conventional Pipeline (Large)'!J52</f>
        <v>41</v>
      </c>
      <c r="K52" s="436">
        <f>'Conventional Pipeline (Large)'!K52</f>
        <v>0</v>
      </c>
      <c r="L52" s="436">
        <f>'Conventional Pipeline (Large)'!L52</f>
        <v>0</v>
      </c>
      <c r="M52" s="436" t="str">
        <f>'Conventional Pipeline (Large)'!M52</f>
        <v>Southall Broadway</v>
      </c>
      <c r="N52" s="436" t="str">
        <f>'Conventional Pipeline (Large)'!N52</f>
        <v>Southall</v>
      </c>
      <c r="O52" s="436">
        <f>'Conventional Pipeline (Large)'!O52</f>
        <v>0</v>
      </c>
      <c r="P52" s="436">
        <f>'Conventional Pipeline (Large)'!P52</f>
        <v>0</v>
      </c>
      <c r="Q52" s="436">
        <f>'Conventional Pipeline (Large)'!Q52</f>
        <v>0</v>
      </c>
      <c r="R52" s="436" t="str">
        <f>'Conventional Pipeline (Large)'!R52</f>
        <v>SOU3</v>
      </c>
      <c r="S52" s="436" t="str">
        <f>'Conventional Pipeline (Large)'!S52</f>
        <v>03SO</v>
      </c>
      <c r="T52" s="436">
        <f>'Conventional Pipeline (Large)'!T52</f>
        <v>41</v>
      </c>
      <c r="U52" s="116"/>
      <c r="V52" s="116">
        <f>'Conventional Pipeline (Large)'!V52</f>
        <v>0</v>
      </c>
      <c r="W52" s="436"/>
      <c r="X52" s="436"/>
      <c r="Y52" s="436"/>
      <c r="Z52" s="436"/>
      <c r="AA52" s="436"/>
      <c r="AB52" s="459" t="str">
        <f>'Conventional Pipeline (Large)'!AB52</f>
        <v>Started</v>
      </c>
      <c r="AC52" s="459" t="str">
        <f>'Conventional Pipeline (Large)'!AC52</f>
        <v>Allocation (03SO) capacity estimate subsumes capacity figure from permitted scheme (PP/2015/4921)</v>
      </c>
      <c r="AD52" s="459" t="str">
        <f>'Conventional Pipeline (Large)'!AD52</f>
        <v>CIL records confirm commencement January 2020, but works have stalled.</v>
      </c>
      <c r="AE52" s="443">
        <f>'Conventional Pipeline (Large)'!AE52</f>
        <v>0</v>
      </c>
      <c r="AF52" s="443">
        <f>'Conventional Pipeline (Large)'!AF52</f>
        <v>0</v>
      </c>
      <c r="AG52" s="443">
        <f>'Conventional Pipeline (Large)'!AG52</f>
        <v>0</v>
      </c>
      <c r="AH52" s="443">
        <f>'Conventional Pipeline (Large)'!AH52</f>
        <v>0</v>
      </c>
      <c r="AI52" s="443">
        <f>'Conventional Pipeline (Large)'!AI52</f>
        <v>0</v>
      </c>
      <c r="AJ52" s="443">
        <f>'Conventional Pipeline (Large)'!AJ52</f>
        <v>0</v>
      </c>
      <c r="AK52" s="443">
        <f>'Conventional Pipeline (Large)'!AK52</f>
        <v>0</v>
      </c>
      <c r="AL52" s="443">
        <f>'Conventional Pipeline (Large)'!AL52</f>
        <v>0</v>
      </c>
      <c r="AM52" s="505">
        <f>'Conventional Pipeline (Large)'!AM52</f>
        <v>0</v>
      </c>
      <c r="AN52" s="475">
        <f>'Conventional Pipeline (Large)'!AN52</f>
        <v>0</v>
      </c>
      <c r="AO52" s="475">
        <f>'Conventional Pipeline (Large)'!AO52</f>
        <v>0</v>
      </c>
      <c r="AP52" s="475">
        <f>'Conventional Pipeline (Large)'!AP52</f>
        <v>0</v>
      </c>
      <c r="AQ52" s="475">
        <f>'Conventional Pipeline (Large)'!AQ52</f>
        <v>0</v>
      </c>
      <c r="AR52" s="475">
        <f>'Conventional Pipeline (Large)'!AR52</f>
        <v>0</v>
      </c>
      <c r="AS52" s="443">
        <f>'Conventional Pipeline (Large)'!AS52</f>
        <v>0</v>
      </c>
      <c r="AT52" s="443">
        <f>'Conventional Pipeline (Large)'!AT52</f>
        <v>0</v>
      </c>
      <c r="AU52" s="443">
        <f>'Conventional Pipeline (Large)'!AU52</f>
        <v>0</v>
      </c>
      <c r="AV52" s="443">
        <f>'Conventional Pipeline (Large)'!AV52</f>
        <v>0</v>
      </c>
      <c r="AW52" s="443">
        <f>'Conventional Pipeline (Large)'!AW52</f>
        <v>0</v>
      </c>
      <c r="AX52" s="443">
        <f>'Conventional Pipeline (Large)'!AX52</f>
        <v>0</v>
      </c>
      <c r="AY52" s="443">
        <f>'Conventional Pipeline (Large)'!AY52</f>
        <v>0</v>
      </c>
      <c r="AZ52" s="443">
        <f>'Conventional Pipeline (Large)'!AZ52</f>
        <v>0</v>
      </c>
      <c r="BA52" s="443">
        <f>'Conventional Pipeline (Large)'!BA52</f>
        <v>0</v>
      </c>
      <c r="BB52" s="443">
        <f>'Conventional Pipeline (Large)'!BB52</f>
        <v>0</v>
      </c>
      <c r="BC52" s="462">
        <f t="shared" si="1"/>
        <v>0</v>
      </c>
      <c r="BD52" s="524">
        <f>'Conventional Pipeline (Large)'!U52</f>
        <v>0.32</v>
      </c>
    </row>
    <row r="53" spans="1:56" x14ac:dyDescent="0.45">
      <c r="A53" s="116" t="str">
        <f>'Conventional Pipeline (Large)'!A53</f>
        <v>203705FUL</v>
      </c>
      <c r="B53" s="436" t="str">
        <f>'Conventional Pipeline (Large)'!B53</f>
        <v>Grant with S106 Obligations</v>
      </c>
      <c r="C53" s="436">
        <f>'Conventional Pipeline (Large)'!C53</f>
        <v>0</v>
      </c>
      <c r="D53" s="436">
        <f>'Conventional Pipeline (Large)'!D53</f>
        <v>44328</v>
      </c>
      <c r="E53" s="436">
        <f>'Conventional Pipeline (Large)'!E53</f>
        <v>44853</v>
      </c>
      <c r="F53" s="116" t="str">
        <f>'Conventional Pipeline (Large)'!F53</f>
        <v>Former Southall College Site, Beaconsfield Road, Southall, UB1 1DP</v>
      </c>
      <c r="G53" s="436" t="str">
        <f>'Conventional Pipeline (Large)'!G53</f>
        <v>Part superseded by 220456VAR (adjusts tenure mix only)</v>
      </c>
      <c r="H53" s="436">
        <f>'Conventional Pipeline (Large)'!H53</f>
        <v>118</v>
      </c>
      <c r="I53" s="436">
        <f>'Conventional Pipeline (Large)'!I53</f>
        <v>0</v>
      </c>
      <c r="J53" s="116">
        <f>'Conventional Pipeline (Large)'!J53</f>
        <v>118</v>
      </c>
      <c r="K53" s="436">
        <f>'Conventional Pipeline (Large)'!K53</f>
        <v>0</v>
      </c>
      <c r="L53" s="436">
        <f>'Conventional Pipeline (Large)'!L53</f>
        <v>0</v>
      </c>
      <c r="M53" s="436" t="str">
        <f>'Conventional Pipeline (Large)'!M53</f>
        <v>Southall Broadway</v>
      </c>
      <c r="N53" s="436" t="str">
        <f>'Conventional Pipeline (Large)'!N53</f>
        <v>Southall</v>
      </c>
      <c r="O53" s="436">
        <f>'Conventional Pipeline (Large)'!O53</f>
        <v>512554</v>
      </c>
      <c r="P53" s="436">
        <f>'Conventional Pipeline (Large)'!P53</f>
        <v>180019</v>
      </c>
      <c r="Q53" s="436">
        <f>'Conventional Pipeline (Large)'!Q53</f>
        <v>0</v>
      </c>
      <c r="R53" s="436" t="str">
        <f>'Conventional Pipeline (Large)'!R53</f>
        <v>SOU3</v>
      </c>
      <c r="S53" s="436" t="str">
        <f>'Conventional Pipeline (Large)'!S53</f>
        <v>No (04SO amended to exclude this site)</v>
      </c>
      <c r="T53" s="436" t="str">
        <f>'Conventional Pipeline (Large)'!T53</f>
        <v>NA</v>
      </c>
      <c r="U53" s="116"/>
      <c r="V53" s="116">
        <f>'Conventional Pipeline (Large)'!V53</f>
        <v>118</v>
      </c>
      <c r="W53" s="436"/>
      <c r="X53" s="436"/>
      <c r="Y53" s="436"/>
      <c r="Z53" s="436"/>
      <c r="AA53" s="436"/>
      <c r="AB53" s="459" t="str">
        <f>'Conventional Pipeline (Large)'!AB53</f>
        <v>Started</v>
      </c>
      <c r="AC53" s="459">
        <f>'Conventional Pipeline (Large)'!AC53</f>
        <v>0</v>
      </c>
      <c r="AD53" s="459" t="str">
        <f>'Conventional Pipeline (Large)'!AD53</f>
        <v>Bespoke. CIL records confirm commencement October 2022. Topping out stage reached January 2024. Work was set to complete in March 2025.</v>
      </c>
      <c r="AE53" s="443">
        <f>'Conventional Pipeline (Large)'!AE53</f>
        <v>0</v>
      </c>
      <c r="AF53" s="443">
        <f>'Conventional Pipeline (Large)'!AF53</f>
        <v>0</v>
      </c>
      <c r="AG53" s="443">
        <f>'Conventional Pipeline (Large)'!AG53</f>
        <v>0</v>
      </c>
      <c r="AH53" s="443">
        <f>'Conventional Pipeline (Large)'!AH53</f>
        <v>0</v>
      </c>
      <c r="AI53" s="443">
        <f>'Conventional Pipeline (Large)'!AI53</f>
        <v>0</v>
      </c>
      <c r="AJ53" s="443">
        <f>'Conventional Pipeline (Large)'!AJ53</f>
        <v>0</v>
      </c>
      <c r="AK53" s="443">
        <f>'Conventional Pipeline (Large)'!AK53</f>
        <v>0</v>
      </c>
      <c r="AL53" s="443">
        <f>'Conventional Pipeline (Large)'!AL53</f>
        <v>0</v>
      </c>
      <c r="AM53" s="505">
        <f>'Conventional Pipeline (Large)'!AM53</f>
        <v>0</v>
      </c>
      <c r="AN53" s="475">
        <f>'Conventional Pipeline (Large)'!AN53</f>
        <v>118</v>
      </c>
      <c r="AO53" s="475">
        <f>'Conventional Pipeline (Large)'!AO53</f>
        <v>0</v>
      </c>
      <c r="AP53" s="475">
        <f>'Conventional Pipeline (Large)'!AP53</f>
        <v>0</v>
      </c>
      <c r="AQ53" s="475">
        <f>'Conventional Pipeline (Large)'!AQ53</f>
        <v>0</v>
      </c>
      <c r="AR53" s="475">
        <f>'Conventional Pipeline (Large)'!AR53</f>
        <v>0</v>
      </c>
      <c r="AS53" s="443">
        <f>'Conventional Pipeline (Large)'!AS53</f>
        <v>0</v>
      </c>
      <c r="AT53" s="443">
        <f>'Conventional Pipeline (Large)'!AT53</f>
        <v>0</v>
      </c>
      <c r="AU53" s="443">
        <f>'Conventional Pipeline (Large)'!AU53</f>
        <v>0</v>
      </c>
      <c r="AV53" s="443">
        <f>'Conventional Pipeline (Large)'!AV53</f>
        <v>0</v>
      </c>
      <c r="AW53" s="443">
        <f>'Conventional Pipeline (Large)'!AW53</f>
        <v>0</v>
      </c>
      <c r="AX53" s="443">
        <f>'Conventional Pipeline (Large)'!AX53</f>
        <v>0</v>
      </c>
      <c r="AY53" s="443">
        <f>'Conventional Pipeline (Large)'!AY53</f>
        <v>0</v>
      </c>
      <c r="AZ53" s="443">
        <f>'Conventional Pipeline (Large)'!AZ53</f>
        <v>0</v>
      </c>
      <c r="BA53" s="443">
        <f>'Conventional Pipeline (Large)'!BA53</f>
        <v>0</v>
      </c>
      <c r="BB53" s="443">
        <f>'Conventional Pipeline (Large)'!BB53</f>
        <v>118</v>
      </c>
      <c r="BC53" s="116">
        <f t="shared" si="1"/>
        <v>118</v>
      </c>
      <c r="BD53" s="524">
        <f>'Conventional Pipeline (Large)'!U53</f>
        <v>0.38</v>
      </c>
    </row>
    <row r="54" spans="1:56" x14ac:dyDescent="0.45">
      <c r="A54" s="116" t="str">
        <f>'Conventional Pipeline (Large)'!A54</f>
        <v>200471FUL</v>
      </c>
      <c r="B54" s="436" t="str">
        <f>'Conventional Pipeline (Large)'!B54</f>
        <v>Grant with S106 Obligations</v>
      </c>
      <c r="C54" s="436">
        <f>'Conventional Pipeline (Large)'!C54</f>
        <v>0</v>
      </c>
      <c r="D54" s="436">
        <f>'Conventional Pipeline (Large)'!D54</f>
        <v>44181</v>
      </c>
      <c r="E54" s="436">
        <f>'Conventional Pipeline (Large)'!E54</f>
        <v>44440</v>
      </c>
      <c r="F54" s="116" t="str">
        <f>'Conventional Pipeline (Large)'!F54</f>
        <v>Land South Of 80-92 High Street (Former Cattle Market Site), Southall UB1 3DG</v>
      </c>
      <c r="G54" s="436" t="str">
        <f>'Conventional Pipeline (Large)'!G54</f>
        <v>Redevelopment of the site to provide 125 residential units. Part superseded by 213715VAR which adjusted site boundary and altered tenure, but no change to unit total.</v>
      </c>
      <c r="H54" s="436">
        <f>'Conventional Pipeline (Large)'!H54</f>
        <v>125</v>
      </c>
      <c r="I54" s="436">
        <f>'Conventional Pipeline (Large)'!I54</f>
        <v>0</v>
      </c>
      <c r="J54" s="116">
        <f>'Conventional Pipeline (Large)'!J54</f>
        <v>125</v>
      </c>
      <c r="K54" s="436">
        <f>'Conventional Pipeline (Large)'!K54</f>
        <v>0</v>
      </c>
      <c r="L54" s="436" t="str">
        <f>'Conventional Pipeline (Large)'!L54</f>
        <v>New Build</v>
      </c>
      <c r="M54" s="436" t="str">
        <f>'Conventional Pipeline (Large)'!M54</f>
        <v>Southall Broadway</v>
      </c>
      <c r="N54" s="436" t="str">
        <f>'Conventional Pipeline (Large)'!N54</f>
        <v>Southall</v>
      </c>
      <c r="O54" s="436">
        <f>'Conventional Pipeline (Large)'!O54</f>
        <v>513031</v>
      </c>
      <c r="P54" s="436">
        <f>'Conventional Pipeline (Large)'!P54</f>
        <v>180292</v>
      </c>
      <c r="Q54" s="436">
        <f>'Conventional Pipeline (Large)'!Q54</f>
        <v>0</v>
      </c>
      <c r="R54" s="436" t="str">
        <f>'Conventional Pipeline (Large)'!R54</f>
        <v>SOU1</v>
      </c>
      <c r="S54" s="436" t="str">
        <f>'Conventional Pipeline (Large)'!S54</f>
        <v>No</v>
      </c>
      <c r="T54" s="436" t="str">
        <f>'Conventional Pipeline (Large)'!T54</f>
        <v>NA</v>
      </c>
      <c r="U54" s="116"/>
      <c r="V54" s="116">
        <f>'Conventional Pipeline (Large)'!V54</f>
        <v>125</v>
      </c>
      <c r="W54" s="436"/>
      <c r="X54" s="436"/>
      <c r="Y54" s="436"/>
      <c r="Z54" s="436"/>
      <c r="AA54" s="436"/>
      <c r="AB54" s="459" t="str">
        <f>'Conventional Pipeline (Large)'!AB54</f>
        <v>Started</v>
      </c>
      <c r="AC54" s="459">
        <f>'Conventional Pipeline (Large)'!AC54</f>
        <v>0</v>
      </c>
      <c r="AD54" s="459" t="str">
        <f>'Conventional Pipeline (Large)'!AD54</f>
        <v>Bespoke - Works commenced September 2021. The original development partner went into administration in February 2025. The Council have now taken back possession of the site. The Council intend to prepare site for a new contractor to complete the development.</v>
      </c>
      <c r="AE54" s="443">
        <f>'Conventional Pipeline (Large)'!AE54</f>
        <v>0</v>
      </c>
      <c r="AF54" s="443">
        <f>'Conventional Pipeline (Large)'!AF54</f>
        <v>0</v>
      </c>
      <c r="AG54" s="443">
        <f>'Conventional Pipeline (Large)'!AG54</f>
        <v>0</v>
      </c>
      <c r="AH54" s="443">
        <f>'Conventional Pipeline (Large)'!AH54</f>
        <v>0</v>
      </c>
      <c r="AI54" s="443">
        <f>'Conventional Pipeline (Large)'!AI54</f>
        <v>0</v>
      </c>
      <c r="AJ54" s="443">
        <f>'Conventional Pipeline (Large)'!AJ54</f>
        <v>0</v>
      </c>
      <c r="AK54" s="443">
        <f>'Conventional Pipeline (Large)'!AK54</f>
        <v>0</v>
      </c>
      <c r="AL54" s="443">
        <f>'Conventional Pipeline (Large)'!AL54</f>
        <v>0</v>
      </c>
      <c r="AM54" s="505">
        <f>'Conventional Pipeline (Large)'!AM54</f>
        <v>0</v>
      </c>
      <c r="AN54" s="475">
        <f>'Conventional Pipeline (Large)'!AN54</f>
        <v>0</v>
      </c>
      <c r="AO54" s="475">
        <f>'Conventional Pipeline (Large)'!AO54</f>
        <v>0</v>
      </c>
      <c r="AP54" s="475">
        <f>'Conventional Pipeline (Large)'!AP54</f>
        <v>125</v>
      </c>
      <c r="AQ54" s="475">
        <f>'Conventional Pipeline (Large)'!AQ54</f>
        <v>0</v>
      </c>
      <c r="AR54" s="475">
        <f>'Conventional Pipeline (Large)'!AR54</f>
        <v>0</v>
      </c>
      <c r="AS54" s="443">
        <f>'Conventional Pipeline (Large)'!AS54</f>
        <v>0</v>
      </c>
      <c r="AT54" s="443">
        <f>'Conventional Pipeline (Large)'!AT54</f>
        <v>0</v>
      </c>
      <c r="AU54" s="443">
        <f>'Conventional Pipeline (Large)'!AU54</f>
        <v>0</v>
      </c>
      <c r="AV54" s="443">
        <f>'Conventional Pipeline (Large)'!AV54</f>
        <v>0</v>
      </c>
      <c r="AW54" s="443">
        <f>'Conventional Pipeline (Large)'!AW54</f>
        <v>0</v>
      </c>
      <c r="AX54" s="443">
        <f>'Conventional Pipeline (Large)'!AX54</f>
        <v>0</v>
      </c>
      <c r="AY54" s="443">
        <f>'Conventional Pipeline (Large)'!AY54</f>
        <v>0</v>
      </c>
      <c r="AZ54" s="443">
        <f>'Conventional Pipeline (Large)'!AZ54</f>
        <v>0</v>
      </c>
      <c r="BA54" s="443">
        <f>'Conventional Pipeline (Large)'!BA54</f>
        <v>0</v>
      </c>
      <c r="BB54" s="443">
        <f>'Conventional Pipeline (Large)'!BB54</f>
        <v>125</v>
      </c>
      <c r="BC54" s="116">
        <f t="shared" si="1"/>
        <v>125</v>
      </c>
      <c r="BD54" s="524">
        <f>'Conventional Pipeline (Large)'!U54</f>
        <v>0.43</v>
      </c>
    </row>
    <row r="55" spans="1:56" hidden="1" x14ac:dyDescent="0.45">
      <c r="A55" s="116" t="str">
        <f>'Conventional Pipeline (Large)'!A55</f>
        <v>185960FUL</v>
      </c>
      <c r="B55" s="436" t="str">
        <f>'Conventional Pipeline (Large)'!B55</f>
        <v>Grant with S106 Obligations</v>
      </c>
      <c r="C55" s="436">
        <f>'Conventional Pipeline (Large)'!C55</f>
        <v>0</v>
      </c>
      <c r="D55" s="436">
        <f>'Conventional Pipeline (Large)'!D55</f>
        <v>44076</v>
      </c>
      <c r="E55" s="436">
        <f>'Conventional Pipeline (Large)'!E55</f>
        <v>0</v>
      </c>
      <c r="F55" s="116" t="str">
        <f>'Conventional Pipeline (Large)'!F55</f>
        <v>Lion House, 56 Kingsbridge Crescent Southall UB1 2DL</v>
      </c>
      <c r="G55" s="436">
        <f>'Conventional Pipeline (Large)'!G55</f>
        <v>0</v>
      </c>
      <c r="H55" s="436">
        <f>'Conventional Pipeline (Large)'!H55</f>
        <v>43</v>
      </c>
      <c r="I55" s="436">
        <f>'Conventional Pipeline (Large)'!I55</f>
        <v>0</v>
      </c>
      <c r="J55" s="116">
        <f>'Conventional Pipeline (Large)'!J55</f>
        <v>43</v>
      </c>
      <c r="K55" s="436">
        <f>'Conventional Pipeline (Large)'!K55</f>
        <v>0</v>
      </c>
      <c r="L55" s="436">
        <f>'Conventional Pipeline (Large)'!L55</f>
        <v>0</v>
      </c>
      <c r="M55" s="436" t="str">
        <f>'Conventional Pipeline (Large)'!M55</f>
        <v>Lady Margaret Road</v>
      </c>
      <c r="N55" s="436" t="str">
        <f>'Conventional Pipeline (Large)'!N55</f>
        <v>Southall</v>
      </c>
      <c r="O55" s="436">
        <f>'Conventional Pipeline (Large)'!O55</f>
        <v>512678</v>
      </c>
      <c r="P55" s="436">
        <f>'Conventional Pipeline (Large)'!P55</f>
        <v>181603</v>
      </c>
      <c r="Q55" s="436">
        <f>'Conventional Pipeline (Large)'!Q55</f>
        <v>0</v>
      </c>
      <c r="R55" s="436" t="str">
        <f>'Conventional Pipeline (Large)'!R55</f>
        <v>No</v>
      </c>
      <c r="S55" s="436" t="str">
        <f>'Conventional Pipeline (Large)'!S55</f>
        <v>No</v>
      </c>
      <c r="T55" s="436" t="str">
        <f>'Conventional Pipeline (Large)'!T55</f>
        <v>NA</v>
      </c>
      <c r="U55" s="116"/>
      <c r="V55" s="116">
        <f>'Conventional Pipeline (Large)'!V55</f>
        <v>0</v>
      </c>
      <c r="W55" s="436"/>
      <c r="X55" s="436"/>
      <c r="Y55" s="436"/>
      <c r="Z55" s="436"/>
      <c r="AA55" s="436"/>
      <c r="AB55" s="459" t="str">
        <f>'Conventional Pipeline (Large)'!AB55</f>
        <v>Completed</v>
      </c>
      <c r="AC55" s="459" t="str">
        <f>'Conventional Pipeline (Large)'!AC55</f>
        <v>Allocation boundary (19SO) amended to exclude area covered by this permission. Scheme completed 20/03/2025.</v>
      </c>
      <c r="AD55" s="459" t="str">
        <f>'Conventional Pipeline (Large)'!AD55</f>
        <v>NA</v>
      </c>
      <c r="AE55" s="443">
        <f>'Conventional Pipeline (Large)'!AE55</f>
        <v>0</v>
      </c>
      <c r="AF55" s="443">
        <f>'Conventional Pipeline (Large)'!AF55</f>
        <v>0</v>
      </c>
      <c r="AG55" s="443">
        <f>'Conventional Pipeline (Large)'!AG55</f>
        <v>0</v>
      </c>
      <c r="AH55" s="443">
        <f>'Conventional Pipeline (Large)'!AH55</f>
        <v>0</v>
      </c>
      <c r="AI55" s="443">
        <f>'Conventional Pipeline (Large)'!AI55</f>
        <v>0</v>
      </c>
      <c r="AJ55" s="443">
        <f>'Conventional Pipeline (Large)'!AJ55</f>
        <v>0</v>
      </c>
      <c r="AK55" s="443">
        <f>'Conventional Pipeline (Large)'!AK55</f>
        <v>0</v>
      </c>
      <c r="AL55" s="443">
        <f>'Conventional Pipeline (Large)'!AL55</f>
        <v>0</v>
      </c>
      <c r="AM55" s="505">
        <f>'Conventional Pipeline (Large)'!AM55</f>
        <v>0</v>
      </c>
      <c r="AN55" s="475">
        <f>'Conventional Pipeline (Large)'!AN55</f>
        <v>0</v>
      </c>
      <c r="AO55" s="475">
        <f>'Conventional Pipeline (Large)'!AO55</f>
        <v>0</v>
      </c>
      <c r="AP55" s="475">
        <f>'Conventional Pipeline (Large)'!AP55</f>
        <v>0</v>
      </c>
      <c r="AQ55" s="475">
        <f>'Conventional Pipeline (Large)'!AQ55</f>
        <v>0</v>
      </c>
      <c r="AR55" s="475">
        <f>'Conventional Pipeline (Large)'!AR55</f>
        <v>0</v>
      </c>
      <c r="AS55" s="443">
        <f>'Conventional Pipeline (Large)'!AS55</f>
        <v>0</v>
      </c>
      <c r="AT55" s="443">
        <f>'Conventional Pipeline (Large)'!AT55</f>
        <v>0</v>
      </c>
      <c r="AU55" s="443">
        <f>'Conventional Pipeline (Large)'!AU55</f>
        <v>0</v>
      </c>
      <c r="AV55" s="443">
        <f>'Conventional Pipeline (Large)'!AV55</f>
        <v>0</v>
      </c>
      <c r="AW55" s="443">
        <f>'Conventional Pipeline (Large)'!AW55</f>
        <v>0</v>
      </c>
      <c r="AX55" s="443">
        <f>'Conventional Pipeline (Large)'!AX55</f>
        <v>0</v>
      </c>
      <c r="AY55" s="443">
        <f>'Conventional Pipeline (Large)'!AY55</f>
        <v>0</v>
      </c>
      <c r="AZ55" s="443">
        <f>'Conventional Pipeline (Large)'!AZ55</f>
        <v>0</v>
      </c>
      <c r="BA55" s="443">
        <f>'Conventional Pipeline (Large)'!BA55</f>
        <v>0</v>
      </c>
      <c r="BB55" s="443">
        <f>'Conventional Pipeline (Large)'!BB55</f>
        <v>0</v>
      </c>
      <c r="BC55" s="462">
        <f t="shared" si="1"/>
        <v>0</v>
      </c>
      <c r="BD55" s="524">
        <f>'Conventional Pipeline (Large)'!U55</f>
        <v>0.27500000000000002</v>
      </c>
    </row>
    <row r="56" spans="1:56" x14ac:dyDescent="0.45">
      <c r="A56" s="116" t="str">
        <f>'Conventional Pipeline (Large)'!A56</f>
        <v>181380FUL</v>
      </c>
      <c r="B56" s="436" t="str">
        <f>'Conventional Pipeline (Large)'!B56</f>
        <v>Grant with S106 Obligations</v>
      </c>
      <c r="C56" s="436">
        <f>'Conventional Pipeline (Large)'!C56</f>
        <v>0</v>
      </c>
      <c r="D56" s="436">
        <f>'Conventional Pipeline (Large)'!D56</f>
        <v>44552</v>
      </c>
      <c r="E56" s="436">
        <f>'Conventional Pipeline (Large)'!E56</f>
        <v>44841</v>
      </c>
      <c r="F56" s="116" t="str">
        <f>'Conventional Pipeline (Large)'!F56</f>
        <v>The Arches Business Centre, Merrick Road, Southall, UB2 4AU</v>
      </c>
      <c r="G56" s="436" t="str">
        <f>'Conventional Pipeline (Large)'!G56</f>
        <v>Part superseded by 240859NMA (note doesn't adjust unit total or mix).
Part superseded by app 244532NMA (note this app also doesn't alter unit total or mix)</v>
      </c>
      <c r="H56" s="436">
        <f>'Conventional Pipeline (Large)'!H56</f>
        <v>575</v>
      </c>
      <c r="I56" s="436">
        <f>'Conventional Pipeline (Large)'!I56</f>
        <v>0</v>
      </c>
      <c r="J56" s="116">
        <f>'Conventional Pipeline (Large)'!J56</f>
        <v>575</v>
      </c>
      <c r="K56" s="436">
        <f>'Conventional Pipeline (Large)'!K56</f>
        <v>0</v>
      </c>
      <c r="L56" s="436" t="str">
        <f>'Conventional Pipeline (Large)'!L56</f>
        <v>New Build</v>
      </c>
      <c r="M56" s="436" t="str">
        <f>'Conventional Pipeline (Large)'!M56</f>
        <v>Norwood Green</v>
      </c>
      <c r="N56" s="436" t="str">
        <f>'Conventional Pipeline (Large)'!N56</f>
        <v>Southall</v>
      </c>
      <c r="O56" s="436">
        <f>'Conventional Pipeline (Large)'!O56</f>
        <v>512728</v>
      </c>
      <c r="P56" s="436">
        <f>'Conventional Pipeline (Large)'!P56</f>
        <v>179765</v>
      </c>
      <c r="Q56" s="436">
        <f>'Conventional Pipeline (Large)'!Q56</f>
        <v>0</v>
      </c>
      <c r="R56" s="436" t="str">
        <f>'Conventional Pipeline (Large)'!R56</f>
        <v>SOU6</v>
      </c>
      <c r="S56" s="436" t="str">
        <f>'Conventional Pipeline (Large)'!S56</f>
        <v>Allocation (Reg 18 SO09) not pursued</v>
      </c>
      <c r="T56" s="436" t="str">
        <f>'Conventional Pipeline (Large)'!T56</f>
        <v>NA</v>
      </c>
      <c r="U56" s="116"/>
      <c r="V56" s="116">
        <f>'Conventional Pipeline (Large)'!V56</f>
        <v>575</v>
      </c>
      <c r="W56" s="436"/>
      <c r="X56" s="436"/>
      <c r="Y56" s="436"/>
      <c r="Z56" s="436"/>
      <c r="AA56" s="436"/>
      <c r="AB56" s="459" t="str">
        <f>'Conventional Pipeline (Large)'!AB56</f>
        <v>Started</v>
      </c>
      <c r="AC56" s="459" t="str">
        <f>'Conventional Pipeline (Large)'!AC56</f>
        <v>Also known as Merrick Place.</v>
      </c>
      <c r="AD56" s="459" t="str">
        <f>'Conventional Pipeline (Large)'!AD56</f>
        <v>Bespoke. CIL records confirm commencement 07/10/2022. Comprises four main buildings/blocks. Topping out reached November 2024. Construction is expected to take 49 months. First completions anticipated 4Q/2026.</v>
      </c>
      <c r="AE56" s="443">
        <f>'Conventional Pipeline (Large)'!AE56</f>
        <v>0</v>
      </c>
      <c r="AF56" s="443">
        <f>'Conventional Pipeline (Large)'!AF56</f>
        <v>0</v>
      </c>
      <c r="AG56" s="443">
        <f>'Conventional Pipeline (Large)'!AG56</f>
        <v>0</v>
      </c>
      <c r="AH56" s="443">
        <f>'Conventional Pipeline (Large)'!AH56</f>
        <v>0</v>
      </c>
      <c r="AI56" s="443">
        <f>'Conventional Pipeline (Large)'!AI56</f>
        <v>0</v>
      </c>
      <c r="AJ56" s="443">
        <f>'Conventional Pipeline (Large)'!AJ56</f>
        <v>0</v>
      </c>
      <c r="AK56" s="443">
        <f>'Conventional Pipeline (Large)'!AK56</f>
        <v>0</v>
      </c>
      <c r="AL56" s="443">
        <f>'Conventional Pipeline (Large)'!AL56</f>
        <v>0</v>
      </c>
      <c r="AM56" s="505">
        <f>'Conventional Pipeline (Large)'!AM56</f>
        <v>0</v>
      </c>
      <c r="AN56" s="475">
        <f>'Conventional Pipeline (Large)'!AN56</f>
        <v>0</v>
      </c>
      <c r="AO56" s="475">
        <f>'Conventional Pipeline (Large)'!AO56</f>
        <v>191</v>
      </c>
      <c r="AP56" s="475">
        <f>'Conventional Pipeline (Large)'!AP56</f>
        <v>192</v>
      </c>
      <c r="AQ56" s="475">
        <f>'Conventional Pipeline (Large)'!AQ56</f>
        <v>192</v>
      </c>
      <c r="AR56" s="475">
        <f>'Conventional Pipeline (Large)'!AR56</f>
        <v>0</v>
      </c>
      <c r="AS56" s="443">
        <f>'Conventional Pipeline (Large)'!AS56</f>
        <v>0</v>
      </c>
      <c r="AT56" s="443">
        <f>'Conventional Pipeline (Large)'!AT56</f>
        <v>0</v>
      </c>
      <c r="AU56" s="443">
        <f>'Conventional Pipeline (Large)'!AU56</f>
        <v>0</v>
      </c>
      <c r="AV56" s="443">
        <f>'Conventional Pipeline (Large)'!AV56</f>
        <v>0</v>
      </c>
      <c r="AW56" s="443">
        <f>'Conventional Pipeline (Large)'!AW56</f>
        <v>0</v>
      </c>
      <c r="AX56" s="443">
        <f>'Conventional Pipeline (Large)'!AX56</f>
        <v>0</v>
      </c>
      <c r="AY56" s="443">
        <f>'Conventional Pipeline (Large)'!AY56</f>
        <v>0</v>
      </c>
      <c r="AZ56" s="443">
        <f>'Conventional Pipeline (Large)'!AZ56</f>
        <v>0</v>
      </c>
      <c r="BA56" s="443">
        <f>'Conventional Pipeline (Large)'!BA56</f>
        <v>0</v>
      </c>
      <c r="BB56" s="443">
        <f>'Conventional Pipeline (Large)'!BB56</f>
        <v>575</v>
      </c>
      <c r="BC56" s="116">
        <f t="shared" si="1"/>
        <v>575</v>
      </c>
      <c r="BD56" s="524">
        <f>'Conventional Pipeline (Large)'!U56</f>
        <v>0.64</v>
      </c>
    </row>
    <row r="57" spans="1:56" s="526" customFormat="1" hidden="1" x14ac:dyDescent="0.45">
      <c r="A57" s="525" t="str">
        <f>'Conventional Pipeline (Large)'!A57</f>
        <v>183673OUT</v>
      </c>
      <c r="B57" s="525" t="str">
        <f>'Conventional Pipeline (Large)'!B57</f>
        <v>Grant with S106 Obligations</v>
      </c>
      <c r="C57" s="525">
        <f>'Conventional Pipeline (Large)'!C57</f>
        <v>0</v>
      </c>
      <c r="D57" s="525">
        <f>'Conventional Pipeline (Large)'!D57</f>
        <v>43798</v>
      </c>
      <c r="E57" s="525">
        <f>'Conventional Pipeline (Large)'!E57</f>
        <v>0</v>
      </c>
      <c r="F57" s="525" t="str">
        <f>'Conventional Pipeline (Large)'!F57</f>
        <v>Middlesex Business Centre, Bridge Road, Southall, Middlesex, UB2 4AB</v>
      </c>
      <c r="G57" s="525" t="str">
        <f>'Conventional Pipeline (Large)'!G57</f>
        <v>See also reserved matter application 224785REM for plots A &amp; B</v>
      </c>
      <c r="H57" s="525">
        <f>'Conventional Pipeline (Large)'!H57</f>
        <v>1216</v>
      </c>
      <c r="I57" s="525">
        <f>'Conventional Pipeline (Large)'!I57</f>
        <v>0</v>
      </c>
      <c r="J57" s="525">
        <f>'Conventional Pipeline (Large)'!J57</f>
        <v>1216</v>
      </c>
      <c r="K57" s="525">
        <f>'Conventional Pipeline (Large)'!K57</f>
        <v>0</v>
      </c>
      <c r="L57" s="525" t="str">
        <f>'Conventional Pipeline (Large)'!L57</f>
        <v>New Build</v>
      </c>
      <c r="M57" s="525" t="str">
        <f>'Conventional Pipeline (Large)'!M57</f>
        <v>Norwood Green</v>
      </c>
      <c r="N57" s="525" t="str">
        <f>'Conventional Pipeline (Large)'!N57</f>
        <v>Southall</v>
      </c>
      <c r="O57" s="525">
        <f>'Conventional Pipeline (Large)'!O57</f>
        <v>512960</v>
      </c>
      <c r="P57" s="525">
        <f>'Conventional Pipeline (Large)'!P57</f>
        <v>179686</v>
      </c>
      <c r="Q57" s="525">
        <f>'Conventional Pipeline (Large)'!Q57</f>
        <v>0</v>
      </c>
      <c r="R57" s="525" t="str">
        <f>'Conventional Pipeline (Large)'!R57</f>
        <v>SOU6</v>
      </c>
      <c r="S57" s="525" t="str">
        <f>'Conventional Pipeline (Large)'!S57</f>
        <v>08SO (SO11)</v>
      </c>
      <c r="T57" s="525">
        <f>'Conventional Pipeline (Large)'!T57</f>
        <v>0</v>
      </c>
      <c r="U57" s="525"/>
      <c r="V57" s="525">
        <f>'Conventional Pipeline (Large)'!V57</f>
        <v>1216</v>
      </c>
      <c r="W57" s="525"/>
      <c r="X57" s="525"/>
      <c r="Y57" s="525"/>
      <c r="Z57" s="525"/>
      <c r="AA57" s="525"/>
      <c r="AB57" s="819" t="str">
        <f>'Conventional Pipeline (Large)'!AB57</f>
        <v>Approval</v>
      </c>
      <c r="AC57" s="819" t="str">
        <f>'Conventional Pipeline (Large)'!AC57</f>
        <v xml:space="preserve">Capacity for this site assigned to pipeline in this instance rather than allocation. Note the initial allocation estimate derived from the Tall Building Study is significantly below  the approved total under this scheme, hence the decision to default to using the pipeline figures for this site. Note the boundary of this permission is slightly smaller than the allocation as this permission excludes Unit K. The outline total (2083) input adjusted down to account for reserved matter application 224785REM for plots A &amp; B which are recorded in a separate line below. 
</v>
      </c>
      <c r="AD57" s="819" t="str">
        <f>'Conventional Pipeline (Large)'!AD57</f>
        <v>Bespoke. CLEUD application (254692CPE) confirms that works (via demolition) commenced in October/November 2025. 243386CND details indicative programme of phasing over 7 phases.
Phase 3 - Oct 2028
Phase 4 - June 2030
Phase 5 - May 2030
Phase 6 - June 2031
Phase 7 - Jan 2031</v>
      </c>
      <c r="AE57" s="820">
        <f>'Conventional Pipeline (Large)'!AE57</f>
        <v>0</v>
      </c>
      <c r="AF57" s="820">
        <f>'Conventional Pipeline (Large)'!AF57</f>
        <v>0</v>
      </c>
      <c r="AG57" s="820">
        <f>'Conventional Pipeline (Large)'!AG57</f>
        <v>0</v>
      </c>
      <c r="AH57" s="820">
        <f>'Conventional Pipeline (Large)'!AH57</f>
        <v>0</v>
      </c>
      <c r="AI57" s="820">
        <f>'Conventional Pipeline (Large)'!AI57</f>
        <v>0</v>
      </c>
      <c r="AJ57" s="820">
        <f>'Conventional Pipeline (Large)'!AJ57</f>
        <v>0</v>
      </c>
      <c r="AK57" s="820">
        <f>'Conventional Pipeline (Large)'!AK57</f>
        <v>0</v>
      </c>
      <c r="AL57" s="820">
        <f>'Conventional Pipeline (Large)'!AL57</f>
        <v>0</v>
      </c>
      <c r="AM57" s="820">
        <f>'Conventional Pipeline (Large)'!AM57</f>
        <v>0</v>
      </c>
      <c r="AN57" s="820">
        <f>'Conventional Pipeline (Large)'!AN57</f>
        <v>0</v>
      </c>
      <c r="AO57" s="820">
        <f>'Conventional Pipeline (Large)'!AO57</f>
        <v>0</v>
      </c>
      <c r="AP57" s="820">
        <f>'Conventional Pipeline (Large)'!AP57</f>
        <v>0</v>
      </c>
      <c r="AQ57" s="820">
        <f>'Conventional Pipeline (Large)'!AQ57</f>
        <v>243</v>
      </c>
      <c r="AR57" s="820">
        <f>'Conventional Pipeline (Large)'!AR57</f>
        <v>0</v>
      </c>
      <c r="AS57" s="820">
        <f>'Conventional Pipeline (Large)'!AS57</f>
        <v>729</v>
      </c>
      <c r="AT57" s="820">
        <f>'Conventional Pipeline (Large)'!AT57</f>
        <v>244</v>
      </c>
      <c r="AU57" s="820">
        <f>'Conventional Pipeline (Large)'!AU57</f>
        <v>0</v>
      </c>
      <c r="AV57" s="820">
        <f>'Conventional Pipeline (Large)'!AV57</f>
        <v>0</v>
      </c>
      <c r="AW57" s="820">
        <f>'Conventional Pipeline (Large)'!AW57</f>
        <v>0</v>
      </c>
      <c r="AX57" s="820">
        <f>'Conventional Pipeline (Large)'!AX57</f>
        <v>0</v>
      </c>
      <c r="AY57" s="820">
        <f>'Conventional Pipeline (Large)'!AY57</f>
        <v>0</v>
      </c>
      <c r="AZ57" s="820">
        <f>'Conventional Pipeline (Large)'!AZ57</f>
        <v>0</v>
      </c>
      <c r="BA57" s="820">
        <f>'Conventional Pipeline (Large)'!BA57</f>
        <v>0</v>
      </c>
      <c r="BB57" s="820">
        <f>'Conventional Pipeline (Large)'!BB57</f>
        <v>1216</v>
      </c>
      <c r="BC57" s="525">
        <f t="shared" si="1"/>
        <v>243</v>
      </c>
      <c r="BD57" s="820">
        <f>'Conventional Pipeline (Large)'!U57</f>
        <v>4.82</v>
      </c>
    </row>
    <row r="58" spans="1:56" x14ac:dyDescent="0.45">
      <c r="A58" s="116" t="str">
        <f>'Conventional Pipeline (Large)'!A58</f>
        <v>224785REM</v>
      </c>
      <c r="B58" s="436" t="str">
        <f>'Conventional Pipeline (Large)'!B58</f>
        <v>Approved</v>
      </c>
      <c r="C58" s="436">
        <f>'Conventional Pipeline (Large)'!C58</f>
        <v>0</v>
      </c>
      <c r="D58" s="436">
        <f>'Conventional Pipeline (Large)'!D58</f>
        <v>45239</v>
      </c>
      <c r="E58" s="436">
        <f>'Conventional Pipeline (Large)'!E58</f>
        <v>0</v>
      </c>
      <c r="F58" s="116" t="str">
        <f>'Conventional Pipeline (Large)'!F58</f>
        <v>Middlesex Business Centre, Bridge Road, Southall, Middlesex, UB2 4AB</v>
      </c>
      <c r="G58" s="436" t="str">
        <f>'Conventional Pipeline (Large)'!G58</f>
        <v>Part supersedes 183673OUT</v>
      </c>
      <c r="H58" s="436">
        <f>'Conventional Pipeline (Large)'!H58</f>
        <v>867</v>
      </c>
      <c r="I58" s="436">
        <f>'Conventional Pipeline (Large)'!I58</f>
        <v>0</v>
      </c>
      <c r="J58" s="116">
        <f>'Conventional Pipeline (Large)'!J58</f>
        <v>867</v>
      </c>
      <c r="K58" s="436">
        <f>'Conventional Pipeline (Large)'!K58</f>
        <v>0</v>
      </c>
      <c r="L58" s="436" t="str">
        <f>'Conventional Pipeline (Large)'!L58</f>
        <v>New Build</v>
      </c>
      <c r="M58" s="436" t="str">
        <f>'Conventional Pipeline (Large)'!M58</f>
        <v>Norwood Green</v>
      </c>
      <c r="N58" s="436" t="str">
        <f>'Conventional Pipeline (Large)'!N58</f>
        <v>Southall</v>
      </c>
      <c r="O58" s="436">
        <f>'Conventional Pipeline (Large)'!O58</f>
        <v>512971</v>
      </c>
      <c r="P58" s="436">
        <f>'Conventional Pipeline (Large)'!P58</f>
        <v>179703</v>
      </c>
      <c r="Q58" s="436">
        <f>'Conventional Pipeline (Large)'!Q58</f>
        <v>0</v>
      </c>
      <c r="R58" s="436" t="str">
        <f>'Conventional Pipeline (Large)'!R58</f>
        <v>SOU6</v>
      </c>
      <c r="S58" s="436" t="str">
        <f>'Conventional Pipeline (Large)'!S58</f>
        <v>08SO (SO11)</v>
      </c>
      <c r="T58" s="436">
        <f>'Conventional Pipeline (Large)'!T58</f>
        <v>0</v>
      </c>
      <c r="U58" s="116"/>
      <c r="V58" s="116">
        <f>'Conventional Pipeline (Large)'!V58</f>
        <v>867</v>
      </c>
      <c r="W58" s="436"/>
      <c r="X58" s="436"/>
      <c r="Y58" s="436"/>
      <c r="Z58" s="436"/>
      <c r="AA58" s="436"/>
      <c r="AB58" s="459" t="str">
        <f>'Conventional Pipeline (Large)'!AB58</f>
        <v>Approval</v>
      </c>
      <c r="AC58" s="459" t="str">
        <f>'Conventional Pipeline (Large)'!AC58</f>
        <v xml:space="preserve">Capacity relates to plots A &amp; B only. 
</v>
      </c>
      <c r="AD58" s="459" t="str">
        <f>'Conventional Pipeline (Large)'!AD58</f>
        <v>Bespoke. CLEUD application (254692CPE) confirms that works (via demolition) commenced in October/November 2025. 243386CND details indicative programme of phasing for plots A &amp; B - due to complete November and June 2029 respectively.</v>
      </c>
      <c r="AE58" s="443">
        <f>'Conventional Pipeline (Large)'!AE58</f>
        <v>0</v>
      </c>
      <c r="AF58" s="443">
        <f>'Conventional Pipeline (Large)'!AF58</f>
        <v>0</v>
      </c>
      <c r="AG58" s="443">
        <f>'Conventional Pipeline (Large)'!AG58</f>
        <v>0</v>
      </c>
      <c r="AH58" s="443">
        <f>'Conventional Pipeline (Large)'!AH58</f>
        <v>0</v>
      </c>
      <c r="AI58" s="443">
        <f>'Conventional Pipeline (Large)'!AI58</f>
        <v>0</v>
      </c>
      <c r="AJ58" s="443">
        <f>'Conventional Pipeline (Large)'!AJ58</f>
        <v>0</v>
      </c>
      <c r="AK58" s="443">
        <f>'Conventional Pipeline (Large)'!AK58</f>
        <v>0</v>
      </c>
      <c r="AL58" s="443">
        <f>'Conventional Pipeline (Large)'!AL58</f>
        <v>0</v>
      </c>
      <c r="AM58" s="505">
        <f>'Conventional Pipeline (Large)'!AM58</f>
        <v>0</v>
      </c>
      <c r="AN58" s="475">
        <f>'Conventional Pipeline (Large)'!AN58</f>
        <v>0</v>
      </c>
      <c r="AO58" s="475">
        <f>'Conventional Pipeline (Large)'!AO58</f>
        <v>0</v>
      </c>
      <c r="AP58" s="475">
        <f>'Conventional Pipeline (Large)'!AP58</f>
        <v>0</v>
      </c>
      <c r="AQ58" s="475">
        <f>'Conventional Pipeline (Large)'!AQ58</f>
        <v>0</v>
      </c>
      <c r="AR58" s="475">
        <f>'Conventional Pipeline (Large)'!AR58</f>
        <v>867</v>
      </c>
      <c r="AS58" s="443">
        <f>'Conventional Pipeline (Large)'!AS58</f>
        <v>0</v>
      </c>
      <c r="AT58" s="443">
        <f>'Conventional Pipeline (Large)'!AT58</f>
        <v>0</v>
      </c>
      <c r="AU58" s="443">
        <f>'Conventional Pipeline (Large)'!AU58</f>
        <v>0</v>
      </c>
      <c r="AV58" s="443">
        <f>'Conventional Pipeline (Large)'!AV58</f>
        <v>0</v>
      </c>
      <c r="AW58" s="443">
        <f>'Conventional Pipeline (Large)'!AW58</f>
        <v>0</v>
      </c>
      <c r="AX58" s="443">
        <f>'Conventional Pipeline (Large)'!AX58</f>
        <v>0</v>
      </c>
      <c r="AY58" s="443">
        <f>'Conventional Pipeline (Large)'!AY58</f>
        <v>0</v>
      </c>
      <c r="AZ58" s="443">
        <f>'Conventional Pipeline (Large)'!AZ58</f>
        <v>0</v>
      </c>
      <c r="BA58" s="443">
        <f>'Conventional Pipeline (Large)'!BA58</f>
        <v>0</v>
      </c>
      <c r="BB58" s="443">
        <f>'Conventional Pipeline (Large)'!BB58</f>
        <v>867</v>
      </c>
      <c r="BC58" s="116">
        <f t="shared" si="1"/>
        <v>867</v>
      </c>
      <c r="BD58" s="524">
        <f>'Conventional Pipeline (Large)'!U58</f>
        <v>1.76</v>
      </c>
    </row>
    <row r="59" spans="1:56" hidden="1" x14ac:dyDescent="0.45">
      <c r="A59" s="116" t="str">
        <f>'Conventional Pipeline (Large)'!A59</f>
        <v>191022FUL</v>
      </c>
      <c r="B59" s="436" t="str">
        <f>'Conventional Pipeline (Large)'!B59</f>
        <v>Grant with S106 Obligations</v>
      </c>
      <c r="C59" s="436">
        <f>'Conventional Pipeline (Large)'!C59</f>
        <v>0</v>
      </c>
      <c r="D59" s="436">
        <f>'Conventional Pipeline (Large)'!D59</f>
        <v>44097</v>
      </c>
      <c r="E59" s="436" t="str">
        <f>'Conventional Pipeline (Large)'!E59</f>
        <v>TBC</v>
      </c>
      <c r="F59" s="116" t="str">
        <f>'Conventional Pipeline (Large)'!F59</f>
        <v>Quayside Quarter, Former H M Foods, Bridge Road, Southall, Middlesex, UB2 4AB</v>
      </c>
      <c r="G59" s="436">
        <f>'Conventional Pipeline (Large)'!G59</f>
        <v>0</v>
      </c>
      <c r="H59" s="436">
        <f>'Conventional Pipeline (Large)'!H59</f>
        <v>1997</v>
      </c>
      <c r="I59" s="436">
        <f>'Conventional Pipeline (Large)'!I59</f>
        <v>0</v>
      </c>
      <c r="J59" s="116">
        <f>'Conventional Pipeline (Large)'!J59</f>
        <v>1997</v>
      </c>
      <c r="K59" s="436">
        <f>'Conventional Pipeline (Large)'!K59</f>
        <v>0</v>
      </c>
      <c r="L59" s="436" t="str">
        <f>'Conventional Pipeline (Large)'!L59</f>
        <v>New Build</v>
      </c>
      <c r="M59" s="436" t="str">
        <f>'Conventional Pipeline (Large)'!M59</f>
        <v>Norwood Green</v>
      </c>
      <c r="N59" s="436" t="str">
        <f>'Conventional Pipeline (Large)'!N59</f>
        <v>Southall</v>
      </c>
      <c r="O59" s="436">
        <f>'Conventional Pipeline (Large)'!O59</f>
        <v>513324</v>
      </c>
      <c r="P59" s="436">
        <f>'Conventional Pipeline (Large)'!P59</f>
        <v>179719</v>
      </c>
      <c r="Q59" s="436">
        <f>'Conventional Pipeline (Large)'!Q59</f>
        <v>0</v>
      </c>
      <c r="R59" s="436" t="str">
        <f>'Conventional Pipeline (Large)'!R59</f>
        <v>No</v>
      </c>
      <c r="S59" s="436" t="str">
        <f>'Conventional Pipeline (Large)'!S59</f>
        <v>No</v>
      </c>
      <c r="T59" s="436" t="str">
        <f>'Conventional Pipeline (Large)'!T59</f>
        <v>NA</v>
      </c>
      <c r="U59" s="116"/>
      <c r="V59" s="116">
        <f>'Conventional Pipeline (Large)'!V59</f>
        <v>0</v>
      </c>
      <c r="W59" s="436"/>
      <c r="X59" s="436"/>
      <c r="Y59" s="436"/>
      <c r="Z59" s="436"/>
      <c r="AA59" s="436"/>
      <c r="AB59" s="459" t="str">
        <f>'Conventional Pipeline (Large)'!AB59</f>
        <v>Started</v>
      </c>
      <c r="AC59" s="459" t="str">
        <f>'Conventional Pipeline (Large)'!AC59</f>
        <v xml:space="preserve">Note this site is now subject to two pending application for alternative uses.  The site is covered by a pending application 232010FUL (with resolution to grant given in Oct 2023 and draft decision issued March 2025) for wholly employment scheme. A second alternative pending scheme (253874FUL) was submitted in October 2025 (after the 31st March 2025 cut off) for a hyperscale data centre and affordable workspace.  Neither pending schemes contain any residential component, and accordingly are not captured elsewhere in the trajectory.  In light of more recent planning activity, it is assumed that 191022FUL will now not be progressed further and accordingly any residential capacity has been removed from the future pipeline recorded in this trajectory. </v>
      </c>
      <c r="AD59" s="459" t="str">
        <f>'Conventional Pipeline (Large)'!AD59</f>
        <v>NA</v>
      </c>
      <c r="AE59" s="443">
        <f>'Conventional Pipeline (Large)'!AE59</f>
        <v>0</v>
      </c>
      <c r="AF59" s="443">
        <f>'Conventional Pipeline (Large)'!AF59</f>
        <v>0</v>
      </c>
      <c r="AG59" s="443">
        <f>'Conventional Pipeline (Large)'!AG59</f>
        <v>0</v>
      </c>
      <c r="AH59" s="443">
        <f>'Conventional Pipeline (Large)'!AH59</f>
        <v>0</v>
      </c>
      <c r="AI59" s="443">
        <f>'Conventional Pipeline (Large)'!AI59</f>
        <v>0</v>
      </c>
      <c r="AJ59" s="443">
        <f>'Conventional Pipeline (Large)'!AJ59</f>
        <v>0</v>
      </c>
      <c r="AK59" s="443">
        <f>'Conventional Pipeline (Large)'!AK59</f>
        <v>0</v>
      </c>
      <c r="AL59" s="443">
        <f>'Conventional Pipeline (Large)'!AL59</f>
        <v>0</v>
      </c>
      <c r="AM59" s="505">
        <f>'Conventional Pipeline (Large)'!AM59</f>
        <v>0</v>
      </c>
      <c r="AN59" s="475">
        <f>'Conventional Pipeline (Large)'!AN59</f>
        <v>0</v>
      </c>
      <c r="AO59" s="475">
        <f>'Conventional Pipeline (Large)'!AO59</f>
        <v>0</v>
      </c>
      <c r="AP59" s="475">
        <f>'Conventional Pipeline (Large)'!AP59</f>
        <v>0</v>
      </c>
      <c r="AQ59" s="475">
        <f>'Conventional Pipeline (Large)'!AQ59</f>
        <v>0</v>
      </c>
      <c r="AR59" s="475">
        <f>'Conventional Pipeline (Large)'!AR59</f>
        <v>0</v>
      </c>
      <c r="AS59" s="443">
        <f>'Conventional Pipeline (Large)'!AS59</f>
        <v>0</v>
      </c>
      <c r="AT59" s="443">
        <f>'Conventional Pipeline (Large)'!AT59</f>
        <v>0</v>
      </c>
      <c r="AU59" s="443">
        <f>'Conventional Pipeline (Large)'!AU59</f>
        <v>0</v>
      </c>
      <c r="AV59" s="443">
        <f>'Conventional Pipeline (Large)'!AV59</f>
        <v>0</v>
      </c>
      <c r="AW59" s="443">
        <f>'Conventional Pipeline (Large)'!AW59</f>
        <v>0</v>
      </c>
      <c r="AX59" s="443">
        <f>'Conventional Pipeline (Large)'!AX59</f>
        <v>0</v>
      </c>
      <c r="AY59" s="443">
        <f>'Conventional Pipeline (Large)'!AY59</f>
        <v>0</v>
      </c>
      <c r="AZ59" s="443">
        <f>'Conventional Pipeline (Large)'!AZ59</f>
        <v>0</v>
      </c>
      <c r="BA59" s="443">
        <f>'Conventional Pipeline (Large)'!BA59</f>
        <v>0</v>
      </c>
      <c r="BB59" s="443">
        <f>'Conventional Pipeline (Large)'!BB59</f>
        <v>0</v>
      </c>
      <c r="BC59" s="462">
        <f t="shared" si="1"/>
        <v>0</v>
      </c>
      <c r="BD59" s="524">
        <f>'Conventional Pipeline (Large)'!U59</f>
        <v>6.07</v>
      </c>
    </row>
    <row r="60" spans="1:56" s="526" customFormat="1" hidden="1" x14ac:dyDescent="0.45">
      <c r="A60" s="525" t="str">
        <f>'Conventional Pipeline (Large)'!A60</f>
        <v>PP/2013/3241</v>
      </c>
      <c r="B60" s="525" t="str">
        <f>'Conventional Pipeline (Large)'!B60</f>
        <v>Grant with S106 Obligations</v>
      </c>
      <c r="C60" s="525">
        <f>'Conventional Pipeline (Large)'!C60</f>
        <v>0</v>
      </c>
      <c r="D60" s="525">
        <f>'Conventional Pipeline (Large)'!D60</f>
        <v>42118</v>
      </c>
      <c r="E60" s="525">
        <f>'Conventional Pipeline (Large)'!E60</f>
        <v>42186</v>
      </c>
      <c r="F60" s="525" t="str">
        <f>'Conventional Pipeline (Large)'!F60</f>
        <v xml:space="preserve">Havelock Estate, Havelock Road, Southall, Middlesex UB2 (phases 1-4) </v>
      </c>
      <c r="G60" s="525" t="str">
        <f>'Conventional Pipeline (Large)'!G60</f>
        <v>Outline permission for all phases</v>
      </c>
      <c r="H60" s="525">
        <f>'Conventional Pipeline (Large)'!H60</f>
        <v>635</v>
      </c>
      <c r="I60" s="525">
        <f>'Conventional Pipeline (Large)'!I60</f>
        <v>536</v>
      </c>
      <c r="J60" s="525">
        <f>'Conventional Pipeline (Large)'!J60</f>
        <v>99</v>
      </c>
      <c r="K60" s="525">
        <f>'Conventional Pipeline (Large)'!K60</f>
        <v>0</v>
      </c>
      <c r="L60" s="525">
        <f>'Conventional Pipeline (Large)'!L60</f>
        <v>0</v>
      </c>
      <c r="M60" s="525" t="str">
        <f>'Conventional Pipeline (Large)'!M60</f>
        <v>Norwood Green</v>
      </c>
      <c r="N60" s="525" t="str">
        <f>'Conventional Pipeline (Large)'!N60</f>
        <v>Southall</v>
      </c>
      <c r="O60" s="525">
        <f>'Conventional Pipeline (Large)'!O60</f>
        <v>512937</v>
      </c>
      <c r="P60" s="525">
        <f>'Conventional Pipeline (Large)'!P60</f>
        <v>179178</v>
      </c>
      <c r="Q60" s="525">
        <f>'Conventional Pipeline (Large)'!Q60</f>
        <v>0</v>
      </c>
      <c r="R60" s="525" t="str">
        <f>'Conventional Pipeline (Large)'!R60</f>
        <v>SOU7</v>
      </c>
      <c r="S60" s="525" t="str">
        <f>'Conventional Pipeline (Large)'!S60</f>
        <v>09SO (S012)</v>
      </c>
      <c r="T60" s="525">
        <f>'Conventional Pipeline (Large)'!T60</f>
        <v>0</v>
      </c>
      <c r="U60" s="525"/>
      <c r="V60" s="525">
        <f>'Conventional Pipeline (Large)'!V60</f>
        <v>99</v>
      </c>
      <c r="W60" s="525"/>
      <c r="X60" s="525"/>
      <c r="Y60" s="525"/>
      <c r="Z60" s="525"/>
      <c r="AA60" s="525"/>
      <c r="AB60" s="819" t="str">
        <f>'Conventional Pipeline (Large)'!AB60</f>
        <v>Started</v>
      </c>
      <c r="AC60" s="819" t="str">
        <f>'Conventional Pipeline (Large)'!AC60</f>
        <v xml:space="preserve">Capacity (99) assigned to Conventional Pipeline tab reflecting existing planning permissions ref. PP/2013/3241 (Phases 1-4), PP/2013/3242 (Phase 1 &amp; updates mix), 190163NMA (Part supersedes PP/2013/3242). The capacity yield for this site is informed solely by planning history at present. Whilst it is anticipated that a revised scheme will be submitted for phases 2-4 further details are not available regarding this at present. The capacity figures given here exclude the phase 1 component which has already been completed. Note 190163NMA added 4 gains to overall total which have been subsequently completed under phase 1.   </v>
      </c>
      <c r="AD60" s="819" t="str">
        <f>'Conventional Pipeline (Large)'!AD60</f>
        <v xml:space="preserve">Bespoke. Phase 2-4 are subject to an outline permission only at this stage. Whilst it is anticipated that a revised scheme will be submitted for phases 2-4 the timing of this is unclear at present. The original appointed development partner for phase 2 has withdrawn from project. Phasing distribution has regard to gross total in this instance. </v>
      </c>
      <c r="AE60" s="820">
        <f>'Conventional Pipeline (Large)'!AE60</f>
        <v>0</v>
      </c>
      <c r="AF60" s="820">
        <f>'Conventional Pipeline (Large)'!AF60</f>
        <v>0</v>
      </c>
      <c r="AG60" s="820">
        <f>'Conventional Pipeline (Large)'!AG60</f>
        <v>0</v>
      </c>
      <c r="AH60" s="820">
        <f>'Conventional Pipeline (Large)'!AH60</f>
        <v>0</v>
      </c>
      <c r="AI60" s="820">
        <f>'Conventional Pipeline (Large)'!AI60</f>
        <v>0</v>
      </c>
      <c r="AJ60" s="820">
        <f>'Conventional Pipeline (Large)'!AJ60</f>
        <v>0</v>
      </c>
      <c r="AK60" s="820">
        <f>'Conventional Pipeline (Large)'!AK60</f>
        <v>0</v>
      </c>
      <c r="AL60" s="820">
        <f>'Conventional Pipeline (Large)'!AL60</f>
        <v>0</v>
      </c>
      <c r="AM60" s="820">
        <f>'Conventional Pipeline (Large)'!AM60</f>
        <v>0</v>
      </c>
      <c r="AN60" s="820">
        <f>'Conventional Pipeline (Large)'!AN60</f>
        <v>0</v>
      </c>
      <c r="AO60" s="820">
        <f>'Conventional Pipeline (Large)'!AO60</f>
        <v>0</v>
      </c>
      <c r="AP60" s="820">
        <f>'Conventional Pipeline (Large)'!AP60</f>
        <v>0</v>
      </c>
      <c r="AQ60" s="820">
        <f>'Conventional Pipeline (Large)'!AQ60</f>
        <v>0</v>
      </c>
      <c r="AR60" s="820">
        <f>'Conventional Pipeline (Large)'!AR60</f>
        <v>0</v>
      </c>
      <c r="AS60" s="820">
        <f>'Conventional Pipeline (Large)'!AS60</f>
        <v>19</v>
      </c>
      <c r="AT60" s="820">
        <f>'Conventional Pipeline (Large)'!AT60</f>
        <v>20</v>
      </c>
      <c r="AU60" s="820">
        <f>'Conventional Pipeline (Large)'!AU60</f>
        <v>20</v>
      </c>
      <c r="AV60" s="820">
        <f>'Conventional Pipeline (Large)'!AV60</f>
        <v>20</v>
      </c>
      <c r="AW60" s="820">
        <f>'Conventional Pipeline (Large)'!AW60</f>
        <v>20</v>
      </c>
      <c r="AX60" s="820">
        <f>'Conventional Pipeline (Large)'!AX60</f>
        <v>0</v>
      </c>
      <c r="AY60" s="820">
        <f>'Conventional Pipeline (Large)'!AY60</f>
        <v>0</v>
      </c>
      <c r="AZ60" s="820">
        <f>'Conventional Pipeline (Large)'!AZ60</f>
        <v>0</v>
      </c>
      <c r="BA60" s="820">
        <f>'Conventional Pipeline (Large)'!BA60</f>
        <v>0</v>
      </c>
      <c r="BB60" s="820">
        <f>'Conventional Pipeline (Large)'!BB60</f>
        <v>99</v>
      </c>
      <c r="BC60" s="525">
        <f t="shared" si="1"/>
        <v>0</v>
      </c>
      <c r="BD60" s="820">
        <f>'Conventional Pipeline (Large)'!U60</f>
        <v>18.3</v>
      </c>
    </row>
    <row r="61" spans="1:56" hidden="1" x14ac:dyDescent="0.45">
      <c r="A61" s="116" t="str">
        <f>'Conventional Pipeline (Large)'!A61</f>
        <v>215058FULR3</v>
      </c>
      <c r="B61" s="436" t="str">
        <f>'Conventional Pipeline (Large)'!B61</f>
        <v>Grant with S106 Obligations</v>
      </c>
      <c r="C61" s="436">
        <f>'Conventional Pipeline (Large)'!C61</f>
        <v>0</v>
      </c>
      <c r="D61" s="436">
        <f>'Conventional Pipeline (Large)'!D61</f>
        <v>44813</v>
      </c>
      <c r="E61" s="436">
        <f>'Conventional Pipeline (Large)'!E61</f>
        <v>0</v>
      </c>
      <c r="F61" s="116" t="str">
        <f>'Conventional Pipeline (Large)'!F61</f>
        <v>Land Comprising Public Car Park, Business Premises, Roads And Adjacent Land Lying To The North West And Rear Of The Green And Adjoining Featherstone Terrace, Dominion Road And Dilloway Yard, Southall, UB2 (The Green)</v>
      </c>
      <c r="G61" s="436">
        <f>'Conventional Pipeline (Large)'!G61</f>
        <v>0</v>
      </c>
      <c r="H61" s="436">
        <f>'Conventional Pipeline (Large)'!H61</f>
        <v>564</v>
      </c>
      <c r="I61" s="436">
        <f>'Conventional Pipeline (Large)'!I61</f>
        <v>0</v>
      </c>
      <c r="J61" s="116">
        <f>'Conventional Pipeline (Large)'!J61</f>
        <v>564</v>
      </c>
      <c r="K61" s="436">
        <f>'Conventional Pipeline (Large)'!K61</f>
        <v>0</v>
      </c>
      <c r="L61" s="436">
        <f>'Conventional Pipeline (Large)'!L61</f>
        <v>0</v>
      </c>
      <c r="M61" s="436" t="str">
        <f>'Conventional Pipeline (Large)'!M61</f>
        <v>Southall Green</v>
      </c>
      <c r="N61" s="436" t="str">
        <f>'Conventional Pipeline (Large)'!N61</f>
        <v>Southall</v>
      </c>
      <c r="O61" s="436">
        <f>'Conventional Pipeline (Large)'!O61</f>
        <v>512397</v>
      </c>
      <c r="P61" s="436">
        <f>'Conventional Pipeline (Large)'!P61</f>
        <v>179488</v>
      </c>
      <c r="Q61" s="436">
        <f>'Conventional Pipeline (Large)'!Q61</f>
        <v>0</v>
      </c>
      <c r="R61" s="436" t="str">
        <f>'Conventional Pipeline (Large)'!R61</f>
        <v>SOU8</v>
      </c>
      <c r="S61" s="436" t="str">
        <f>'Conventional Pipeline (Large)'!S61</f>
        <v>10SO (SO13)</v>
      </c>
      <c r="T61" s="436">
        <f>'Conventional Pipeline (Large)'!T61</f>
        <v>0</v>
      </c>
      <c r="U61" s="116"/>
      <c r="V61" s="116">
        <f>'Conventional Pipeline (Large)'!V61</f>
        <v>0</v>
      </c>
      <c r="W61" s="436"/>
      <c r="X61" s="436"/>
      <c r="Y61" s="436"/>
      <c r="Z61" s="436"/>
      <c r="AA61" s="436"/>
      <c r="AB61" s="459" t="str">
        <f>'Conventional Pipeline (Large)'!AB61</f>
        <v>Approval</v>
      </c>
      <c r="AC61" s="459" t="str">
        <f>'Conventional Pipeline (Large)'!AC61</f>
        <v>The capacity contribution from this site had previously been assigned under the pipeline rather than allocation. Part of the site is subject to a CPO which was approved April 2023. The permission was to be progressed over 3 phases. Block A 242 units. Block B 216 units. Block C 106 units. The Construction Environmental Management Plan supporting the application provided details regarding the indicative programme of work.  Once commenced works were expected to take 3 years. Arising from viability issues, the development partnership with Peabody and Ealing Council was terminated in November 2025, and both the CPO and planning permission will now not be pursued. It is noted that this position was reached after 31/03/2025, but is accounted for here in version 3 of the trajectory (redistributing capacity from pipeline to the allocation) on the basis that a separate allocation input already existed, and an adjusted capacity figure can be assigned under that input instead.  A reduced capacity contribution from this site has now been captured under the allocation instead.</v>
      </c>
      <c r="AD61" s="459" t="str">
        <f>'Conventional Pipeline (Large)'!AD61</f>
        <v xml:space="preserve">NA
</v>
      </c>
      <c r="AE61" s="443">
        <f>'Conventional Pipeline (Large)'!AE61</f>
        <v>0</v>
      </c>
      <c r="AF61" s="443">
        <f>'Conventional Pipeline (Large)'!AF61</f>
        <v>0</v>
      </c>
      <c r="AG61" s="443">
        <f>'Conventional Pipeline (Large)'!AG61</f>
        <v>0</v>
      </c>
      <c r="AH61" s="443">
        <f>'Conventional Pipeline (Large)'!AH61</f>
        <v>0</v>
      </c>
      <c r="AI61" s="443">
        <f>'Conventional Pipeline (Large)'!AI61</f>
        <v>0</v>
      </c>
      <c r="AJ61" s="443">
        <f>'Conventional Pipeline (Large)'!AJ61</f>
        <v>0</v>
      </c>
      <c r="AK61" s="443">
        <f>'Conventional Pipeline (Large)'!AK61</f>
        <v>0</v>
      </c>
      <c r="AL61" s="443">
        <f>'Conventional Pipeline (Large)'!AL61</f>
        <v>0</v>
      </c>
      <c r="AM61" s="505">
        <f>'Conventional Pipeline (Large)'!AM61</f>
        <v>0</v>
      </c>
      <c r="AN61" s="475">
        <f>'Conventional Pipeline (Large)'!AN61</f>
        <v>0</v>
      </c>
      <c r="AO61" s="475">
        <f>'Conventional Pipeline (Large)'!AO61</f>
        <v>0</v>
      </c>
      <c r="AP61" s="475">
        <f>'Conventional Pipeline (Large)'!AP61</f>
        <v>0</v>
      </c>
      <c r="AQ61" s="475">
        <f>'Conventional Pipeline (Large)'!AQ61</f>
        <v>0</v>
      </c>
      <c r="AR61" s="475">
        <f>'Conventional Pipeline (Large)'!AR61</f>
        <v>0</v>
      </c>
      <c r="AS61" s="443">
        <f>'Conventional Pipeline (Large)'!AS61</f>
        <v>0</v>
      </c>
      <c r="AT61" s="443">
        <f>'Conventional Pipeline (Large)'!AT61</f>
        <v>0</v>
      </c>
      <c r="AU61" s="443">
        <f>'Conventional Pipeline (Large)'!AU61</f>
        <v>0</v>
      </c>
      <c r="AV61" s="443">
        <f>'Conventional Pipeline (Large)'!AV61</f>
        <v>0</v>
      </c>
      <c r="AW61" s="443">
        <f>'Conventional Pipeline (Large)'!AW61</f>
        <v>0</v>
      </c>
      <c r="AX61" s="443">
        <f>'Conventional Pipeline (Large)'!AX61</f>
        <v>0</v>
      </c>
      <c r="AY61" s="443">
        <f>'Conventional Pipeline (Large)'!AY61</f>
        <v>0</v>
      </c>
      <c r="AZ61" s="443">
        <f>'Conventional Pipeline (Large)'!AZ61</f>
        <v>0</v>
      </c>
      <c r="BA61" s="443">
        <f>'Conventional Pipeline (Large)'!BA61</f>
        <v>0</v>
      </c>
      <c r="BB61" s="443">
        <f>'Conventional Pipeline (Large)'!BB61</f>
        <v>0</v>
      </c>
      <c r="BC61" s="462">
        <f t="shared" si="1"/>
        <v>0</v>
      </c>
      <c r="BD61" s="524">
        <f>'Conventional Pipeline (Large)'!U61</f>
        <v>1.97</v>
      </c>
    </row>
    <row r="62" spans="1:56" hidden="1" x14ac:dyDescent="0.45">
      <c r="A62" s="116" t="str">
        <f>'Conventional Pipeline (Large)'!A62</f>
        <v>216215FUL</v>
      </c>
      <c r="B62" s="436" t="str">
        <f>'Conventional Pipeline (Large)'!B62</f>
        <v xml:space="preserve">Grant with S106 Obligations </v>
      </c>
      <c r="C62" s="436">
        <f>'Conventional Pipeline (Large)'!C62</f>
        <v>0</v>
      </c>
      <c r="D62" s="436">
        <f>'Conventional Pipeline (Large)'!D62</f>
        <v>45338</v>
      </c>
      <c r="E62" s="436">
        <f>'Conventional Pipeline (Large)'!E62</f>
        <v>0</v>
      </c>
      <c r="F62" s="116" t="str">
        <f>'Conventional Pipeline (Large)'!F62</f>
        <v>13-15 The Green, Southall, Middlesex, UB2 4AH</v>
      </c>
      <c r="G62" s="436" t="str">
        <f>'Conventional Pipeline (Large)'!G62</f>
        <v>Revised plans increase unit total to 96 from original description of 95 units.</v>
      </c>
      <c r="H62" s="436">
        <f>'Conventional Pipeline (Large)'!H62</f>
        <v>96</v>
      </c>
      <c r="I62" s="436">
        <f>'Conventional Pipeline (Large)'!I62</f>
        <v>0</v>
      </c>
      <c r="J62" s="116">
        <f>'Conventional Pipeline (Large)'!J62</f>
        <v>96</v>
      </c>
      <c r="K62" s="436">
        <f>'Conventional Pipeline (Large)'!K62</f>
        <v>0</v>
      </c>
      <c r="L62" s="436">
        <f>'Conventional Pipeline (Large)'!L62</f>
        <v>0</v>
      </c>
      <c r="M62" s="436" t="str">
        <f>'Conventional Pipeline (Large)'!M62</f>
        <v>Southall Green</v>
      </c>
      <c r="N62" s="436" t="str">
        <f>'Conventional Pipeline (Large)'!N62</f>
        <v>Southall</v>
      </c>
      <c r="O62" s="436">
        <f>'Conventional Pipeline (Large)'!O62</f>
        <v>512577</v>
      </c>
      <c r="P62" s="436">
        <f>'Conventional Pipeline (Large)'!P62</f>
        <v>179672</v>
      </c>
      <c r="Q62" s="436">
        <f>'Conventional Pipeline (Large)'!Q62</f>
        <v>0</v>
      </c>
      <c r="R62" s="436" t="str">
        <f>'Conventional Pipeline (Large)'!R62</f>
        <v>No</v>
      </c>
      <c r="S62" s="436" t="str">
        <f>'Conventional Pipeline (Large)'!S62</f>
        <v>07SO (SO10)</v>
      </c>
      <c r="T62" s="436" t="str">
        <f>'Conventional Pipeline (Large)'!T62</f>
        <v>0</v>
      </c>
      <c r="U62" s="116"/>
      <c r="V62" s="116">
        <f>'Conventional Pipeline (Large)'!V62</f>
        <v>0</v>
      </c>
      <c r="W62" s="436"/>
      <c r="X62" s="436"/>
      <c r="Y62" s="436"/>
      <c r="Z62" s="436"/>
      <c r="AA62" s="436"/>
      <c r="AB62" s="459" t="str">
        <f>'Conventional Pipeline (Large)'!AB62</f>
        <v>Superseded</v>
      </c>
      <c r="AC62" s="459" t="str">
        <f>'Conventional Pipeline (Large)'!AC62</f>
        <v>Below Large Site threshold, but forming component part of allocation. Proposed capacity deriving from this part of the site is excluded from allocation estimate which has been derived from the tall building assessment. An alternative scheme 243547FUL (recorded under the NSC Pipeline tab) for student accommodation at 13-19 The Green has also now been approved and it is understood that this student led scheme will now be pursued instead. This permission is effectively superseded for the purpose of the trajectory.</v>
      </c>
      <c r="AD62" s="459" t="str">
        <f>'Conventional Pipeline (Large)'!AD62</f>
        <v>NA</v>
      </c>
      <c r="AE62" s="443">
        <f>'Conventional Pipeline (Large)'!AE62</f>
        <v>0</v>
      </c>
      <c r="AF62" s="443">
        <f>'Conventional Pipeline (Large)'!AF62</f>
        <v>0</v>
      </c>
      <c r="AG62" s="443">
        <f>'Conventional Pipeline (Large)'!AG62</f>
        <v>0</v>
      </c>
      <c r="AH62" s="443">
        <f>'Conventional Pipeline (Large)'!AH62</f>
        <v>0</v>
      </c>
      <c r="AI62" s="443">
        <f>'Conventional Pipeline (Large)'!AI62</f>
        <v>0</v>
      </c>
      <c r="AJ62" s="443">
        <f>'Conventional Pipeline (Large)'!AJ62</f>
        <v>0</v>
      </c>
      <c r="AK62" s="443">
        <f>'Conventional Pipeline (Large)'!AK62</f>
        <v>0</v>
      </c>
      <c r="AL62" s="443">
        <f>'Conventional Pipeline (Large)'!AL62</f>
        <v>0</v>
      </c>
      <c r="AM62" s="505">
        <f>'Conventional Pipeline (Large)'!AM62</f>
        <v>0</v>
      </c>
      <c r="AN62" s="475">
        <f>'Conventional Pipeline (Large)'!AN62</f>
        <v>0</v>
      </c>
      <c r="AO62" s="475">
        <f>'Conventional Pipeline (Large)'!AO62</f>
        <v>0</v>
      </c>
      <c r="AP62" s="475">
        <f>'Conventional Pipeline (Large)'!AP62</f>
        <v>0</v>
      </c>
      <c r="AQ62" s="475">
        <f>'Conventional Pipeline (Large)'!AQ62</f>
        <v>0</v>
      </c>
      <c r="AR62" s="475">
        <f>'Conventional Pipeline (Large)'!AR62</f>
        <v>0</v>
      </c>
      <c r="AS62" s="443">
        <f>'Conventional Pipeline (Large)'!AS62</f>
        <v>0</v>
      </c>
      <c r="AT62" s="443">
        <f>'Conventional Pipeline (Large)'!AT62</f>
        <v>0</v>
      </c>
      <c r="AU62" s="443">
        <f>'Conventional Pipeline (Large)'!AU62</f>
        <v>0</v>
      </c>
      <c r="AV62" s="443">
        <f>'Conventional Pipeline (Large)'!AV62</f>
        <v>0</v>
      </c>
      <c r="AW62" s="443">
        <f>'Conventional Pipeline (Large)'!AW62</f>
        <v>0</v>
      </c>
      <c r="AX62" s="443">
        <f>'Conventional Pipeline (Large)'!AX62</f>
        <v>0</v>
      </c>
      <c r="AY62" s="443">
        <f>'Conventional Pipeline (Large)'!AY62</f>
        <v>0</v>
      </c>
      <c r="AZ62" s="443">
        <f>'Conventional Pipeline (Large)'!AZ62</f>
        <v>0</v>
      </c>
      <c r="BA62" s="443">
        <f>'Conventional Pipeline (Large)'!BA62</f>
        <v>0</v>
      </c>
      <c r="BB62" s="443">
        <f>'Conventional Pipeline (Large)'!BB62</f>
        <v>0</v>
      </c>
      <c r="BC62" s="462">
        <f t="shared" si="1"/>
        <v>0</v>
      </c>
      <c r="BD62" s="524">
        <f>'Conventional Pipeline (Large)'!U62</f>
        <v>0.08</v>
      </c>
    </row>
    <row r="63" spans="1:56" x14ac:dyDescent="0.45">
      <c r="A63" s="116" t="str">
        <f>'Conventional Pipeline (Large)'!A63</f>
        <v>185158REM</v>
      </c>
      <c r="B63" s="436" t="str">
        <f>'Conventional Pipeline (Large)'!B63</f>
        <v>Grant with Conditions</v>
      </c>
      <c r="C63" s="436">
        <f>'Conventional Pipeline (Large)'!C63</f>
        <v>0</v>
      </c>
      <c r="D63" s="436">
        <f>'Conventional Pipeline (Large)'!D63</f>
        <v>43518</v>
      </c>
      <c r="E63" s="436">
        <f>'Conventional Pipeline (Large)'!E63</f>
        <v>0</v>
      </c>
      <c r="F63" s="116" t="str">
        <f>'Conventional Pipeline (Large)'!F63</f>
        <v>Southall Gas Works Site, The Straight, Southall, Middlesex, UB1 1QX (The Green Quarter)</v>
      </c>
      <c r="G63" s="436" t="str">
        <f>'Conventional Pipeline (Large)'!G63</f>
        <v>Phase 2</v>
      </c>
      <c r="H63" s="436">
        <f>'Conventional Pipeline (Large)'!H63</f>
        <v>897</v>
      </c>
      <c r="I63" s="436">
        <f>'Conventional Pipeline (Large)'!I63</f>
        <v>0</v>
      </c>
      <c r="J63" s="116">
        <f>'Conventional Pipeline (Large)'!J63</f>
        <v>897</v>
      </c>
      <c r="K63" s="436">
        <f>'Conventional Pipeline (Large)'!K63</f>
        <v>0</v>
      </c>
      <c r="L63" s="436">
        <f>'Conventional Pipeline (Large)'!L63</f>
        <v>0</v>
      </c>
      <c r="M63" s="436" t="str">
        <f>'Conventional Pipeline (Large)'!M63</f>
        <v>Southall West</v>
      </c>
      <c r="N63" s="436" t="str">
        <f>'Conventional Pipeline (Large)'!N63</f>
        <v>Southall</v>
      </c>
      <c r="O63" s="436">
        <f>'Conventional Pipeline (Large)'!O63</f>
        <v>512105</v>
      </c>
      <c r="P63" s="436">
        <f>'Conventional Pipeline (Large)'!P63</f>
        <v>179841</v>
      </c>
      <c r="Q63" s="436">
        <f>'Conventional Pipeline (Large)'!Q63</f>
        <v>0</v>
      </c>
      <c r="R63" s="436" t="str">
        <f>'Conventional Pipeline (Large)'!R63</f>
        <v>SOU5</v>
      </c>
      <c r="S63" s="436" t="str">
        <f>'Conventional Pipeline (Large)'!S63</f>
        <v>No but linked to 11SO (SO14)</v>
      </c>
      <c r="T63" s="436" t="str">
        <f>'Conventional Pipeline (Large)'!T63</f>
        <v>NA</v>
      </c>
      <c r="U63" s="116"/>
      <c r="V63" s="116">
        <f>'Conventional Pipeline (Large)'!V63</f>
        <v>897</v>
      </c>
      <c r="W63" s="436"/>
      <c r="X63" s="436"/>
      <c r="Y63" s="436"/>
      <c r="Z63" s="436"/>
      <c r="AA63" s="436"/>
      <c r="AB63" s="459" t="str">
        <f>'Conventional Pipeline (Large)'!AB63</f>
        <v>Approval</v>
      </c>
      <c r="AC63" s="459" t="str">
        <f>'Conventional Pipeline (Large)'!AC63</f>
        <v xml:space="preserve">Of the 2404 net units permitted under phases 1-3, 1803 net units remain to be completed relating to phases 2 and 3, and these therefore are included in the pipeline. This permission is a reserved matter application for phase 2. Future capacity arising from phases 4-9 has been assigned to the pending inputs instead.    </v>
      </c>
      <c r="AD63" s="459" t="str">
        <f>'Conventional Pipeline (Large)'!AD63</f>
        <v>Bespoke. As of February 2026 phase 2 has yet to commence. First units (Brickfields) in phase 2 (Quarter Yards) anticipated to complete Q1 2028.</v>
      </c>
      <c r="AE63" s="443">
        <f>'Conventional Pipeline (Large)'!AE63</f>
        <v>0</v>
      </c>
      <c r="AF63" s="443">
        <f>'Conventional Pipeline (Large)'!AF63</f>
        <v>0</v>
      </c>
      <c r="AG63" s="443">
        <f>'Conventional Pipeline (Large)'!AG63</f>
        <v>0</v>
      </c>
      <c r="AH63" s="443">
        <f>'Conventional Pipeline (Large)'!AH63</f>
        <v>0</v>
      </c>
      <c r="AI63" s="443">
        <f>'Conventional Pipeline (Large)'!AI63</f>
        <v>0</v>
      </c>
      <c r="AJ63" s="443">
        <f>'Conventional Pipeline (Large)'!AJ63</f>
        <v>0</v>
      </c>
      <c r="AK63" s="443">
        <f>'Conventional Pipeline (Large)'!AK63</f>
        <v>0</v>
      </c>
      <c r="AL63" s="443">
        <f>'Conventional Pipeline (Large)'!AL63</f>
        <v>0</v>
      </c>
      <c r="AM63" s="505">
        <f>'Conventional Pipeline (Large)'!AM63</f>
        <v>0</v>
      </c>
      <c r="AN63" s="475">
        <f>'Conventional Pipeline (Large)'!AN63</f>
        <v>0</v>
      </c>
      <c r="AO63" s="475">
        <f>'Conventional Pipeline (Large)'!AO63</f>
        <v>0</v>
      </c>
      <c r="AP63" s="475">
        <f>'Conventional Pipeline (Large)'!AP63</f>
        <v>224</v>
      </c>
      <c r="AQ63" s="475">
        <f>'Conventional Pipeline (Large)'!AQ63</f>
        <v>224</v>
      </c>
      <c r="AR63" s="475">
        <f>'Conventional Pipeline (Large)'!AR63</f>
        <v>224</v>
      </c>
      <c r="AS63" s="443">
        <f>'Conventional Pipeline (Large)'!AS63</f>
        <v>225</v>
      </c>
      <c r="AT63" s="443">
        <f>'Conventional Pipeline (Large)'!AT63</f>
        <v>0</v>
      </c>
      <c r="AU63" s="443">
        <f>'Conventional Pipeline (Large)'!AU63</f>
        <v>0</v>
      </c>
      <c r="AV63" s="443">
        <f>'Conventional Pipeline (Large)'!AV63</f>
        <v>0</v>
      </c>
      <c r="AW63" s="443">
        <f>'Conventional Pipeline (Large)'!AW63</f>
        <v>0</v>
      </c>
      <c r="AX63" s="443">
        <f>'Conventional Pipeline (Large)'!AX63</f>
        <v>0</v>
      </c>
      <c r="AY63" s="443">
        <f>'Conventional Pipeline (Large)'!AY63</f>
        <v>0</v>
      </c>
      <c r="AZ63" s="443">
        <f>'Conventional Pipeline (Large)'!AZ63</f>
        <v>0</v>
      </c>
      <c r="BA63" s="443">
        <f>'Conventional Pipeline (Large)'!BA63</f>
        <v>0</v>
      </c>
      <c r="BB63" s="443">
        <f>'Conventional Pipeline (Large)'!BB63</f>
        <v>897</v>
      </c>
      <c r="BC63" s="116">
        <f t="shared" si="1"/>
        <v>672</v>
      </c>
      <c r="BD63" s="524">
        <f>'Conventional Pipeline (Large)'!U63</f>
        <v>6.12</v>
      </c>
    </row>
    <row r="64" spans="1:56" x14ac:dyDescent="0.45">
      <c r="A64" s="116" t="str">
        <f>'Conventional Pipeline (Large)'!A64</f>
        <v>201123NMA</v>
      </c>
      <c r="B64" s="436" t="str">
        <f>'Conventional Pipeline (Large)'!B64</f>
        <v>Approved</v>
      </c>
      <c r="C64" s="436">
        <f>'Conventional Pipeline (Large)'!C64</f>
        <v>0</v>
      </c>
      <c r="D64" s="436">
        <f>'Conventional Pipeline (Large)'!D64</f>
        <v>43928</v>
      </c>
      <c r="E64" s="436">
        <f>'Conventional Pipeline (Large)'!E64</f>
        <v>0</v>
      </c>
      <c r="F64" s="116" t="str">
        <f>'Conventional Pipeline (Large)'!F64</f>
        <v>Southall Gas Works Site, The Straight, Southall, Middlesex, UB1 1QX (The Green Quarter)</v>
      </c>
      <c r="G64" s="436" t="str">
        <f>'Conventional Pipeline (Large)'!G64</f>
        <v>Phase 2</v>
      </c>
      <c r="H64" s="436">
        <f>'Conventional Pipeline (Large)'!H64</f>
        <v>11</v>
      </c>
      <c r="I64" s="436">
        <f>'Conventional Pipeline (Large)'!I64</f>
        <v>0</v>
      </c>
      <c r="J64" s="116">
        <f>'Conventional Pipeline (Large)'!J64</f>
        <v>11</v>
      </c>
      <c r="K64" s="436">
        <f>'Conventional Pipeline (Large)'!K64</f>
        <v>0</v>
      </c>
      <c r="L64" s="436">
        <f>'Conventional Pipeline (Large)'!L64</f>
        <v>0</v>
      </c>
      <c r="M64" s="436" t="str">
        <f>'Conventional Pipeline (Large)'!M64</f>
        <v>Southall West</v>
      </c>
      <c r="N64" s="436" t="str">
        <f>'Conventional Pipeline (Large)'!N64</f>
        <v>Southall</v>
      </c>
      <c r="O64" s="436">
        <f>'Conventional Pipeline (Large)'!O64</f>
        <v>512434</v>
      </c>
      <c r="P64" s="436">
        <f>'Conventional Pipeline (Large)'!P64</f>
        <v>179791</v>
      </c>
      <c r="Q64" s="436">
        <f>'Conventional Pipeline (Large)'!Q64</f>
        <v>0</v>
      </c>
      <c r="R64" s="436" t="str">
        <f>'Conventional Pipeline (Large)'!R64</f>
        <v>SOU5</v>
      </c>
      <c r="S64" s="436" t="str">
        <f>'Conventional Pipeline (Large)'!S64</f>
        <v>No but linked to 11SO (SO14)</v>
      </c>
      <c r="T64" s="436" t="str">
        <f>'Conventional Pipeline (Large)'!T64</f>
        <v>NA</v>
      </c>
      <c r="U64" s="116"/>
      <c r="V64" s="116">
        <f>'Conventional Pipeline (Large)'!V64</f>
        <v>11</v>
      </c>
      <c r="W64" s="436"/>
      <c r="X64" s="436"/>
      <c r="Y64" s="436"/>
      <c r="Z64" s="436"/>
      <c r="AA64" s="436"/>
      <c r="AB64" s="459" t="str">
        <f>'Conventional Pipeline (Large)'!AB64</f>
        <v>Approval</v>
      </c>
      <c r="AC64" s="459" t="str">
        <f>'Conventional Pipeline (Large)'!AC64</f>
        <v>This application varied 185158REM adding a further 11 units to phase 2</v>
      </c>
      <c r="AD64" s="459" t="str">
        <f>'Conventional Pipeline (Large)'!AD64</f>
        <v>Bespoke. As of February 2026 phase 2 has yet to commence. Phase 2 (Quarter Yards) anticipated to complete Q1 2028.</v>
      </c>
      <c r="AE64" s="443">
        <f>'Conventional Pipeline (Large)'!AE64</f>
        <v>0</v>
      </c>
      <c r="AF64" s="443">
        <f>'Conventional Pipeline (Large)'!AF64</f>
        <v>0</v>
      </c>
      <c r="AG64" s="443">
        <f>'Conventional Pipeline (Large)'!AG64</f>
        <v>0</v>
      </c>
      <c r="AH64" s="443">
        <f>'Conventional Pipeline (Large)'!AH64</f>
        <v>0</v>
      </c>
      <c r="AI64" s="443">
        <f>'Conventional Pipeline (Large)'!AI64</f>
        <v>0</v>
      </c>
      <c r="AJ64" s="443">
        <f>'Conventional Pipeline (Large)'!AJ64</f>
        <v>0</v>
      </c>
      <c r="AK64" s="443">
        <f>'Conventional Pipeline (Large)'!AK64</f>
        <v>0</v>
      </c>
      <c r="AL64" s="443">
        <f>'Conventional Pipeline (Large)'!AL64</f>
        <v>0</v>
      </c>
      <c r="AM64" s="505">
        <f>'Conventional Pipeline (Large)'!AM64</f>
        <v>0</v>
      </c>
      <c r="AN64" s="475">
        <f>'Conventional Pipeline (Large)'!AN64</f>
        <v>0</v>
      </c>
      <c r="AO64" s="475">
        <f>'Conventional Pipeline (Large)'!AO64</f>
        <v>0</v>
      </c>
      <c r="AP64" s="475">
        <f>'Conventional Pipeline (Large)'!AP64</f>
        <v>2</v>
      </c>
      <c r="AQ64" s="475">
        <f>'Conventional Pipeline (Large)'!AQ64</f>
        <v>3</v>
      </c>
      <c r="AR64" s="475">
        <f>'Conventional Pipeline (Large)'!AR64</f>
        <v>3</v>
      </c>
      <c r="AS64" s="443">
        <f>'Conventional Pipeline (Large)'!AS64</f>
        <v>3</v>
      </c>
      <c r="AT64" s="443">
        <f>'Conventional Pipeline (Large)'!AT64</f>
        <v>0</v>
      </c>
      <c r="AU64" s="443">
        <f>'Conventional Pipeline (Large)'!AU64</f>
        <v>0</v>
      </c>
      <c r="AV64" s="443">
        <f>'Conventional Pipeline (Large)'!AV64</f>
        <v>0</v>
      </c>
      <c r="AW64" s="443">
        <f>'Conventional Pipeline (Large)'!AW64</f>
        <v>0</v>
      </c>
      <c r="AX64" s="443">
        <f>'Conventional Pipeline (Large)'!AX64</f>
        <v>0</v>
      </c>
      <c r="AY64" s="443">
        <f>'Conventional Pipeline (Large)'!AY64</f>
        <v>0</v>
      </c>
      <c r="AZ64" s="443">
        <f>'Conventional Pipeline (Large)'!AZ64</f>
        <v>0</v>
      </c>
      <c r="BA64" s="443">
        <f>'Conventional Pipeline (Large)'!BA64</f>
        <v>0</v>
      </c>
      <c r="BB64" s="443">
        <f>'Conventional Pipeline (Large)'!BB64</f>
        <v>11</v>
      </c>
      <c r="BC64" s="116">
        <f t="shared" si="1"/>
        <v>8</v>
      </c>
      <c r="BD64" s="524">
        <f>'Conventional Pipeline (Large)'!U64</f>
        <v>6.12</v>
      </c>
    </row>
    <row r="65" spans="1:56" x14ac:dyDescent="0.45">
      <c r="A65" s="116" t="str">
        <f>'Conventional Pipeline (Large)'!A65</f>
        <v>216077REM</v>
      </c>
      <c r="B65" s="436" t="str">
        <f>'Conventional Pipeline (Large)'!B65</f>
        <v>Grant subject to Unilateral Undertaking</v>
      </c>
      <c r="C65" s="436">
        <f>'Conventional Pipeline (Large)'!C65</f>
        <v>0</v>
      </c>
      <c r="D65" s="436">
        <f>'Conventional Pipeline (Large)'!D65</f>
        <v>44803</v>
      </c>
      <c r="E65" s="436">
        <f>'Conventional Pipeline (Large)'!E65</f>
        <v>0</v>
      </c>
      <c r="F65" s="116" t="str">
        <f>'Conventional Pipeline (Large)'!F65</f>
        <v>Southall Gas Works Site, The Straight, Southall, Middlesex, UB1 1QX (The Green Quarter)</v>
      </c>
      <c r="G65" s="436" t="str">
        <f>'Conventional Pipeline (Large)'!G65</f>
        <v>Phase 2</v>
      </c>
      <c r="H65" s="436">
        <f>'Conventional Pipeline (Large)'!H65</f>
        <v>250</v>
      </c>
      <c r="I65" s="436">
        <f>'Conventional Pipeline (Large)'!I65</f>
        <v>0</v>
      </c>
      <c r="J65" s="116">
        <f>'Conventional Pipeline (Large)'!J65</f>
        <v>250</v>
      </c>
      <c r="K65" s="436">
        <f>'Conventional Pipeline (Large)'!K65</f>
        <v>0</v>
      </c>
      <c r="L65" s="436">
        <f>'Conventional Pipeline (Large)'!L65</f>
        <v>0</v>
      </c>
      <c r="M65" s="436" t="str">
        <f>'Conventional Pipeline (Large)'!M65</f>
        <v>Southall West</v>
      </c>
      <c r="N65" s="436" t="str">
        <f>'Conventional Pipeline (Large)'!N65</f>
        <v>Southall</v>
      </c>
      <c r="O65" s="436">
        <f>'Conventional Pipeline (Large)'!O65</f>
        <v>512427</v>
      </c>
      <c r="P65" s="436">
        <f>'Conventional Pipeline (Large)'!P65</f>
        <v>179806</v>
      </c>
      <c r="Q65" s="436">
        <f>'Conventional Pipeline (Large)'!Q65</f>
        <v>0</v>
      </c>
      <c r="R65" s="436" t="str">
        <f>'Conventional Pipeline (Large)'!R65</f>
        <v>SOU5</v>
      </c>
      <c r="S65" s="436" t="str">
        <f>'Conventional Pipeline (Large)'!S65</f>
        <v>No but linked to 11SO (SO14)</v>
      </c>
      <c r="T65" s="436" t="str">
        <f>'Conventional Pipeline (Large)'!T65</f>
        <v>NA</v>
      </c>
      <c r="U65" s="116"/>
      <c r="V65" s="116">
        <f>'Conventional Pipeline (Large)'!V65</f>
        <v>250</v>
      </c>
      <c r="W65" s="436"/>
      <c r="X65" s="436"/>
      <c r="Y65" s="436"/>
      <c r="Z65" s="436"/>
      <c r="AA65" s="436"/>
      <c r="AB65" s="459" t="str">
        <f>'Conventional Pipeline (Large)'!AB65</f>
        <v>Approval</v>
      </c>
      <c r="AC65" s="459" t="str">
        <f>'Conventional Pipeline (Large)'!AC65</f>
        <v>This application varied 185158REM resulting in a revised phase 2 total of 1158 units.</v>
      </c>
      <c r="AD65" s="459" t="str">
        <f>'Conventional Pipeline (Large)'!AD65</f>
        <v>Bespoke. As of February 2026 phase 2 has yet to commence. Phase 2 (Quarter Yards) anticipated to complete Q1 2028.</v>
      </c>
      <c r="AE65" s="443">
        <f>'Conventional Pipeline (Large)'!AE65</f>
        <v>0</v>
      </c>
      <c r="AF65" s="443">
        <f>'Conventional Pipeline (Large)'!AF65</f>
        <v>0</v>
      </c>
      <c r="AG65" s="443">
        <f>'Conventional Pipeline (Large)'!AG65</f>
        <v>0</v>
      </c>
      <c r="AH65" s="443">
        <f>'Conventional Pipeline (Large)'!AH65</f>
        <v>0</v>
      </c>
      <c r="AI65" s="443">
        <f>'Conventional Pipeline (Large)'!AI65</f>
        <v>0</v>
      </c>
      <c r="AJ65" s="443">
        <f>'Conventional Pipeline (Large)'!AJ65</f>
        <v>0</v>
      </c>
      <c r="AK65" s="443">
        <f>'Conventional Pipeline (Large)'!AK65</f>
        <v>0</v>
      </c>
      <c r="AL65" s="443">
        <f>'Conventional Pipeline (Large)'!AL65</f>
        <v>0</v>
      </c>
      <c r="AM65" s="505">
        <f>'Conventional Pipeline (Large)'!AM65</f>
        <v>0</v>
      </c>
      <c r="AN65" s="475">
        <f>'Conventional Pipeline (Large)'!AN65</f>
        <v>0</v>
      </c>
      <c r="AO65" s="475">
        <f>'Conventional Pipeline (Large)'!AO65</f>
        <v>0</v>
      </c>
      <c r="AP65" s="475">
        <f>'Conventional Pipeline (Large)'!AP65</f>
        <v>62</v>
      </c>
      <c r="AQ65" s="475">
        <f>'Conventional Pipeline (Large)'!AQ65</f>
        <v>62</v>
      </c>
      <c r="AR65" s="475">
        <f>'Conventional Pipeline (Large)'!AR65</f>
        <v>63</v>
      </c>
      <c r="AS65" s="443">
        <f>'Conventional Pipeline (Large)'!AS65</f>
        <v>63</v>
      </c>
      <c r="AT65" s="443">
        <f>'Conventional Pipeline (Large)'!AT65</f>
        <v>0</v>
      </c>
      <c r="AU65" s="443">
        <f>'Conventional Pipeline (Large)'!AU65</f>
        <v>0</v>
      </c>
      <c r="AV65" s="443">
        <f>'Conventional Pipeline (Large)'!AV65</f>
        <v>0</v>
      </c>
      <c r="AW65" s="443">
        <f>'Conventional Pipeline (Large)'!AW65</f>
        <v>0</v>
      </c>
      <c r="AX65" s="443">
        <f>'Conventional Pipeline (Large)'!AX65</f>
        <v>0</v>
      </c>
      <c r="AY65" s="443">
        <f>'Conventional Pipeline (Large)'!AY65</f>
        <v>0</v>
      </c>
      <c r="AZ65" s="443">
        <f>'Conventional Pipeline (Large)'!AZ65</f>
        <v>0</v>
      </c>
      <c r="BA65" s="443">
        <f>'Conventional Pipeline (Large)'!BA65</f>
        <v>0</v>
      </c>
      <c r="BB65" s="443">
        <f>'Conventional Pipeline (Large)'!BB65</f>
        <v>250</v>
      </c>
      <c r="BC65" s="116">
        <f t="shared" si="1"/>
        <v>187</v>
      </c>
      <c r="BD65" s="524">
        <f>'Conventional Pipeline (Large)'!U65</f>
        <v>6.12</v>
      </c>
    </row>
    <row r="66" spans="1:56" x14ac:dyDescent="0.45">
      <c r="A66" s="116" t="str">
        <f>'Conventional Pipeline (Large)'!A66</f>
        <v>205101REM</v>
      </c>
      <c r="B66" s="436" t="str">
        <f>'Conventional Pipeline (Large)'!B66</f>
        <v>Grant with S106 Obligations</v>
      </c>
      <c r="C66" s="436">
        <f>'Conventional Pipeline (Large)'!C66</f>
        <v>0</v>
      </c>
      <c r="D66" s="436">
        <f>'Conventional Pipeline (Large)'!D66</f>
        <v>44309</v>
      </c>
      <c r="E66" s="436" t="str">
        <f>'Conventional Pipeline (Large)'!E66</f>
        <v>TBC</v>
      </c>
      <c r="F66" s="116" t="str">
        <f>'Conventional Pipeline (Large)'!F66</f>
        <v>Southall Gas Works Site, The Straight, Southall, Middlesex, UB1 1QX (The Green Quarter)</v>
      </c>
      <c r="G66" s="436" t="str">
        <f>'Conventional Pipeline (Large)'!G66</f>
        <v>Phase 3 (645 units approved)</v>
      </c>
      <c r="H66" s="436">
        <f>'Conventional Pipeline (Large)'!H66</f>
        <v>354</v>
      </c>
      <c r="I66" s="436">
        <f>'Conventional Pipeline (Large)'!I66</f>
        <v>0</v>
      </c>
      <c r="J66" s="116">
        <f>'Conventional Pipeline (Large)'!J66</f>
        <v>354</v>
      </c>
      <c r="K66" s="436">
        <f>'Conventional Pipeline (Large)'!K66</f>
        <v>0</v>
      </c>
      <c r="L66" s="436">
        <f>'Conventional Pipeline (Large)'!L66</f>
        <v>0</v>
      </c>
      <c r="M66" s="436" t="str">
        <f>'Conventional Pipeline (Large)'!M66</f>
        <v>Southall West</v>
      </c>
      <c r="N66" s="436" t="str">
        <f>'Conventional Pipeline (Large)'!N66</f>
        <v>Southall</v>
      </c>
      <c r="O66" s="436">
        <f>'Conventional Pipeline (Large)'!O66</f>
        <v>512427</v>
      </c>
      <c r="P66" s="436">
        <f>'Conventional Pipeline (Large)'!P66</f>
        <v>179805</v>
      </c>
      <c r="Q66" s="436">
        <f>'Conventional Pipeline (Large)'!Q66</f>
        <v>0</v>
      </c>
      <c r="R66" s="436" t="str">
        <f>'Conventional Pipeline (Large)'!R66</f>
        <v>SOU5</v>
      </c>
      <c r="S66" s="436" t="str">
        <f>'Conventional Pipeline (Large)'!S66</f>
        <v>No but linked to 11SO (SO14)</v>
      </c>
      <c r="T66" s="436" t="str">
        <f>'Conventional Pipeline (Large)'!T66</f>
        <v>NA</v>
      </c>
      <c r="U66" s="116"/>
      <c r="V66" s="116">
        <f>'Conventional Pipeline (Large)'!V66</f>
        <v>354</v>
      </c>
      <c r="W66" s="436"/>
      <c r="X66" s="436"/>
      <c r="Y66" s="436"/>
      <c r="Z66" s="436"/>
      <c r="AA66" s="436"/>
      <c r="AB66" s="459" t="str">
        <f>'Conventional Pipeline (Large)'!AB66</f>
        <v>Started</v>
      </c>
      <c r="AC66" s="459" t="str">
        <f>'Conventional Pipeline (Large)'!AC66</f>
        <v>Phase 3 is part completed. 291 units completed March 2025 from a total of 645. 354 units remaining to be implemented.</v>
      </c>
      <c r="AD66" s="459" t="str">
        <f>'Conventional Pipeline (Large)'!AD66</f>
        <v>Remaining units in phase 3 (The Birch - The Parkside Collection) are under construction and due to complete in November 2026.</v>
      </c>
      <c r="AE66" s="443">
        <f>'Conventional Pipeline (Large)'!AE66</f>
        <v>0</v>
      </c>
      <c r="AF66" s="443">
        <f>'Conventional Pipeline (Large)'!AF66</f>
        <v>0</v>
      </c>
      <c r="AG66" s="443">
        <f>'Conventional Pipeline (Large)'!AG66</f>
        <v>0</v>
      </c>
      <c r="AH66" s="443">
        <f>'Conventional Pipeline (Large)'!AH66</f>
        <v>0</v>
      </c>
      <c r="AI66" s="443">
        <f>'Conventional Pipeline (Large)'!AI66</f>
        <v>0</v>
      </c>
      <c r="AJ66" s="443">
        <f>'Conventional Pipeline (Large)'!AJ66</f>
        <v>0</v>
      </c>
      <c r="AK66" s="443">
        <f>'Conventional Pipeline (Large)'!AK66</f>
        <v>0</v>
      </c>
      <c r="AL66" s="443">
        <f>'Conventional Pipeline (Large)'!AL66</f>
        <v>0</v>
      </c>
      <c r="AM66" s="505">
        <f>'Conventional Pipeline (Large)'!AM66</f>
        <v>0</v>
      </c>
      <c r="AN66" s="475">
        <f>'Conventional Pipeline (Large)'!AN66</f>
        <v>177</v>
      </c>
      <c r="AO66" s="475">
        <f>'Conventional Pipeline (Large)'!AO66</f>
        <v>177</v>
      </c>
      <c r="AP66" s="475">
        <f>'Conventional Pipeline (Large)'!AP66</f>
        <v>0</v>
      </c>
      <c r="AQ66" s="475">
        <f>'Conventional Pipeline (Large)'!AQ66</f>
        <v>0</v>
      </c>
      <c r="AR66" s="475">
        <f>'Conventional Pipeline (Large)'!AR66</f>
        <v>0</v>
      </c>
      <c r="AS66" s="443">
        <f>'Conventional Pipeline (Large)'!AS66</f>
        <v>0</v>
      </c>
      <c r="AT66" s="443">
        <f>'Conventional Pipeline (Large)'!AT66</f>
        <v>0</v>
      </c>
      <c r="AU66" s="443">
        <f>'Conventional Pipeline (Large)'!AU66</f>
        <v>0</v>
      </c>
      <c r="AV66" s="443">
        <f>'Conventional Pipeline (Large)'!AV66</f>
        <v>0</v>
      </c>
      <c r="AW66" s="443">
        <f>'Conventional Pipeline (Large)'!AW66</f>
        <v>0</v>
      </c>
      <c r="AX66" s="443">
        <f>'Conventional Pipeline (Large)'!AX66</f>
        <v>0</v>
      </c>
      <c r="AY66" s="443">
        <f>'Conventional Pipeline (Large)'!AY66</f>
        <v>0</v>
      </c>
      <c r="AZ66" s="443">
        <f>'Conventional Pipeline (Large)'!AZ66</f>
        <v>0</v>
      </c>
      <c r="BA66" s="443">
        <f>'Conventional Pipeline (Large)'!BA66</f>
        <v>0</v>
      </c>
      <c r="BB66" s="443">
        <f>'Conventional Pipeline (Large)'!BB66</f>
        <v>354</v>
      </c>
      <c r="BC66" s="116">
        <f t="shared" si="1"/>
        <v>354</v>
      </c>
      <c r="BD66" s="524">
        <f>'Conventional Pipeline (Large)'!U66</f>
        <v>1.95</v>
      </c>
    </row>
    <row r="67" spans="1:56" x14ac:dyDescent="0.45">
      <c r="A67" s="116" t="str">
        <f>'Conventional Pipeline (Large)'!A67</f>
        <v>190140FUL</v>
      </c>
      <c r="B67" s="436" t="str">
        <f>'Conventional Pipeline (Large)'!B67</f>
        <v>Grant with Conditions</v>
      </c>
      <c r="C67" s="436">
        <f>'Conventional Pipeline (Large)'!C67</f>
        <v>0</v>
      </c>
      <c r="D67" s="436">
        <f>'Conventional Pipeline (Large)'!D67</f>
        <v>43994</v>
      </c>
      <c r="E67" s="436">
        <f>'Conventional Pipeline (Large)'!E67</f>
        <v>44887</v>
      </c>
      <c r="F67" s="116" t="str">
        <f>'Conventional Pipeline (Large)'!F67</f>
        <v>Endsleigh Industrial Estate, Endsleigh Road, Southall, Middlesex, UB2 5QR</v>
      </c>
      <c r="G67" s="436">
        <f>'Conventional Pipeline (Large)'!G67</f>
        <v>0</v>
      </c>
      <c r="H67" s="436">
        <f>'Conventional Pipeline (Large)'!H67</f>
        <v>9</v>
      </c>
      <c r="I67" s="436">
        <f>'Conventional Pipeline (Large)'!I67</f>
        <v>0</v>
      </c>
      <c r="J67" s="116">
        <f>'Conventional Pipeline (Large)'!J67</f>
        <v>9</v>
      </c>
      <c r="K67" s="436">
        <f>'Conventional Pipeline (Large)'!K67</f>
        <v>0</v>
      </c>
      <c r="L67" s="436" t="str">
        <f>'Conventional Pipeline (Large)'!L67</f>
        <v>New Build</v>
      </c>
      <c r="M67" s="436" t="str">
        <f>'Conventional Pipeline (Large)'!M67</f>
        <v>Norwood Green</v>
      </c>
      <c r="N67" s="436" t="str">
        <f>'Conventional Pipeline (Large)'!N67</f>
        <v>Southall</v>
      </c>
      <c r="O67" s="436">
        <f>'Conventional Pipeline (Large)'!O67</f>
        <v>512525</v>
      </c>
      <c r="P67" s="436">
        <f>'Conventional Pipeline (Large)'!P67</f>
        <v>178840</v>
      </c>
      <c r="Q67" s="436">
        <f>'Conventional Pipeline (Large)'!Q67</f>
        <v>0</v>
      </c>
      <c r="R67" s="436" t="str">
        <f>'Conventional Pipeline (Large)'!R67</f>
        <v>No</v>
      </c>
      <c r="S67" s="436" t="str">
        <f>'Conventional Pipeline (Large)'!S67</f>
        <v>13SO (SO16)</v>
      </c>
      <c r="T67" s="436" t="str">
        <f>'Conventional Pipeline (Large)'!T67</f>
        <v>0 (50 from wider site)</v>
      </c>
      <c r="U67" s="116"/>
      <c r="V67" s="116">
        <f>'Conventional Pipeline (Large)'!V67</f>
        <v>9</v>
      </c>
      <c r="W67" s="436"/>
      <c r="X67" s="436"/>
      <c r="Y67" s="436"/>
      <c r="Z67" s="436"/>
      <c r="AA67" s="436"/>
      <c r="AB67" s="459" t="str">
        <f>'Conventional Pipeline (Large)'!AB67</f>
        <v>Started</v>
      </c>
      <c r="AC67" s="459" t="str">
        <f>'Conventional Pipeline (Large)'!AC67</f>
        <v>Small site which forms part of a bigger allocation (13SO). Capacity is assigned both to the pipeline (9) and allocation (50) tabs.</v>
      </c>
      <c r="AD67" s="459" t="str">
        <f>'Conventional Pipeline (Large)'!AD67</f>
        <v>Bespoke. Scheme commenced November 2022 based on CIL records. Note NMA application April 2024. Works completed July 2025 (after 31st March 2025 and so remains in pipeline for now).</v>
      </c>
      <c r="AE67" s="443">
        <f>'Conventional Pipeline (Large)'!AE67</f>
        <v>0</v>
      </c>
      <c r="AF67" s="443">
        <f>'Conventional Pipeline (Large)'!AF67</f>
        <v>0</v>
      </c>
      <c r="AG67" s="443">
        <f>'Conventional Pipeline (Large)'!AG67</f>
        <v>0</v>
      </c>
      <c r="AH67" s="443">
        <f>'Conventional Pipeline (Large)'!AH67</f>
        <v>0</v>
      </c>
      <c r="AI67" s="443">
        <f>'Conventional Pipeline (Large)'!AI67</f>
        <v>0</v>
      </c>
      <c r="AJ67" s="443">
        <f>'Conventional Pipeline (Large)'!AJ67</f>
        <v>0</v>
      </c>
      <c r="AK67" s="443">
        <f>'Conventional Pipeline (Large)'!AK67</f>
        <v>0</v>
      </c>
      <c r="AL67" s="443">
        <f>'Conventional Pipeline (Large)'!AL67</f>
        <v>0</v>
      </c>
      <c r="AM67" s="505">
        <f>'Conventional Pipeline (Large)'!AM67</f>
        <v>0</v>
      </c>
      <c r="AN67" s="475">
        <f>'Conventional Pipeline (Large)'!AN67</f>
        <v>9</v>
      </c>
      <c r="AO67" s="475">
        <f>'Conventional Pipeline (Large)'!AO67</f>
        <v>0</v>
      </c>
      <c r="AP67" s="475">
        <f>'Conventional Pipeline (Large)'!AP67</f>
        <v>0</v>
      </c>
      <c r="AQ67" s="475">
        <f>'Conventional Pipeline (Large)'!AQ67</f>
        <v>0</v>
      </c>
      <c r="AR67" s="475">
        <f>'Conventional Pipeline (Large)'!AR67</f>
        <v>0</v>
      </c>
      <c r="AS67" s="443">
        <f>'Conventional Pipeline (Large)'!AS67</f>
        <v>0</v>
      </c>
      <c r="AT67" s="443">
        <f>'Conventional Pipeline (Large)'!AT67</f>
        <v>0</v>
      </c>
      <c r="AU67" s="443">
        <f>'Conventional Pipeline (Large)'!AU67</f>
        <v>0</v>
      </c>
      <c r="AV67" s="443">
        <f>'Conventional Pipeline (Large)'!AV67</f>
        <v>0</v>
      </c>
      <c r="AW67" s="443">
        <f>'Conventional Pipeline (Large)'!AW67</f>
        <v>0</v>
      </c>
      <c r="AX67" s="443">
        <f>'Conventional Pipeline (Large)'!AX67</f>
        <v>0</v>
      </c>
      <c r="AY67" s="443">
        <f>'Conventional Pipeline (Large)'!AY67</f>
        <v>0</v>
      </c>
      <c r="AZ67" s="443">
        <f>'Conventional Pipeline (Large)'!AZ67</f>
        <v>0</v>
      </c>
      <c r="BA67" s="443">
        <f>'Conventional Pipeline (Large)'!BA67</f>
        <v>0</v>
      </c>
      <c r="BB67" s="443">
        <f>'Conventional Pipeline (Large)'!BB67</f>
        <v>9</v>
      </c>
      <c r="BC67" s="116">
        <f t="shared" si="1"/>
        <v>9</v>
      </c>
      <c r="BD67" s="524">
        <f>'Conventional Pipeline (Large)'!U67</f>
        <v>0.03</v>
      </c>
    </row>
    <row r="68" spans="1:56" x14ac:dyDescent="0.45">
      <c r="A68" s="116" t="str">
        <f>'Conventional Pipeline (Large)'!A68</f>
        <v>221544FUL</v>
      </c>
      <c r="B68" s="436" t="str">
        <f>'Conventional Pipeline (Large)'!B68</f>
        <v>Grant with S106 Obligations</v>
      </c>
      <c r="C68" s="436">
        <f>'Conventional Pipeline (Large)'!C68</f>
        <v>0</v>
      </c>
      <c r="D68" s="436">
        <f>'Conventional Pipeline (Large)'!D68</f>
        <v>45233</v>
      </c>
      <c r="E68" s="436">
        <f>'Conventional Pipeline (Large)'!E68</f>
        <v>0</v>
      </c>
      <c r="F68" s="116" t="str">
        <f>'Conventional Pipeline (Large)'!F68</f>
        <v>The Printworks, Rear Of 57-61 Lea Road, Southall, Middlesex, UB2 5QA</v>
      </c>
      <c r="G68" s="436" t="str">
        <f>'Conventional Pipeline (Large)'!G68</f>
        <v>Resubmission</v>
      </c>
      <c r="H68" s="436">
        <f>'Conventional Pipeline (Large)'!H68</f>
        <v>40</v>
      </c>
      <c r="I68" s="436">
        <f>'Conventional Pipeline (Large)'!I68</f>
        <v>0</v>
      </c>
      <c r="J68" s="116">
        <f>'Conventional Pipeline (Large)'!J68</f>
        <v>40</v>
      </c>
      <c r="K68" s="436">
        <f>'Conventional Pipeline (Large)'!K68</f>
        <v>0</v>
      </c>
      <c r="L68" s="436" t="str">
        <f>'Conventional Pipeline (Large)'!L68</f>
        <v>New Build</v>
      </c>
      <c r="M68" s="436" t="str">
        <f>'Conventional Pipeline (Large)'!M68</f>
        <v>Southall Green</v>
      </c>
      <c r="N68" s="436" t="str">
        <f>'Conventional Pipeline (Large)'!N68</f>
        <v>Southall</v>
      </c>
      <c r="O68" s="436">
        <f>'Conventional Pipeline (Large)'!O68</f>
        <v>512285</v>
      </c>
      <c r="P68" s="436">
        <f>'Conventional Pipeline (Large)'!P68</f>
        <v>178647</v>
      </c>
      <c r="Q68" s="436">
        <f>'Conventional Pipeline (Large)'!Q68</f>
        <v>0</v>
      </c>
      <c r="R68" s="436" t="str">
        <f>'Conventional Pipeline (Large)'!R68</f>
        <v>No</v>
      </c>
      <c r="S68" s="436" t="str">
        <f>'Conventional Pipeline (Large)'!S68</f>
        <v>No</v>
      </c>
      <c r="T68" s="436" t="str">
        <f>'Conventional Pipeline (Large)'!T68</f>
        <v>NA</v>
      </c>
      <c r="U68" s="116"/>
      <c r="V68" s="116">
        <f>'Conventional Pipeline (Large)'!V68</f>
        <v>40</v>
      </c>
      <c r="W68" s="436"/>
      <c r="X68" s="436"/>
      <c r="Y68" s="436"/>
      <c r="Z68" s="436"/>
      <c r="AA68" s="436"/>
      <c r="AB68" s="459" t="str">
        <f>'Conventional Pipeline (Large)'!AB68</f>
        <v>Approval</v>
      </c>
      <c r="AC68" s="459">
        <f>'Conventional Pipeline (Large)'!AC68</f>
        <v>0</v>
      </c>
      <c r="AD68" s="459" t="str">
        <f>'Conventional Pipeline (Large)'!AD68</f>
        <v>Bespoke - The proposed development is split into three blocks knows as ‘North Block’ (11 units) and ‘South Block’ (27 units) and ‘End of Terrace’ (2 units). Scenario 8</v>
      </c>
      <c r="AE68" s="443">
        <f>'Conventional Pipeline (Large)'!AE68</f>
        <v>0</v>
      </c>
      <c r="AF68" s="443">
        <f>'Conventional Pipeline (Large)'!AF68</f>
        <v>0</v>
      </c>
      <c r="AG68" s="443">
        <f>'Conventional Pipeline (Large)'!AG68</f>
        <v>0</v>
      </c>
      <c r="AH68" s="443">
        <f>'Conventional Pipeline (Large)'!AH68</f>
        <v>0</v>
      </c>
      <c r="AI68" s="443">
        <f>'Conventional Pipeline (Large)'!AI68</f>
        <v>0</v>
      </c>
      <c r="AJ68" s="443">
        <f>'Conventional Pipeline (Large)'!AJ68</f>
        <v>0</v>
      </c>
      <c r="AK68" s="443">
        <f>'Conventional Pipeline (Large)'!AK68</f>
        <v>0</v>
      </c>
      <c r="AL68" s="443">
        <f>'Conventional Pipeline (Large)'!AL68</f>
        <v>0</v>
      </c>
      <c r="AM68" s="505">
        <f>'Conventional Pipeline (Large)'!AM68</f>
        <v>0</v>
      </c>
      <c r="AN68" s="475">
        <f>'Conventional Pipeline (Large)'!AN68</f>
        <v>0</v>
      </c>
      <c r="AO68" s="475">
        <f>'Conventional Pipeline (Large)'!AO68</f>
        <v>0</v>
      </c>
      <c r="AP68" s="475">
        <f>'Conventional Pipeline (Large)'!AP68</f>
        <v>40</v>
      </c>
      <c r="AQ68" s="475">
        <f>'Conventional Pipeline (Large)'!AQ68</f>
        <v>0</v>
      </c>
      <c r="AR68" s="475">
        <f>'Conventional Pipeline (Large)'!AR68</f>
        <v>0</v>
      </c>
      <c r="AS68" s="443">
        <f>'Conventional Pipeline (Large)'!AS68</f>
        <v>0</v>
      </c>
      <c r="AT68" s="443">
        <f>'Conventional Pipeline (Large)'!AT68</f>
        <v>0</v>
      </c>
      <c r="AU68" s="443">
        <f>'Conventional Pipeline (Large)'!AU68</f>
        <v>0</v>
      </c>
      <c r="AV68" s="443">
        <f>'Conventional Pipeline (Large)'!AV68</f>
        <v>0</v>
      </c>
      <c r="AW68" s="443">
        <f>'Conventional Pipeline (Large)'!AW68</f>
        <v>0</v>
      </c>
      <c r="AX68" s="443">
        <f>'Conventional Pipeline (Large)'!AX68</f>
        <v>0</v>
      </c>
      <c r="AY68" s="443">
        <f>'Conventional Pipeline (Large)'!AY68</f>
        <v>0</v>
      </c>
      <c r="AZ68" s="443">
        <f>'Conventional Pipeline (Large)'!AZ68</f>
        <v>0</v>
      </c>
      <c r="BA68" s="443">
        <f>'Conventional Pipeline (Large)'!BA68</f>
        <v>0</v>
      </c>
      <c r="BB68" s="443">
        <f>'Conventional Pipeline (Large)'!BB68</f>
        <v>40</v>
      </c>
      <c r="BC68" s="116">
        <f t="shared" si="1"/>
        <v>40</v>
      </c>
      <c r="BD68" s="524">
        <f>'Conventional Pipeline (Large)'!U68</f>
        <v>0.33</v>
      </c>
    </row>
    <row r="69" spans="1:56" x14ac:dyDescent="0.45">
      <c r="A69" s="116" t="str">
        <f>'Conventional Pipeline (Large)'!A69</f>
        <v>221501REM</v>
      </c>
      <c r="B69" s="436" t="str">
        <f>'Conventional Pipeline (Large)'!B69</f>
        <v>Grant with S106 Obligations</v>
      </c>
      <c r="C69" s="436">
        <f>'Conventional Pipeline (Large)'!C69</f>
        <v>0</v>
      </c>
      <c r="D69" s="436">
        <f>'Conventional Pipeline (Large)'!D69</f>
        <v>44882</v>
      </c>
      <c r="E69" s="436">
        <f>'Conventional Pipeline (Large)'!E69</f>
        <v>45076</v>
      </c>
      <c r="F69" s="116" t="str">
        <f>'Conventional Pipeline (Large)'!F69</f>
        <v>Alnmouth &amp; Portrush Court, Whitecote Road, Golf Links Estate, Southall, Middlesex, UB1 3NR</v>
      </c>
      <c r="G69" s="436" t="str">
        <f>'Conventional Pipeline (Large)'!G69</f>
        <v>Phase 3</v>
      </c>
      <c r="H69" s="436">
        <f>'Conventional Pipeline (Large)'!H69</f>
        <v>143</v>
      </c>
      <c r="I69" s="436">
        <f>'Conventional Pipeline (Large)'!I69</f>
        <v>84</v>
      </c>
      <c r="J69" s="116">
        <f>'Conventional Pipeline (Large)'!J69</f>
        <v>59</v>
      </c>
      <c r="K69" s="436">
        <f>'Conventional Pipeline (Large)'!K69</f>
        <v>0</v>
      </c>
      <c r="L69" s="436">
        <f>'Conventional Pipeline (Large)'!L69</f>
        <v>0</v>
      </c>
      <c r="M69" s="436" t="str">
        <f>'Conventional Pipeline (Large)'!M69</f>
        <v>Dormers Wells</v>
      </c>
      <c r="N69" s="436" t="str">
        <f>'Conventional Pipeline (Large)'!N69</f>
        <v>Southall</v>
      </c>
      <c r="O69" s="436">
        <f>'Conventional Pipeline (Large)'!O69</f>
        <v>514053</v>
      </c>
      <c r="P69" s="436">
        <f>'Conventional Pipeline (Large)'!P69</f>
        <v>181077</v>
      </c>
      <c r="Q69" s="436">
        <f>'Conventional Pipeline (Large)'!Q69</f>
        <v>0</v>
      </c>
      <c r="R69" s="436" t="str">
        <f>'Conventional Pipeline (Large)'!R69</f>
        <v>No</v>
      </c>
      <c r="S69" s="436" t="str">
        <f>'Conventional Pipeline (Large)'!S69</f>
        <v>No (18SO amended to exclude extent of this site)</v>
      </c>
      <c r="T69" s="436" t="str">
        <f>'Conventional Pipeline (Large)'!T69</f>
        <v>NA</v>
      </c>
      <c r="U69" s="116"/>
      <c r="V69" s="116">
        <f>'Conventional Pipeline (Large)'!V69</f>
        <v>59</v>
      </c>
      <c r="W69" s="436"/>
      <c r="X69" s="436"/>
      <c r="Y69" s="436"/>
      <c r="Z69" s="436"/>
      <c r="AA69" s="436"/>
      <c r="AB69" s="459" t="str">
        <f>'Conventional Pipeline (Large)'!AB69</f>
        <v>Started</v>
      </c>
      <c r="AC69" s="459" t="str">
        <f>'Conventional Pipeline (Large)'!AC69</f>
        <v xml:space="preserve">This application relates to phase 3 only, which sits outside of the allocation 18SO.
</v>
      </c>
      <c r="AD69" s="459" t="str">
        <f>'Conventional Pipeline (Large)'!AD69</f>
        <v>Bespoke. Phase 3 is under construction commencing in March 2023. The demolition of the original 84 existing units completed in May 2023. Topping out stage completed November 2024.  Completion anticipated Autumn 2026.</v>
      </c>
      <c r="AE69" s="443">
        <f>'Conventional Pipeline (Large)'!AE69</f>
        <v>0</v>
      </c>
      <c r="AF69" s="443">
        <f>'Conventional Pipeline (Large)'!AF69</f>
        <v>0</v>
      </c>
      <c r="AG69" s="443">
        <f>'Conventional Pipeline (Large)'!AG69</f>
        <v>0</v>
      </c>
      <c r="AH69" s="443">
        <f>'Conventional Pipeline (Large)'!AH69</f>
        <v>0</v>
      </c>
      <c r="AI69" s="443">
        <f>'Conventional Pipeline (Large)'!AI69</f>
        <v>0</v>
      </c>
      <c r="AJ69" s="443">
        <f>'Conventional Pipeline (Large)'!AJ69</f>
        <v>0</v>
      </c>
      <c r="AK69" s="443">
        <f>'Conventional Pipeline (Large)'!AK69</f>
        <v>0</v>
      </c>
      <c r="AL69" s="443">
        <f>'Conventional Pipeline (Large)'!AL69</f>
        <v>0</v>
      </c>
      <c r="AM69" s="505">
        <f>'Conventional Pipeline (Large)'!AM69</f>
        <v>0</v>
      </c>
      <c r="AN69" s="475">
        <f>'Conventional Pipeline (Large)'!AN69</f>
        <v>0</v>
      </c>
      <c r="AO69" s="475">
        <f>'Conventional Pipeline (Large)'!AO69</f>
        <v>59</v>
      </c>
      <c r="AP69" s="475">
        <f>'Conventional Pipeline (Large)'!AP69</f>
        <v>0</v>
      </c>
      <c r="AQ69" s="475">
        <f>'Conventional Pipeline (Large)'!AQ69</f>
        <v>0</v>
      </c>
      <c r="AR69" s="475">
        <f>'Conventional Pipeline (Large)'!AR69</f>
        <v>0</v>
      </c>
      <c r="AS69" s="443">
        <f>'Conventional Pipeline (Large)'!AS69</f>
        <v>0</v>
      </c>
      <c r="AT69" s="443">
        <f>'Conventional Pipeline (Large)'!AT69</f>
        <v>0</v>
      </c>
      <c r="AU69" s="443">
        <f>'Conventional Pipeline (Large)'!AU69</f>
        <v>0</v>
      </c>
      <c r="AV69" s="443">
        <f>'Conventional Pipeline (Large)'!AV69</f>
        <v>0</v>
      </c>
      <c r="AW69" s="443">
        <f>'Conventional Pipeline (Large)'!AW69</f>
        <v>0</v>
      </c>
      <c r="AX69" s="443">
        <f>'Conventional Pipeline (Large)'!AX69</f>
        <v>0</v>
      </c>
      <c r="AY69" s="443">
        <f>'Conventional Pipeline (Large)'!AY69</f>
        <v>0</v>
      </c>
      <c r="AZ69" s="443">
        <f>'Conventional Pipeline (Large)'!AZ69</f>
        <v>0</v>
      </c>
      <c r="BA69" s="443">
        <f>'Conventional Pipeline (Large)'!BA69</f>
        <v>0</v>
      </c>
      <c r="BB69" s="443">
        <f>'Conventional Pipeline (Large)'!BB69</f>
        <v>59</v>
      </c>
      <c r="BC69" s="116">
        <f t="shared" si="1"/>
        <v>59</v>
      </c>
      <c r="BD69" s="524">
        <f>'Conventional Pipeline (Large)'!U69</f>
        <v>0.77</v>
      </c>
    </row>
    <row r="70" spans="1:56" hidden="1" x14ac:dyDescent="0.45">
      <c r="A70" s="116"/>
      <c r="B70" s="436"/>
      <c r="C70" s="436"/>
      <c r="D70" s="436"/>
      <c r="E70" s="436"/>
      <c r="F70" s="116"/>
      <c r="G70" s="436"/>
      <c r="H70" s="436"/>
      <c r="I70" s="436"/>
      <c r="J70" s="116"/>
      <c r="K70" s="436"/>
      <c r="L70" s="436"/>
      <c r="M70" s="436"/>
      <c r="N70" s="436"/>
      <c r="O70" s="436"/>
      <c r="P70" s="436"/>
      <c r="Q70" s="436"/>
      <c r="R70" s="436"/>
      <c r="S70" s="436"/>
      <c r="T70" s="436"/>
      <c r="U70" s="116"/>
      <c r="V70" s="116"/>
      <c r="W70" s="436"/>
      <c r="X70" s="436"/>
      <c r="Y70" s="436"/>
      <c r="Z70" s="436"/>
      <c r="AA70" s="436"/>
      <c r="AB70" s="436"/>
      <c r="AC70" s="436"/>
      <c r="AD70" s="436"/>
      <c r="AE70" s="436"/>
      <c r="AF70" s="436"/>
      <c r="AG70" s="436"/>
      <c r="AH70" s="436"/>
      <c r="AI70" s="436"/>
      <c r="AJ70" s="436"/>
      <c r="AK70" s="436"/>
      <c r="AL70" s="436"/>
      <c r="AM70" s="462"/>
      <c r="AN70" s="116"/>
      <c r="AO70" s="116"/>
      <c r="AP70" s="116"/>
      <c r="AQ70" s="116"/>
      <c r="AR70" s="116"/>
      <c r="AS70" s="436"/>
      <c r="AT70" s="436"/>
      <c r="AU70" s="436"/>
      <c r="AV70" s="436"/>
      <c r="AW70" s="436"/>
      <c r="AX70" s="436"/>
      <c r="AY70" s="436"/>
      <c r="AZ70" s="436"/>
      <c r="BA70" s="436"/>
      <c r="BB70" s="436"/>
      <c r="BC70" s="462">
        <f t="shared" si="1"/>
        <v>0</v>
      </c>
      <c r="BD70" s="488"/>
    </row>
    <row r="71" spans="1:56" x14ac:dyDescent="0.45">
      <c r="A71" s="458" t="str">
        <f>'NSC Pipeline'!A5</f>
        <v>232800FUL</v>
      </c>
      <c r="B71" s="436" t="str">
        <f>'NSC Pipeline'!B5</f>
        <v>Grant with S106 obligations</v>
      </c>
      <c r="C71" s="436">
        <f>'NSC Pipeline'!C5</f>
        <v>0</v>
      </c>
      <c r="D71" s="436">
        <f>'NSC Pipeline'!D5</f>
        <v>45420</v>
      </c>
      <c r="E71" s="436">
        <f>'NSC Pipeline'!E5</f>
        <v>0</v>
      </c>
      <c r="F71" s="116" t="str">
        <f>'NSC Pipeline'!F5</f>
        <v>1 Stirling Road/1-9 Colville Road And 67-81 Stirling Road Acton W3 8DJ</v>
      </c>
      <c r="G71" s="436" t="str">
        <f>'NSC Pipeline'!G5</f>
        <v>Student Accommodation
PBSA 200 studios and 229 clusters (equates to 429 rooms). 95 C3 units also proposed. Part supersedes 214611FUL. 252720NMA amends unit size, accessible unit provision, external changes and increases commercial floor area (no change in unit totals of tenure mix).</v>
      </c>
      <c r="H71" s="436">
        <f>'NSC Pipeline'!M5</f>
        <v>172</v>
      </c>
      <c r="I71" s="436"/>
      <c r="J71" s="116">
        <f>'NSC Pipeline'!L5</f>
        <v>0</v>
      </c>
      <c r="K71" s="436"/>
      <c r="L71" s="436"/>
      <c r="M71" s="436"/>
      <c r="N71" s="436"/>
      <c r="O71" s="436"/>
      <c r="P71" s="436"/>
      <c r="Q71" s="436"/>
      <c r="R71" s="436"/>
      <c r="S71" s="436"/>
      <c r="T71" s="436"/>
      <c r="U71" s="116"/>
      <c r="V71" s="473">
        <f>'NSC Pipeline'!Y5</f>
        <v>172</v>
      </c>
      <c r="W71" s="436"/>
      <c r="X71" s="436"/>
      <c r="Y71" s="436"/>
      <c r="Z71" s="436"/>
      <c r="AA71" s="436"/>
      <c r="AB71" s="436"/>
      <c r="AC71" s="436"/>
      <c r="AD71" s="436"/>
      <c r="AE71" s="436"/>
      <c r="AF71" s="436"/>
      <c r="AG71" s="436"/>
      <c r="AH71" s="436"/>
      <c r="AI71" s="436"/>
      <c r="AJ71" s="436"/>
      <c r="AK71" s="436"/>
      <c r="AL71" s="436"/>
      <c r="AM71" s="462"/>
      <c r="AN71" s="116">
        <f>'NSC Pipeline'!AM5</f>
        <v>0</v>
      </c>
      <c r="AO71" s="116">
        <f>'NSC Pipeline'!AN5</f>
        <v>0</v>
      </c>
      <c r="AP71" s="116">
        <f>'NSC Pipeline'!AO5</f>
        <v>0</v>
      </c>
      <c r="AQ71" s="116">
        <f>'NSC Pipeline'!AP5</f>
        <v>172</v>
      </c>
      <c r="AR71" s="116">
        <f>'NSC Pipeline'!AQ5</f>
        <v>0</v>
      </c>
      <c r="AS71" s="436">
        <f>'NSC Pipeline'!AR5</f>
        <v>0</v>
      </c>
      <c r="AT71" s="436">
        <f>'NSC Pipeline'!AS5</f>
        <v>0</v>
      </c>
      <c r="AU71" s="436">
        <f>'NSC Pipeline'!AT5</f>
        <v>0</v>
      </c>
      <c r="AV71" s="436">
        <f>'NSC Pipeline'!AU5</f>
        <v>0</v>
      </c>
      <c r="AW71" s="436">
        <f>'NSC Pipeline'!AV5</f>
        <v>0</v>
      </c>
      <c r="AX71" s="436">
        <f>'NSC Pipeline'!AW5</f>
        <v>0</v>
      </c>
      <c r="AY71" s="436">
        <f>'NSC Pipeline'!AX5</f>
        <v>0</v>
      </c>
      <c r="AZ71" s="436">
        <f>'NSC Pipeline'!AY5</f>
        <v>0</v>
      </c>
      <c r="BA71" s="436">
        <f>'NSC Pipeline'!AZ5</f>
        <v>0</v>
      </c>
      <c r="BB71" s="436">
        <f>'NSC Pipeline'!BA5</f>
        <v>172</v>
      </c>
      <c r="BC71" s="116">
        <f t="shared" si="1"/>
        <v>172</v>
      </c>
      <c r="BD71" s="488">
        <f>'NSC Pipeline'!X5</f>
        <v>0.32900000000000001</v>
      </c>
    </row>
    <row r="72" spans="1:56" x14ac:dyDescent="0.45">
      <c r="A72" s="458" t="str">
        <f>'NSC Pipeline'!A6</f>
        <v>174485FUL</v>
      </c>
      <c r="B72" s="436" t="str">
        <f>'NSC Pipeline'!B6</f>
        <v>Grant with S106 obligations</v>
      </c>
      <c r="C72" s="436">
        <f>'NSC Pipeline'!C6</f>
        <v>0</v>
      </c>
      <c r="D72" s="436">
        <f>'NSC Pipeline'!D6</f>
        <v>43795</v>
      </c>
      <c r="E72" s="436">
        <f>'NSC Pipeline'!E6</f>
        <v>43990</v>
      </c>
      <c r="F72" s="116" t="str">
        <f>'NSC Pipeline'!F6</f>
        <v>Hanger Lane Gyratory, Hanger Lane, W5 1DL</v>
      </c>
      <c r="G72" s="436">
        <f>'NSC Pipeline'!G6</f>
        <v>0</v>
      </c>
      <c r="H72" s="436">
        <f>'NSC Pipeline'!M6</f>
        <v>224</v>
      </c>
      <c r="I72" s="436"/>
      <c r="J72" s="116">
        <f>'NSC Pipeline'!L6</f>
        <v>0</v>
      </c>
      <c r="K72" s="436"/>
      <c r="L72" s="436"/>
      <c r="M72" s="436"/>
      <c r="N72" s="436"/>
      <c r="O72" s="436"/>
      <c r="P72" s="436"/>
      <c r="Q72" s="436"/>
      <c r="R72" s="436"/>
      <c r="S72" s="436"/>
      <c r="T72" s="436"/>
      <c r="U72" s="116"/>
      <c r="V72" s="473" t="str">
        <f>'NSC Pipeline'!Y6</f>
        <v>224</v>
      </c>
      <c r="W72" s="436"/>
      <c r="X72" s="436"/>
      <c r="Y72" s="436"/>
      <c r="Z72" s="436"/>
      <c r="AA72" s="436"/>
      <c r="AB72" s="436"/>
      <c r="AC72" s="436"/>
      <c r="AD72" s="436"/>
      <c r="AE72" s="436"/>
      <c r="AF72" s="436"/>
      <c r="AG72" s="436"/>
      <c r="AH72" s="436"/>
      <c r="AI72" s="436"/>
      <c r="AJ72" s="436"/>
      <c r="AK72" s="436"/>
      <c r="AL72" s="436"/>
      <c r="AM72" s="462"/>
      <c r="AN72" s="116">
        <f>'NSC Pipeline'!AM6</f>
        <v>0</v>
      </c>
      <c r="AO72" s="116">
        <f>'NSC Pipeline'!AN6</f>
        <v>224</v>
      </c>
      <c r="AP72" s="116">
        <f>'NSC Pipeline'!AO6</f>
        <v>0</v>
      </c>
      <c r="AQ72" s="116">
        <f>'NSC Pipeline'!AP6</f>
        <v>0</v>
      </c>
      <c r="AR72" s="116">
        <f>'NSC Pipeline'!AQ6</f>
        <v>0</v>
      </c>
      <c r="AS72" s="436">
        <f>'NSC Pipeline'!AR6</f>
        <v>0</v>
      </c>
      <c r="AT72" s="436">
        <f>'NSC Pipeline'!AS6</f>
        <v>0</v>
      </c>
      <c r="AU72" s="436">
        <f>'NSC Pipeline'!AT6</f>
        <v>0</v>
      </c>
      <c r="AV72" s="436">
        <f>'NSC Pipeline'!AU6</f>
        <v>0</v>
      </c>
      <c r="AW72" s="436">
        <f>'NSC Pipeline'!AV6</f>
        <v>0</v>
      </c>
      <c r="AX72" s="436">
        <f>'NSC Pipeline'!AW6</f>
        <v>0</v>
      </c>
      <c r="AY72" s="436">
        <f>'NSC Pipeline'!AX6</f>
        <v>0</v>
      </c>
      <c r="AZ72" s="436">
        <f>'NSC Pipeline'!AY6</f>
        <v>0</v>
      </c>
      <c r="BA72" s="436">
        <f>'NSC Pipeline'!AZ6</f>
        <v>0</v>
      </c>
      <c r="BB72" s="436">
        <f>'NSC Pipeline'!BA6</f>
        <v>224</v>
      </c>
      <c r="BC72" s="116">
        <f t="shared" si="1"/>
        <v>224</v>
      </c>
      <c r="BD72" s="488" t="str">
        <f>'NSC Pipeline'!X6</f>
        <v>0.41</v>
      </c>
    </row>
    <row r="73" spans="1:56" x14ac:dyDescent="0.45">
      <c r="A73" s="458" t="str">
        <f>'NSC Pipeline'!A7</f>
        <v>220091FUL</v>
      </c>
      <c r="B73" s="436" t="str">
        <f>'NSC Pipeline'!B7</f>
        <v>Grant with S106 obligations</v>
      </c>
      <c r="C73" s="436">
        <f>'NSC Pipeline'!C7</f>
        <v>0</v>
      </c>
      <c r="D73" s="436">
        <f>'NSC Pipeline'!D7</f>
        <v>45056</v>
      </c>
      <c r="E73" s="436">
        <f>'NSC Pipeline'!E7</f>
        <v>45161</v>
      </c>
      <c r="F73" s="116" t="str">
        <f>'NSC Pipeline'!F7</f>
        <v>Hanger Lane Gyratory, Hanger Lane, W5 1DL</v>
      </c>
      <c r="G73" s="436">
        <f>'NSC Pipeline'!G7</f>
        <v>0</v>
      </c>
      <c r="H73" s="436">
        <f>'NSC Pipeline'!M7</f>
        <v>58</v>
      </c>
      <c r="I73" s="436"/>
      <c r="J73" s="116">
        <f>'NSC Pipeline'!L7</f>
        <v>0</v>
      </c>
      <c r="K73" s="436"/>
      <c r="L73" s="436"/>
      <c r="M73" s="436"/>
      <c r="N73" s="436"/>
      <c r="O73" s="436"/>
      <c r="P73" s="436"/>
      <c r="Q73" s="436"/>
      <c r="R73" s="436"/>
      <c r="S73" s="436"/>
      <c r="T73" s="436"/>
      <c r="U73" s="116"/>
      <c r="V73" s="473" t="str">
        <f>'NSC Pipeline'!Y7</f>
        <v>58</v>
      </c>
      <c r="W73" s="436"/>
      <c r="X73" s="436"/>
      <c r="Y73" s="436"/>
      <c r="Z73" s="436"/>
      <c r="AA73" s="436"/>
      <c r="AB73" s="436"/>
      <c r="AC73" s="436"/>
      <c r="AD73" s="436"/>
      <c r="AE73" s="436"/>
      <c r="AF73" s="436"/>
      <c r="AG73" s="436"/>
      <c r="AH73" s="436"/>
      <c r="AI73" s="436"/>
      <c r="AJ73" s="436"/>
      <c r="AK73" s="436"/>
      <c r="AL73" s="436"/>
      <c r="AM73" s="462"/>
      <c r="AN73" s="116">
        <f>'NSC Pipeline'!AM7</f>
        <v>0</v>
      </c>
      <c r="AO73" s="116">
        <f>'NSC Pipeline'!AN7</f>
        <v>58</v>
      </c>
      <c r="AP73" s="116">
        <f>'NSC Pipeline'!AO7</f>
        <v>0</v>
      </c>
      <c r="AQ73" s="116">
        <f>'NSC Pipeline'!AP7</f>
        <v>0</v>
      </c>
      <c r="AR73" s="116">
        <f>'NSC Pipeline'!AQ7</f>
        <v>0</v>
      </c>
      <c r="AS73" s="436">
        <f>'NSC Pipeline'!AR7</f>
        <v>0</v>
      </c>
      <c r="AT73" s="436">
        <f>'NSC Pipeline'!AS7</f>
        <v>0</v>
      </c>
      <c r="AU73" s="436">
        <f>'NSC Pipeline'!AT7</f>
        <v>0</v>
      </c>
      <c r="AV73" s="436">
        <f>'NSC Pipeline'!AU7</f>
        <v>0</v>
      </c>
      <c r="AW73" s="436">
        <f>'NSC Pipeline'!AV7</f>
        <v>0</v>
      </c>
      <c r="AX73" s="436">
        <f>'NSC Pipeline'!AW7</f>
        <v>0</v>
      </c>
      <c r="AY73" s="436">
        <f>'NSC Pipeline'!AX7</f>
        <v>0</v>
      </c>
      <c r="AZ73" s="436">
        <f>'NSC Pipeline'!AY7</f>
        <v>0</v>
      </c>
      <c r="BA73" s="436">
        <f>'NSC Pipeline'!AZ7</f>
        <v>0</v>
      </c>
      <c r="BB73" s="436">
        <f>'NSC Pipeline'!BA7</f>
        <v>58</v>
      </c>
      <c r="BC73" s="116">
        <f t="shared" si="1"/>
        <v>58</v>
      </c>
      <c r="BD73" s="488" t="str">
        <f>'NSC Pipeline'!X7</f>
        <v>0.41</v>
      </c>
    </row>
    <row r="74" spans="1:56" x14ac:dyDescent="0.45">
      <c r="A74" s="458" t="str">
        <f>'NSC Pipeline'!A8</f>
        <v>240053FUL</v>
      </c>
      <c r="B74" s="436" t="str">
        <f>'NSC Pipeline'!B8</f>
        <v>Grant with Conditions</v>
      </c>
      <c r="C74" s="436">
        <f>'NSC Pipeline'!C8</f>
        <v>0</v>
      </c>
      <c r="D74" s="436">
        <f>'NSC Pipeline'!D8</f>
        <v>45505</v>
      </c>
      <c r="E74" s="436">
        <f>'NSC Pipeline'!E8</f>
        <v>0</v>
      </c>
      <c r="F74" s="116" t="str">
        <f>'NSC Pipeline'!F8</f>
        <v>Student Accommodation Hanger Lane Gyratory Ealing W5 1DL</v>
      </c>
      <c r="G74" s="436" t="str">
        <f>'NSC Pipeline'!G8</f>
        <v>Single storey ground floor extension and extension of mezzanine floor to the existing student accommodation/commercial building (Mixed Use Class Sui Generis/E)</v>
      </c>
      <c r="H74" s="436">
        <f>'NSC Pipeline'!M8</f>
        <v>4</v>
      </c>
      <c r="I74" s="436"/>
      <c r="J74" s="116">
        <f>'NSC Pipeline'!L8</f>
        <v>0</v>
      </c>
      <c r="K74" s="436"/>
      <c r="L74" s="436"/>
      <c r="M74" s="436"/>
      <c r="N74" s="436"/>
      <c r="O74" s="436"/>
      <c r="P74" s="436"/>
      <c r="Q74" s="436"/>
      <c r="R74" s="436"/>
      <c r="S74" s="436"/>
      <c r="T74" s="436"/>
      <c r="U74" s="116"/>
      <c r="V74" s="473" t="str">
        <f>'NSC Pipeline'!Y8</f>
        <v>4</v>
      </c>
      <c r="W74" s="436"/>
      <c r="X74" s="436"/>
      <c r="Y74" s="436"/>
      <c r="Z74" s="436"/>
      <c r="AA74" s="436"/>
      <c r="AB74" s="436"/>
      <c r="AC74" s="436"/>
      <c r="AD74" s="436"/>
      <c r="AE74" s="436"/>
      <c r="AF74" s="436"/>
      <c r="AG74" s="436"/>
      <c r="AH74" s="436"/>
      <c r="AI74" s="436"/>
      <c r="AJ74" s="436"/>
      <c r="AK74" s="436"/>
      <c r="AL74" s="436"/>
      <c r="AM74" s="462"/>
      <c r="AN74" s="116">
        <f>'NSC Pipeline'!AM8</f>
        <v>0</v>
      </c>
      <c r="AO74" s="116">
        <f>'NSC Pipeline'!AN8</f>
        <v>4</v>
      </c>
      <c r="AP74" s="116">
        <f>'NSC Pipeline'!AO8</f>
        <v>0</v>
      </c>
      <c r="AQ74" s="116">
        <f>'NSC Pipeline'!AP8</f>
        <v>0</v>
      </c>
      <c r="AR74" s="116">
        <f>'NSC Pipeline'!AQ8</f>
        <v>0</v>
      </c>
      <c r="AS74" s="436">
        <f>'NSC Pipeline'!AR8</f>
        <v>0</v>
      </c>
      <c r="AT74" s="436">
        <f>'NSC Pipeline'!AS8</f>
        <v>0</v>
      </c>
      <c r="AU74" s="436">
        <f>'NSC Pipeline'!AT8</f>
        <v>0</v>
      </c>
      <c r="AV74" s="436">
        <f>'NSC Pipeline'!AU8</f>
        <v>0</v>
      </c>
      <c r="AW74" s="436">
        <f>'NSC Pipeline'!AV8</f>
        <v>0</v>
      </c>
      <c r="AX74" s="436">
        <f>'NSC Pipeline'!AW8</f>
        <v>0</v>
      </c>
      <c r="AY74" s="436">
        <f>'NSC Pipeline'!AX8</f>
        <v>0</v>
      </c>
      <c r="AZ74" s="436">
        <f>'NSC Pipeline'!AY8</f>
        <v>0</v>
      </c>
      <c r="BA74" s="436">
        <f>'NSC Pipeline'!AZ8</f>
        <v>0</v>
      </c>
      <c r="BB74" s="436">
        <f>'NSC Pipeline'!BA8</f>
        <v>4</v>
      </c>
      <c r="BC74" s="116">
        <f t="shared" si="1"/>
        <v>4</v>
      </c>
      <c r="BD74" s="488" t="str">
        <f>'NSC Pipeline'!X8</f>
        <v>0.40</v>
      </c>
    </row>
    <row r="75" spans="1:56" x14ac:dyDescent="0.45">
      <c r="A75" s="458" t="str">
        <f>'NSC Pipeline'!A9</f>
        <v>221687FUL</v>
      </c>
      <c r="B75" s="436" t="str">
        <f>'NSC Pipeline'!B9</f>
        <v>Grant with S106 obligations</v>
      </c>
      <c r="C75" s="436">
        <f>'NSC Pipeline'!C9</f>
        <v>0</v>
      </c>
      <c r="D75" s="436">
        <f>'NSC Pipeline'!D9</f>
        <v>45373</v>
      </c>
      <c r="E75" s="436">
        <f>'NSC Pipeline'!E9</f>
        <v>0</v>
      </c>
      <c r="F75" s="116" t="str">
        <f>'NSC Pipeline'!F9</f>
        <v>Sandringham Mews, Ealing, W5 5DG</v>
      </c>
      <c r="G75" s="436" t="str">
        <f>'NSC Pipeline'!G9</f>
        <v>Shared Living Scheme</v>
      </c>
      <c r="H75" s="436">
        <f>'NSC Pipeline'!M9</f>
        <v>177</v>
      </c>
      <c r="I75" s="436"/>
      <c r="J75" s="116">
        <f>'NSC Pipeline'!L9</f>
        <v>4</v>
      </c>
      <c r="K75" s="436"/>
      <c r="L75" s="436"/>
      <c r="M75" s="436"/>
      <c r="N75" s="436"/>
      <c r="O75" s="436"/>
      <c r="P75" s="436"/>
      <c r="Q75" s="436"/>
      <c r="R75" s="436"/>
      <c r="S75" s="436"/>
      <c r="T75" s="436"/>
      <c r="U75" s="116"/>
      <c r="V75" s="473" t="str">
        <f>'NSC Pipeline'!Y9</f>
        <v>173</v>
      </c>
      <c r="W75" s="436"/>
      <c r="X75" s="436"/>
      <c r="Y75" s="436"/>
      <c r="Z75" s="436"/>
      <c r="AA75" s="436"/>
      <c r="AB75" s="436"/>
      <c r="AC75" s="436"/>
      <c r="AD75" s="436"/>
      <c r="AE75" s="436"/>
      <c r="AF75" s="436"/>
      <c r="AG75" s="436"/>
      <c r="AH75" s="436"/>
      <c r="AI75" s="436"/>
      <c r="AJ75" s="436"/>
      <c r="AK75" s="436"/>
      <c r="AL75" s="436"/>
      <c r="AM75" s="462"/>
      <c r="AN75" s="116">
        <f>'NSC Pipeline'!AM9</f>
        <v>0</v>
      </c>
      <c r="AO75" s="116">
        <f>'NSC Pipeline'!AN9</f>
        <v>0</v>
      </c>
      <c r="AP75" s="116">
        <f>'NSC Pipeline'!AO9</f>
        <v>0</v>
      </c>
      <c r="AQ75" s="116">
        <f>'NSC Pipeline'!AP9</f>
        <v>86</v>
      </c>
      <c r="AR75" s="116">
        <f>'NSC Pipeline'!AQ9</f>
        <v>87</v>
      </c>
      <c r="AS75" s="436">
        <f>'NSC Pipeline'!AR9</f>
        <v>0</v>
      </c>
      <c r="AT75" s="436">
        <f>'NSC Pipeline'!AS9</f>
        <v>0</v>
      </c>
      <c r="AU75" s="436">
        <f>'NSC Pipeline'!AT9</f>
        <v>0</v>
      </c>
      <c r="AV75" s="436">
        <f>'NSC Pipeline'!AU9</f>
        <v>0</v>
      </c>
      <c r="AW75" s="436">
        <f>'NSC Pipeline'!AV9</f>
        <v>0</v>
      </c>
      <c r="AX75" s="436">
        <f>'NSC Pipeline'!AW9</f>
        <v>0</v>
      </c>
      <c r="AY75" s="436">
        <f>'NSC Pipeline'!AX9</f>
        <v>0</v>
      </c>
      <c r="AZ75" s="436">
        <f>'NSC Pipeline'!AY9</f>
        <v>0</v>
      </c>
      <c r="BA75" s="436">
        <f>'NSC Pipeline'!AZ9</f>
        <v>0</v>
      </c>
      <c r="BB75" s="436">
        <f>'NSC Pipeline'!BA9</f>
        <v>173</v>
      </c>
      <c r="BC75" s="116">
        <f t="shared" ref="BC75:BC81" si="2">SUM(AN75:AR75)</f>
        <v>173</v>
      </c>
      <c r="BD75" s="488" t="str">
        <f>'NSC Pipeline'!X9</f>
        <v>0.39</v>
      </c>
    </row>
    <row r="76" spans="1:56" hidden="1" x14ac:dyDescent="0.45">
      <c r="A76" s="458" t="str">
        <f>'NSC Pipeline'!A10</f>
        <v>225080FUL</v>
      </c>
      <c r="B76" s="436" t="str">
        <f>'NSC Pipeline'!B10</f>
        <v>Grant with S106 obligations</v>
      </c>
      <c r="C76" s="436">
        <f>'NSC Pipeline'!C10</f>
        <v>0</v>
      </c>
      <c r="D76" s="436">
        <f>'NSC Pipeline'!D10</f>
        <v>45260</v>
      </c>
      <c r="E76" s="436">
        <f>'NSC Pipeline'!E10</f>
        <v>0</v>
      </c>
      <c r="F76" s="116" t="str">
        <f>'NSC Pipeline'!F10</f>
        <v>131-137 Broadway, West Ealing, London, W13 9BE</v>
      </c>
      <c r="G76" s="436" t="str">
        <f>'NSC Pipeline'!G10</f>
        <v>Co-living units</v>
      </c>
      <c r="H76" s="436">
        <f>'NSC Pipeline'!M10</f>
        <v>52</v>
      </c>
      <c r="I76" s="436"/>
      <c r="J76" s="116">
        <f>'NSC Pipeline'!L10</f>
        <v>0</v>
      </c>
      <c r="K76" s="436"/>
      <c r="L76" s="436"/>
      <c r="M76" s="436"/>
      <c r="N76" s="436"/>
      <c r="O76" s="436"/>
      <c r="P76" s="436"/>
      <c r="Q76" s="436"/>
      <c r="R76" s="436"/>
      <c r="S76" s="436"/>
      <c r="T76" s="436"/>
      <c r="U76" s="116"/>
      <c r="V76" s="473" t="str">
        <f>'NSC Pipeline'!Y10</f>
        <v>0</v>
      </c>
      <c r="W76" s="436"/>
      <c r="X76" s="436"/>
      <c r="Y76" s="436"/>
      <c r="Z76" s="436"/>
      <c r="AA76" s="436"/>
      <c r="AB76" s="436"/>
      <c r="AC76" s="436"/>
      <c r="AD76" s="436"/>
      <c r="AE76" s="436"/>
      <c r="AF76" s="436"/>
      <c r="AG76" s="436"/>
      <c r="AH76" s="436"/>
      <c r="AI76" s="436"/>
      <c r="AJ76" s="436"/>
      <c r="AK76" s="436"/>
      <c r="AL76" s="436"/>
      <c r="AM76" s="462"/>
      <c r="AN76" s="116">
        <f>'NSC Pipeline'!AM10</f>
        <v>0</v>
      </c>
      <c r="AO76" s="116">
        <f>'NSC Pipeline'!AN10</f>
        <v>0</v>
      </c>
      <c r="AP76" s="116">
        <f>'NSC Pipeline'!AO10</f>
        <v>0</v>
      </c>
      <c r="AQ76" s="116">
        <f>'NSC Pipeline'!AP10</f>
        <v>0</v>
      </c>
      <c r="AR76" s="116">
        <f>'NSC Pipeline'!AQ10</f>
        <v>0</v>
      </c>
      <c r="AS76" s="436">
        <f>'NSC Pipeline'!AR10</f>
        <v>0</v>
      </c>
      <c r="AT76" s="436">
        <f>'NSC Pipeline'!AS10</f>
        <v>0</v>
      </c>
      <c r="AU76" s="436">
        <f>'NSC Pipeline'!AT10</f>
        <v>0</v>
      </c>
      <c r="AV76" s="436">
        <f>'NSC Pipeline'!AU10</f>
        <v>0</v>
      </c>
      <c r="AW76" s="436">
        <f>'NSC Pipeline'!AV10</f>
        <v>0</v>
      </c>
      <c r="AX76" s="436">
        <f>'NSC Pipeline'!AW10</f>
        <v>0</v>
      </c>
      <c r="AY76" s="436">
        <f>'NSC Pipeline'!AX10</f>
        <v>0</v>
      </c>
      <c r="AZ76" s="436">
        <f>'NSC Pipeline'!AY10</f>
        <v>0</v>
      </c>
      <c r="BA76" s="436">
        <f>'NSC Pipeline'!AZ10</f>
        <v>0</v>
      </c>
      <c r="BB76" s="436">
        <f>'NSC Pipeline'!BA10</f>
        <v>0</v>
      </c>
      <c r="BC76" s="462">
        <f t="shared" si="2"/>
        <v>0</v>
      </c>
      <c r="BD76" s="488" t="str">
        <f>'NSC Pipeline'!X10</f>
        <v>0.07</v>
      </c>
    </row>
    <row r="77" spans="1:56" x14ac:dyDescent="0.45">
      <c r="A77" s="458" t="str">
        <f>'NSC Pipeline'!A11</f>
        <v>233551FUL</v>
      </c>
      <c r="B77" s="436" t="str">
        <f>'NSC Pipeline'!B11</f>
        <v>Grant with S106 Obligations</v>
      </c>
      <c r="C77" s="436">
        <f>'NSC Pipeline'!C11</f>
        <v>0</v>
      </c>
      <c r="D77" s="436">
        <f>'NSC Pipeline'!D11</f>
        <v>45617</v>
      </c>
      <c r="E77" s="436">
        <f>'NSC Pipeline'!E11</f>
        <v>0</v>
      </c>
      <c r="F77" s="116" t="str">
        <f>'NSC Pipeline'!F11</f>
        <v>West Ealing Station Approach, 44 - 54 Drayton Green Road &amp; 41 Hastings Road, West Ealing W13 8RY</v>
      </c>
      <c r="G77" s="436" t="str">
        <f>'NSC Pipeline'!G11</f>
        <v>Student Accommodation</v>
      </c>
      <c r="H77" s="436">
        <f>'NSC Pipeline'!M11</f>
        <v>179</v>
      </c>
      <c r="I77" s="436"/>
      <c r="J77" s="116">
        <f>'NSC Pipeline'!L11</f>
        <v>0</v>
      </c>
      <c r="K77" s="436"/>
      <c r="L77" s="436"/>
      <c r="M77" s="436"/>
      <c r="N77" s="436"/>
      <c r="O77" s="436"/>
      <c r="P77" s="436"/>
      <c r="Q77" s="436"/>
      <c r="R77" s="436"/>
      <c r="S77" s="436"/>
      <c r="T77" s="436"/>
      <c r="U77" s="116"/>
      <c r="V77" s="473" t="str">
        <f>'NSC Pipeline'!Y11</f>
        <v>179</v>
      </c>
      <c r="W77" s="436"/>
      <c r="X77" s="436"/>
      <c r="Y77" s="436"/>
      <c r="Z77" s="436"/>
      <c r="AA77" s="436"/>
      <c r="AB77" s="436"/>
      <c r="AC77" s="436"/>
      <c r="AD77" s="436"/>
      <c r="AE77" s="436"/>
      <c r="AF77" s="436"/>
      <c r="AG77" s="436"/>
      <c r="AH77" s="436"/>
      <c r="AI77" s="436"/>
      <c r="AJ77" s="436"/>
      <c r="AK77" s="436"/>
      <c r="AL77" s="436"/>
      <c r="AM77" s="462"/>
      <c r="AN77" s="116">
        <f>'NSC Pipeline'!AM11</f>
        <v>0</v>
      </c>
      <c r="AO77" s="116">
        <f>'NSC Pipeline'!AN11</f>
        <v>0</v>
      </c>
      <c r="AP77" s="116">
        <f>'NSC Pipeline'!AO11</f>
        <v>0</v>
      </c>
      <c r="AQ77" s="116">
        <f>'NSC Pipeline'!AP11</f>
        <v>0</v>
      </c>
      <c r="AR77" s="116">
        <f>'NSC Pipeline'!AQ11</f>
        <v>60</v>
      </c>
      <c r="AS77" s="436">
        <f>'NSC Pipeline'!AR11</f>
        <v>60</v>
      </c>
      <c r="AT77" s="436">
        <f>'NSC Pipeline'!AS11</f>
        <v>59</v>
      </c>
      <c r="AU77" s="436">
        <f>'NSC Pipeline'!AT11</f>
        <v>0</v>
      </c>
      <c r="AV77" s="436">
        <f>'NSC Pipeline'!AU11</f>
        <v>0</v>
      </c>
      <c r="AW77" s="436">
        <f>'NSC Pipeline'!AV11</f>
        <v>0</v>
      </c>
      <c r="AX77" s="436">
        <f>'NSC Pipeline'!AW11</f>
        <v>0</v>
      </c>
      <c r="AY77" s="436">
        <f>'NSC Pipeline'!AX11</f>
        <v>0</v>
      </c>
      <c r="AZ77" s="436">
        <f>'NSC Pipeline'!AY11</f>
        <v>0</v>
      </c>
      <c r="BA77" s="436">
        <f>'NSC Pipeline'!AZ11</f>
        <v>0</v>
      </c>
      <c r="BB77" s="436">
        <f>'NSC Pipeline'!BA11</f>
        <v>179</v>
      </c>
      <c r="BC77" s="116">
        <f t="shared" si="2"/>
        <v>60</v>
      </c>
      <c r="BD77" s="488" t="str">
        <f>'NSC Pipeline'!X11</f>
        <v>0.16</v>
      </c>
    </row>
    <row r="78" spans="1:56" x14ac:dyDescent="0.45">
      <c r="A78" s="458" t="str">
        <f>'NSC Pipeline'!A12</f>
        <v>241736FUL</v>
      </c>
      <c r="B78" s="436" t="str">
        <f>'NSC Pipeline'!B12</f>
        <v>Grant with S106 obligations</v>
      </c>
      <c r="C78" s="436">
        <f>'NSC Pipeline'!C12</f>
        <v>0</v>
      </c>
      <c r="D78" s="436">
        <f>'NSC Pipeline'!D12</f>
        <v>45610</v>
      </c>
      <c r="E78" s="436">
        <f>'NSC Pipeline'!E12</f>
        <v>0</v>
      </c>
      <c r="F78" s="116" t="str">
        <f>'NSC Pipeline'!F12</f>
        <v>23 Greengate Greenford UB6 0QJ</v>
      </c>
      <c r="G78" s="436" t="str">
        <f>'NSC Pipeline'!G12</f>
        <v>Change of use of a single dwellinghouse (Use Class C3) into a large House in Multiple Occupation (HMO) comprising 8-bedrooms (Use Class Sui Generis)</v>
      </c>
      <c r="H78" s="436">
        <f>'NSC Pipeline'!M12</f>
        <v>4</v>
      </c>
      <c r="I78" s="436"/>
      <c r="J78" s="116">
        <f>'NSC Pipeline'!L12</f>
        <v>1</v>
      </c>
      <c r="K78" s="436"/>
      <c r="L78" s="436"/>
      <c r="M78" s="436"/>
      <c r="N78" s="436"/>
      <c r="O78" s="436"/>
      <c r="P78" s="436"/>
      <c r="Q78" s="436"/>
      <c r="R78" s="436"/>
      <c r="S78" s="436"/>
      <c r="T78" s="436"/>
      <c r="U78" s="116"/>
      <c r="V78" s="473">
        <f>'NSC Pipeline'!Y12</f>
        <v>3</v>
      </c>
      <c r="W78" s="436"/>
      <c r="X78" s="436"/>
      <c r="Y78" s="436"/>
      <c r="Z78" s="436"/>
      <c r="AA78" s="436"/>
      <c r="AB78" s="436"/>
      <c r="AC78" s="436"/>
      <c r="AD78" s="436"/>
      <c r="AE78" s="436"/>
      <c r="AF78" s="436"/>
      <c r="AG78" s="436"/>
      <c r="AH78" s="436"/>
      <c r="AI78" s="436"/>
      <c r="AJ78" s="436"/>
      <c r="AK78" s="436"/>
      <c r="AL78" s="436"/>
      <c r="AM78" s="462"/>
      <c r="AN78" s="116">
        <f>'NSC Pipeline'!AM12</f>
        <v>0</v>
      </c>
      <c r="AO78" s="116">
        <f>'NSC Pipeline'!AN12</f>
        <v>3</v>
      </c>
      <c r="AP78" s="116">
        <f>'NSC Pipeline'!AO12</f>
        <v>0</v>
      </c>
      <c r="AQ78" s="116">
        <f>'NSC Pipeline'!AP12</f>
        <v>0</v>
      </c>
      <c r="AR78" s="116">
        <f>'NSC Pipeline'!AQ12</f>
        <v>0</v>
      </c>
      <c r="AS78" s="436">
        <f>'NSC Pipeline'!AR12</f>
        <v>0</v>
      </c>
      <c r="AT78" s="436">
        <f>'NSC Pipeline'!AS12</f>
        <v>0</v>
      </c>
      <c r="AU78" s="436">
        <f>'NSC Pipeline'!AT12</f>
        <v>0</v>
      </c>
      <c r="AV78" s="436">
        <f>'NSC Pipeline'!AU12</f>
        <v>0</v>
      </c>
      <c r="AW78" s="436">
        <f>'NSC Pipeline'!AV12</f>
        <v>0</v>
      </c>
      <c r="AX78" s="436">
        <f>'NSC Pipeline'!AW12</f>
        <v>0</v>
      </c>
      <c r="AY78" s="436">
        <f>'NSC Pipeline'!AX12</f>
        <v>0</v>
      </c>
      <c r="AZ78" s="436">
        <f>'NSC Pipeline'!AY12</f>
        <v>0</v>
      </c>
      <c r="BA78" s="436">
        <f>'NSC Pipeline'!AZ12</f>
        <v>0</v>
      </c>
      <c r="BB78" s="436">
        <f>'NSC Pipeline'!BA12</f>
        <v>3</v>
      </c>
      <c r="BC78" s="116">
        <f t="shared" si="2"/>
        <v>3</v>
      </c>
      <c r="BD78" s="488">
        <f>'NSC Pipeline'!X12</f>
        <v>4.5999999999999999E-2</v>
      </c>
    </row>
    <row r="79" spans="1:56" x14ac:dyDescent="0.45">
      <c r="A79" s="458" t="str">
        <f>'NSC Pipeline'!A13</f>
        <v>243547FUL</v>
      </c>
      <c r="B79" s="436" t="str">
        <f>'NSC Pipeline'!B13</f>
        <v>Grant with S106 obligations</v>
      </c>
      <c r="C79" s="436">
        <f>'NSC Pipeline'!C13</f>
        <v>0</v>
      </c>
      <c r="D79" s="436">
        <f>'NSC Pipeline'!D13</f>
        <v>45729</v>
      </c>
      <c r="E79" s="436">
        <f>'NSC Pipeline'!E13</f>
        <v>0</v>
      </c>
      <c r="F79" s="116" t="str">
        <f>'NSC Pipeline'!F13</f>
        <v>13-19 The Green, Southall, UB2 4AH</v>
      </c>
      <c r="G79" s="436" t="str">
        <f>'NSC Pipeline'!G13</f>
        <v>Student Accommodation</v>
      </c>
      <c r="H79" s="436">
        <f>'NSC Pipeline'!M13</f>
        <v>170</v>
      </c>
      <c r="I79" s="436"/>
      <c r="J79" s="116">
        <f>'NSC Pipeline'!L13</f>
        <v>0</v>
      </c>
      <c r="K79" s="436"/>
      <c r="L79" s="436"/>
      <c r="M79" s="436"/>
      <c r="N79" s="436"/>
      <c r="O79" s="436"/>
      <c r="P79" s="436"/>
      <c r="Q79" s="436"/>
      <c r="R79" s="436"/>
      <c r="S79" s="436"/>
      <c r="T79" s="436"/>
      <c r="U79" s="116"/>
      <c r="V79" s="473" t="str">
        <f>'NSC Pipeline'!Y13</f>
        <v>170</v>
      </c>
      <c r="W79" s="436"/>
      <c r="X79" s="436"/>
      <c r="Y79" s="436"/>
      <c r="Z79" s="436"/>
      <c r="AA79" s="436"/>
      <c r="AB79" s="436"/>
      <c r="AC79" s="436"/>
      <c r="AD79" s="436"/>
      <c r="AE79" s="436"/>
      <c r="AF79" s="436"/>
      <c r="AG79" s="436"/>
      <c r="AH79" s="436"/>
      <c r="AI79" s="436"/>
      <c r="AJ79" s="436"/>
      <c r="AK79" s="436"/>
      <c r="AL79" s="436"/>
      <c r="AM79" s="462"/>
      <c r="AN79" s="116">
        <f>'NSC Pipeline'!AM13</f>
        <v>0</v>
      </c>
      <c r="AO79" s="116">
        <f>'NSC Pipeline'!AN13</f>
        <v>0</v>
      </c>
      <c r="AP79" s="116">
        <f>'NSC Pipeline'!AO13</f>
        <v>170</v>
      </c>
      <c r="AQ79" s="116">
        <f>'NSC Pipeline'!AP13</f>
        <v>0</v>
      </c>
      <c r="AR79" s="116">
        <f>'NSC Pipeline'!AQ13</f>
        <v>0</v>
      </c>
      <c r="AS79" s="436">
        <f>'NSC Pipeline'!AR13</f>
        <v>0</v>
      </c>
      <c r="AT79" s="436">
        <f>'NSC Pipeline'!AS13</f>
        <v>0</v>
      </c>
      <c r="AU79" s="436">
        <f>'NSC Pipeline'!AT13</f>
        <v>0</v>
      </c>
      <c r="AV79" s="436">
        <f>'NSC Pipeline'!AU13</f>
        <v>0</v>
      </c>
      <c r="AW79" s="436">
        <f>'NSC Pipeline'!AV13</f>
        <v>0</v>
      </c>
      <c r="AX79" s="436">
        <f>'NSC Pipeline'!AW13</f>
        <v>0</v>
      </c>
      <c r="AY79" s="436">
        <f>'NSC Pipeline'!AX13</f>
        <v>0</v>
      </c>
      <c r="AZ79" s="436">
        <f>'NSC Pipeline'!AY13</f>
        <v>0</v>
      </c>
      <c r="BA79" s="436">
        <f>'NSC Pipeline'!AZ13</f>
        <v>0</v>
      </c>
      <c r="BB79" s="436">
        <f>'NSC Pipeline'!BA13</f>
        <v>170</v>
      </c>
      <c r="BC79" s="116">
        <f t="shared" si="2"/>
        <v>170</v>
      </c>
      <c r="BD79" s="488" t="str">
        <f>'NSC Pipeline'!X13</f>
        <v>0.13</v>
      </c>
    </row>
    <row r="80" spans="1:56" x14ac:dyDescent="0.45">
      <c r="A80" s="458" t="str">
        <f>'NSC Pipeline'!A14</f>
        <v>240296FUL</v>
      </c>
      <c r="B80" s="436" t="str">
        <f>'NSC Pipeline'!B14</f>
        <v>Grant with S106 obligations</v>
      </c>
      <c r="C80" s="436">
        <f>'NSC Pipeline'!C14</f>
        <v>0</v>
      </c>
      <c r="D80" s="436">
        <f>'NSC Pipeline'!D14</f>
        <v>45684</v>
      </c>
      <c r="E80" s="436">
        <f>'NSC Pipeline'!E14</f>
        <v>0</v>
      </c>
      <c r="F80" s="116" t="str">
        <f>'NSC Pipeline'!F14</f>
        <v>Land To The Rear Of No. 8-12 South Road Southall UB1 1RT</v>
      </c>
      <c r="G80" s="436" t="str">
        <f>'NSC Pipeline'!G14</f>
        <v>Construction of a two storey building to use as a hostel (Sui Generis), for short term basis.</v>
      </c>
      <c r="H80" s="436">
        <f>'NSC Pipeline'!M14</f>
        <v>8</v>
      </c>
      <c r="I80" s="436"/>
      <c r="J80" s="116">
        <f>'NSC Pipeline'!L14</f>
        <v>0</v>
      </c>
      <c r="K80" s="436"/>
      <c r="L80" s="436"/>
      <c r="M80" s="436"/>
      <c r="N80" s="436"/>
      <c r="O80" s="436"/>
      <c r="P80" s="436"/>
      <c r="Q80" s="436"/>
      <c r="R80" s="436"/>
      <c r="S80" s="436"/>
      <c r="T80" s="436"/>
      <c r="U80" s="116"/>
      <c r="V80" s="473">
        <f>'NSC Pipeline'!Y14</f>
        <v>8</v>
      </c>
      <c r="W80" s="436"/>
      <c r="X80" s="436"/>
      <c r="Y80" s="436"/>
      <c r="Z80" s="436"/>
      <c r="AA80" s="436"/>
      <c r="AB80" s="436"/>
      <c r="AC80" s="436"/>
      <c r="AD80" s="436"/>
      <c r="AE80" s="436"/>
      <c r="AF80" s="436"/>
      <c r="AG80" s="436"/>
      <c r="AH80" s="436"/>
      <c r="AI80" s="436"/>
      <c r="AJ80" s="436"/>
      <c r="AK80" s="436"/>
      <c r="AL80" s="436"/>
      <c r="AM80" s="462"/>
      <c r="AN80" s="116">
        <f>'NSC Pipeline'!AM14</f>
        <v>0</v>
      </c>
      <c r="AO80" s="116">
        <f>'NSC Pipeline'!AN14</f>
        <v>8</v>
      </c>
      <c r="AP80" s="116">
        <f>'NSC Pipeline'!AO14</f>
        <v>0</v>
      </c>
      <c r="AQ80" s="116">
        <f>'NSC Pipeline'!AP14</f>
        <v>0</v>
      </c>
      <c r="AR80" s="116">
        <f>'NSC Pipeline'!AQ14</f>
        <v>0</v>
      </c>
      <c r="AS80" s="436">
        <f>'NSC Pipeline'!AR14</f>
        <v>0</v>
      </c>
      <c r="AT80" s="436">
        <f>'NSC Pipeline'!AS14</f>
        <v>0</v>
      </c>
      <c r="AU80" s="436">
        <f>'NSC Pipeline'!AT14</f>
        <v>0</v>
      </c>
      <c r="AV80" s="436">
        <f>'NSC Pipeline'!AU14</f>
        <v>0</v>
      </c>
      <c r="AW80" s="436">
        <f>'NSC Pipeline'!AV14</f>
        <v>0</v>
      </c>
      <c r="AX80" s="436">
        <f>'NSC Pipeline'!AW14</f>
        <v>0</v>
      </c>
      <c r="AY80" s="436">
        <f>'NSC Pipeline'!AX14</f>
        <v>0</v>
      </c>
      <c r="AZ80" s="436">
        <f>'NSC Pipeline'!AY14</f>
        <v>0</v>
      </c>
      <c r="BA80" s="436">
        <f>'NSC Pipeline'!AZ14</f>
        <v>0</v>
      </c>
      <c r="BB80" s="436">
        <f>'NSC Pipeline'!BA14</f>
        <v>8</v>
      </c>
      <c r="BC80" s="116">
        <f t="shared" si="2"/>
        <v>8</v>
      </c>
      <c r="BD80" s="488">
        <f>'NSC Pipeline'!X14</f>
        <v>4.8000000000000001E-2</v>
      </c>
    </row>
    <row r="81" spans="1:56" x14ac:dyDescent="0.45">
      <c r="A81" s="458" t="str">
        <f>'NSC Pipeline'!A15</f>
        <v>214466FUL</v>
      </c>
      <c r="B81" s="436" t="str">
        <f>'NSC Pipeline'!B15</f>
        <v>Appeal Allowed with Conditions</v>
      </c>
      <c r="C81" s="436" t="str">
        <f>'NSC Pipeline'!C15</f>
        <v>Yes</v>
      </c>
      <c r="D81" s="436">
        <f>'NSC Pipeline'!D15</f>
        <v>45546</v>
      </c>
      <c r="E81" s="436">
        <f>'NSC Pipeline'!E15</f>
        <v>0</v>
      </c>
      <c r="F81" s="116" t="str">
        <f>'NSC Pipeline'!F15</f>
        <v>34 Kenton Avenue, Southall UB1 3QG</v>
      </c>
      <c r="G81" s="436" t="str">
        <f>'NSC Pipeline'!G15</f>
        <v>Change of use of single family dwellinghouse (Use Class C3) to House in Multiple Occupation (Large HMO) (Use Class Sui Generis) for 10 occupants (Retrospective)</v>
      </c>
      <c r="H81" s="436">
        <f>'NSC Pipeline'!M15</f>
        <v>4</v>
      </c>
      <c r="I81" s="436"/>
      <c r="J81" s="116">
        <f>'NSC Pipeline'!L15</f>
        <v>1</v>
      </c>
      <c r="K81" s="436"/>
      <c r="L81" s="436"/>
      <c r="M81" s="436"/>
      <c r="N81" s="436"/>
      <c r="O81" s="436"/>
      <c r="P81" s="436"/>
      <c r="Q81" s="436"/>
      <c r="R81" s="436"/>
      <c r="S81" s="436"/>
      <c r="T81" s="436"/>
      <c r="U81" s="116"/>
      <c r="V81" s="473">
        <f>'NSC Pipeline'!Y15</f>
        <v>3</v>
      </c>
      <c r="W81" s="436"/>
      <c r="X81" s="436"/>
      <c r="Y81" s="436"/>
      <c r="Z81" s="436"/>
      <c r="AA81" s="436"/>
      <c r="AB81" s="436"/>
      <c r="AC81" s="436"/>
      <c r="AD81" s="436"/>
      <c r="AE81" s="436"/>
      <c r="AF81" s="436"/>
      <c r="AG81" s="436"/>
      <c r="AH81" s="436"/>
      <c r="AI81" s="436"/>
      <c r="AJ81" s="436"/>
      <c r="AK81" s="436"/>
      <c r="AL81" s="436"/>
      <c r="AM81" s="462"/>
      <c r="AN81" s="116">
        <f>'NSC Pipeline'!AM15</f>
        <v>0</v>
      </c>
      <c r="AO81" s="116">
        <f>'NSC Pipeline'!AN15</f>
        <v>3</v>
      </c>
      <c r="AP81" s="116">
        <f>'NSC Pipeline'!AO15</f>
        <v>0</v>
      </c>
      <c r="AQ81" s="116">
        <f>'NSC Pipeline'!AP15</f>
        <v>0</v>
      </c>
      <c r="AR81" s="116">
        <f>'NSC Pipeline'!AQ15</f>
        <v>0</v>
      </c>
      <c r="AS81" s="436">
        <f>'NSC Pipeline'!AR15</f>
        <v>0</v>
      </c>
      <c r="AT81" s="436">
        <f>'NSC Pipeline'!AS15</f>
        <v>0</v>
      </c>
      <c r="AU81" s="436">
        <f>'NSC Pipeline'!AT15</f>
        <v>0</v>
      </c>
      <c r="AV81" s="436">
        <f>'NSC Pipeline'!AU15</f>
        <v>0</v>
      </c>
      <c r="AW81" s="436">
        <f>'NSC Pipeline'!AV15</f>
        <v>0</v>
      </c>
      <c r="AX81" s="436">
        <f>'NSC Pipeline'!AW15</f>
        <v>0</v>
      </c>
      <c r="AY81" s="436">
        <f>'NSC Pipeline'!AX15</f>
        <v>0</v>
      </c>
      <c r="AZ81" s="436">
        <f>'NSC Pipeline'!AY15</f>
        <v>0</v>
      </c>
      <c r="BA81" s="436">
        <f>'NSC Pipeline'!AZ15</f>
        <v>0</v>
      </c>
      <c r="BB81" s="436">
        <f>'NSC Pipeline'!BA15</f>
        <v>3</v>
      </c>
      <c r="BC81" s="116">
        <f t="shared" si="2"/>
        <v>3</v>
      </c>
      <c r="BD81" s="488">
        <f>'NSC Pipeline'!X15</f>
        <v>0.03</v>
      </c>
    </row>
    <row r="85" spans="1:56" x14ac:dyDescent="0.45">
      <c r="A85" s="2" t="s">
        <v>64</v>
      </c>
    </row>
    <row r="86" spans="1:56" x14ac:dyDescent="0.45">
      <c r="A86" t="s">
        <v>1569</v>
      </c>
    </row>
    <row r="87" spans="1:56" x14ac:dyDescent="0.45">
      <c r="A87" s="248" t="s">
        <v>1242</v>
      </c>
    </row>
  </sheetData>
  <sheetProtection algorithmName="SHA-512" hashValue="DF5904W4hCnx2bJpHVZpkU0U22uYjNB/jZH/xsl5MbkZaaOAU1Rr4KV9J2a4DPLVk4/oyU2oFRjUxWkq4IBT/Q==" saltValue="vI+XAcNuv40nBia8oG1AEQ==" spinCount="100000" sheet="1" formatCells="0" formatColumns="0"/>
  <autoFilter ref="BE1:BE87" xr:uid="{56A3FAF7-591D-4D5A-842D-E53CB8C96D9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41B5E-AA61-43C4-AAB6-6ADD9AD392AF}">
  <dimension ref="A1:BL203"/>
  <sheetViews>
    <sheetView topLeftCell="B1" zoomScale="90" zoomScaleNormal="90" workbookViewId="0">
      <pane ySplit="5" topLeftCell="A7" activePane="bottomLeft" state="frozen"/>
      <selection pane="bottomLeft" activeCell="B1" sqref="B1"/>
    </sheetView>
  </sheetViews>
  <sheetFormatPr defaultRowHeight="14.25" x14ac:dyDescent="0.45"/>
  <cols>
    <col min="1" max="1" width="0" style="76" hidden="1" customWidth="1"/>
    <col min="2" max="2" width="31.73046875" customWidth="1"/>
    <col min="3" max="3" width="26.3984375" style="76" hidden="1" customWidth="1"/>
    <col min="4" max="6" width="9.1328125" style="76" hidden="1" customWidth="1"/>
    <col min="7" max="7" width="76.1328125" customWidth="1"/>
    <col min="8" max="8" width="12.3984375" style="76" hidden="1" customWidth="1"/>
    <col min="9" max="9" width="25" style="76" hidden="1" customWidth="1"/>
    <col min="10" max="10" width="6" style="76" hidden="1" customWidth="1"/>
    <col min="11" max="11" width="13.1328125" bestFit="1" customWidth="1"/>
    <col min="12" max="12" width="32.73046875" style="76" hidden="1" customWidth="1"/>
    <col min="13" max="13" width="45.59765625" style="76" hidden="1" customWidth="1"/>
    <col min="14" max="14" width="61.59765625" style="76" hidden="1" customWidth="1"/>
    <col min="15" max="15" width="9.1328125" style="76" hidden="1" customWidth="1"/>
    <col min="16" max="16" width="15.86328125" style="76" hidden="1" customWidth="1"/>
    <col min="17" max="21" width="9.1328125" style="76" hidden="1" customWidth="1"/>
    <col min="22" max="22" width="13.73046875" style="76" hidden="1" customWidth="1"/>
    <col min="23" max="23" width="15.3984375" style="76" hidden="1" customWidth="1"/>
    <col min="24" max="24" width="27.59765625" style="76" hidden="1" customWidth="1"/>
    <col min="25" max="25" width="9.1328125" hidden="1" customWidth="1"/>
    <col min="26" max="26" width="23" style="445" customWidth="1"/>
    <col min="27" max="30" width="9.265625" style="76" hidden="1" customWidth="1"/>
    <col min="31" max="33" width="9.265625" hidden="1" customWidth="1"/>
    <col min="34" max="39" width="9.265625" style="76" hidden="1" customWidth="1"/>
    <col min="40" max="41" width="9.1328125" style="76" hidden="1" customWidth="1"/>
    <col min="42" max="42" width="13.59765625" style="76" hidden="1" customWidth="1"/>
    <col min="43" max="45" width="13.59765625" bestFit="1" customWidth="1"/>
    <col min="46" max="46" width="13.59765625" customWidth="1"/>
    <col min="47" max="47" width="12.59765625" style="76" customWidth="1"/>
    <col min="48" max="57" width="9.1328125" style="76" hidden="1" customWidth="1"/>
    <col min="58" max="58" width="18.265625" bestFit="1" customWidth="1"/>
    <col min="59" max="59" width="8.73046875" style="490" bestFit="1" customWidth="1"/>
    <col min="60" max="60" width="57.3984375" style="454" hidden="1" customWidth="1"/>
    <col min="61" max="61" width="29" style="454" hidden="1" customWidth="1"/>
    <col min="62" max="62" width="27.1328125" style="454" hidden="1" customWidth="1"/>
    <col min="63" max="63" width="35.3984375" style="454" hidden="1" customWidth="1"/>
    <col min="64" max="64" width="57.86328125" style="454" hidden="1" customWidth="1"/>
  </cols>
  <sheetData>
    <row r="1" spans="1:64" x14ac:dyDescent="0.45">
      <c r="B1" s="449"/>
      <c r="Z1" s="610"/>
      <c r="AU1"/>
    </row>
    <row r="2" spans="1:64" x14ac:dyDescent="0.45">
      <c r="AU2"/>
    </row>
    <row r="3" spans="1:64" x14ac:dyDescent="0.45">
      <c r="A3" s="462"/>
      <c r="B3" s="286" t="s">
        <v>1499</v>
      </c>
      <c r="C3" s="462"/>
      <c r="D3" s="462"/>
      <c r="E3" s="462"/>
      <c r="F3" s="462"/>
      <c r="G3" s="286" t="s">
        <v>1505</v>
      </c>
      <c r="H3" s="462"/>
      <c r="I3" s="462"/>
      <c r="J3" s="462"/>
      <c r="K3" s="286" t="s">
        <v>1549</v>
      </c>
      <c r="L3" s="463"/>
      <c r="M3" s="463"/>
      <c r="N3" s="463"/>
      <c r="O3" s="462"/>
      <c r="P3" s="462"/>
      <c r="Q3" s="462"/>
      <c r="R3" s="462"/>
      <c r="S3" s="462"/>
      <c r="T3" s="462"/>
      <c r="U3" s="462"/>
      <c r="V3" s="462"/>
      <c r="W3" s="462"/>
      <c r="X3" s="462"/>
      <c r="Z3" s="491" t="s">
        <v>1506</v>
      </c>
      <c r="AA3" s="462"/>
      <c r="AB3" s="462"/>
      <c r="AC3" s="462"/>
      <c r="AD3" s="462"/>
      <c r="AH3" s="462"/>
      <c r="AI3" s="462"/>
      <c r="AJ3" s="462"/>
      <c r="AK3" s="462"/>
      <c r="AL3" s="462"/>
      <c r="AM3" s="462"/>
      <c r="AN3" s="462"/>
      <c r="AO3" s="462"/>
      <c r="AP3" s="463" t="s">
        <v>1967</v>
      </c>
      <c r="AQ3" s="286" t="s">
        <v>1968</v>
      </c>
      <c r="AR3" s="286" t="s">
        <v>1969</v>
      </c>
      <c r="AS3" s="286" t="s">
        <v>1970</v>
      </c>
      <c r="AT3" s="286" t="s">
        <v>1971</v>
      </c>
      <c r="AU3" s="286" t="s">
        <v>1972</v>
      </c>
      <c r="AV3" s="462"/>
      <c r="AW3" s="462"/>
      <c r="AX3" s="462"/>
      <c r="AY3" s="462"/>
      <c r="AZ3" s="462"/>
      <c r="BA3" s="462"/>
      <c r="BB3" s="462"/>
      <c r="BC3" s="462"/>
      <c r="BD3" s="462"/>
      <c r="BE3" s="462"/>
      <c r="BF3" s="286" t="s">
        <v>1521</v>
      </c>
      <c r="BG3" s="487" t="s">
        <v>1507</v>
      </c>
      <c r="BH3" s="455" t="s">
        <v>1514</v>
      </c>
      <c r="BI3" s="457" t="s">
        <v>64</v>
      </c>
      <c r="BJ3" s="457" t="s">
        <v>115</v>
      </c>
      <c r="BK3" s="455" t="s">
        <v>64</v>
      </c>
      <c r="BL3" s="455" t="s">
        <v>115</v>
      </c>
    </row>
    <row r="4" spans="1:64" hidden="1" x14ac:dyDescent="0.45">
      <c r="A4" s="462"/>
      <c r="B4" s="116" t="s">
        <v>1974</v>
      </c>
      <c r="C4" s="462"/>
      <c r="D4" s="462"/>
      <c r="E4" s="462"/>
      <c r="F4" s="462"/>
      <c r="G4" s="116" t="s">
        <v>1975</v>
      </c>
      <c r="H4" s="462"/>
      <c r="I4" s="462" t="s">
        <v>1508</v>
      </c>
      <c r="J4" s="462" t="s">
        <v>1509</v>
      </c>
      <c r="K4" s="116" t="s">
        <v>1510</v>
      </c>
      <c r="L4" s="462"/>
      <c r="M4" s="462"/>
      <c r="N4" s="462"/>
      <c r="O4" s="462"/>
      <c r="P4" s="462"/>
      <c r="Q4" s="462"/>
      <c r="R4" s="462"/>
      <c r="S4" s="462"/>
      <c r="T4" s="462"/>
      <c r="U4" s="462"/>
      <c r="V4" s="462"/>
      <c r="W4" s="462"/>
      <c r="X4" s="462"/>
      <c r="Z4" s="473"/>
      <c r="AA4" s="462"/>
      <c r="AB4" s="462"/>
      <c r="AC4" s="462"/>
      <c r="AD4" s="462"/>
      <c r="AH4" s="462"/>
      <c r="AI4" s="462"/>
      <c r="AJ4" s="462"/>
      <c r="AK4" s="462" t="str">
        <f>'Conventional Pending (Large)'!AH3</f>
        <v>2019-2020</v>
      </c>
      <c r="AL4" s="462" t="str">
        <f>'Conventional Pending (Large)'!AI3</f>
        <v>2020-2021</v>
      </c>
      <c r="AM4" s="462" t="str">
        <f>'Conventional Pending (Large)'!AJ3</f>
        <v>2021-2022</v>
      </c>
      <c r="AN4" s="462" t="str">
        <f>'Conventional Pending (Large)'!AK3</f>
        <v>2022-2023</v>
      </c>
      <c r="AO4" s="462" t="str">
        <f>'Conventional Pending (Large)'!AL3</f>
        <v>2023-2024</v>
      </c>
      <c r="AP4" s="462" t="str">
        <f>'Conventional Pending (Large)'!AM3</f>
        <v>2024-2025</v>
      </c>
      <c r="AQ4" s="116" t="str">
        <f>'Conventional Pending (Large)'!AN3</f>
        <v>2025-2026</v>
      </c>
      <c r="AR4" s="116" t="str">
        <f>'Conventional Pending (Large)'!AO3</f>
        <v>2026-2027</v>
      </c>
      <c r="AS4" s="116" t="str">
        <f>'Conventional Pending (Large)'!AP3</f>
        <v>2027-2028</v>
      </c>
      <c r="AT4" s="116" t="str">
        <f>'Conventional Pending (Large)'!AQ3</f>
        <v>2028-2029</v>
      </c>
      <c r="AU4" s="116" t="str">
        <f>'Conventional Pending (Large)'!AR3</f>
        <v>2029-2030</v>
      </c>
      <c r="AV4" s="462" t="str">
        <f>'Conventional Pending (Large)'!AS3</f>
        <v>2030-2031</v>
      </c>
      <c r="AW4" s="462" t="str">
        <f>'Conventional Pending (Large)'!AT3</f>
        <v>2031-2032</v>
      </c>
      <c r="AX4" s="462" t="str">
        <f>'Conventional Pending (Large)'!AU3</f>
        <v>2032-2033</v>
      </c>
      <c r="AY4" s="462" t="str">
        <f>'Conventional Pending (Large)'!AV3</f>
        <v>2033-2034</v>
      </c>
      <c r="AZ4" s="462" t="str">
        <f>'Conventional Pending (Large)'!AW3</f>
        <v>2034-2035</v>
      </c>
      <c r="BA4" s="462" t="str">
        <f>'Conventional Pending (Large)'!AX3</f>
        <v>2035-2036</v>
      </c>
      <c r="BB4" s="462" t="str">
        <f>'Conventional Pending (Large)'!AY3</f>
        <v>2036-2037</v>
      </c>
      <c r="BC4" s="462" t="str">
        <f>'Conventional Pending (Large)'!AZ3</f>
        <v>2037-2038</v>
      </c>
      <c r="BD4" s="462" t="str">
        <f>'Conventional Pending (Large)'!BA3</f>
        <v>2038-2039</v>
      </c>
      <c r="BE4" s="462">
        <f>'Conventional Pending (Large)'!BB3</f>
        <v>0</v>
      </c>
      <c r="BF4" s="116"/>
      <c r="BG4" s="488"/>
      <c r="BH4" s="457"/>
      <c r="BI4" s="457"/>
      <c r="BJ4" s="457"/>
      <c r="BK4" s="457"/>
      <c r="BL4" s="457"/>
    </row>
    <row r="5" spans="1:64" hidden="1" x14ac:dyDescent="0.45">
      <c r="A5" s="462" t="str">
        <f>'Conventional Pending (Large)'!A4</f>
        <v>Site or Scheme ID</v>
      </c>
      <c r="B5" s="116" t="str">
        <f>'Conventional Pending (Large)'!B4</f>
        <v>Planning Application No.</v>
      </c>
      <c r="C5" s="462" t="str">
        <f>'Conventional Pending (Large)'!C4</f>
        <v>Decision</v>
      </c>
      <c r="D5" s="462" t="str">
        <f>'Conventional Pending (Large)'!D4</f>
        <v>Appeal</v>
      </c>
      <c r="E5" s="462" t="str">
        <f>'Conventional Pending (Large)'!E4</f>
        <v>Permission Date</v>
      </c>
      <c r="F5" s="462" t="str">
        <f>'Conventional Pending (Large)'!F4</f>
        <v>Start Date</v>
      </c>
      <c r="G5" s="116" t="str">
        <f>'Conventional Pending (Large)'!G4</f>
        <v>Site Name / Address</v>
      </c>
      <c r="H5" s="462" t="str">
        <f>'Conventional Pending (Large)'!H4</f>
        <v>Development Proposal</v>
      </c>
      <c r="I5" s="462" t="str">
        <f>'Conventional Pending (Large)'!I4</f>
        <v>Units Gained</v>
      </c>
      <c r="J5" s="462" t="str">
        <f>'Conventional Pending (Large)'!J4</f>
        <v>Units Lost</v>
      </c>
      <c r="K5" s="116" t="str">
        <f>'Conventional Pending (Large)'!K4</f>
        <v>Net No. Units</v>
      </c>
      <c r="L5" s="462" t="s">
        <v>510</v>
      </c>
      <c r="M5" s="462" t="s">
        <v>511</v>
      </c>
      <c r="N5" s="462" t="s">
        <v>512</v>
      </c>
      <c r="O5" s="462" t="str">
        <f>'Conventional Pending (Large)'!L4</f>
        <v>Bedrooms (small HMO)</v>
      </c>
      <c r="P5" s="462" t="str">
        <f>'Conventional Pending (Large)'!M4</f>
        <v>Development Type</v>
      </c>
      <c r="Q5" s="462" t="str">
        <f>'Conventional Pending (Large)'!N4</f>
        <v>Ward</v>
      </c>
      <c r="R5" s="462" t="str">
        <f>'Conventional Pending (Large)'!O4</f>
        <v>Neighbourhood Area</v>
      </c>
      <c r="S5" s="462" t="str">
        <f>'Conventional Pending (Large)'!P4</f>
        <v>Easting</v>
      </c>
      <c r="T5" s="462" t="str">
        <f>'Conventional Pending (Large)'!Q4</f>
        <v>Northing</v>
      </c>
      <c r="U5" s="462" t="str">
        <f>'Conventional Pending (Large)'!R4</f>
        <v>UPRN</v>
      </c>
      <c r="V5" s="462" t="str">
        <f>'Conventional Pending (Large)'!S4</f>
        <v>Overlaps Adopted Allocation</v>
      </c>
      <c r="W5" s="462" t="str">
        <f>'Conventional Pending (Large)'!T4</f>
        <v>Overlaps Emerging Allocation</v>
      </c>
      <c r="X5" s="462" t="str">
        <f>'Conventional Pending (Large)'!U4</f>
        <v>Capacity Substituted by Allocation</v>
      </c>
      <c r="Z5" s="473" t="str">
        <f>'Conventional Pending (Large)'!W4</f>
        <v>Net Capacity to plug into Trajectory</v>
      </c>
      <c r="AA5" s="462" t="str">
        <f>'Conventional Pending (Large)'!X4</f>
        <v>Affordable Low Cost Net</v>
      </c>
      <c r="AB5" s="462" t="str">
        <f>'Conventional Pending (Large)'!Y4</f>
        <v>Affordable Intermediate Net</v>
      </c>
      <c r="AC5" s="462" t="str">
        <f>'Conventional Pending (Large)'!Z4</f>
        <v>Affordable Total Net</v>
      </c>
      <c r="AD5" s="462" t="str">
        <f>'Conventional Pending (Large)'!AA4</f>
        <v>Affordable Notes (Nov 23)</v>
      </c>
      <c r="AH5" s="462">
        <f>'Conventional Pending (Large)'!AE4</f>
        <v>0</v>
      </c>
      <c r="AI5" s="462">
        <f>'Conventional Pending (Large)'!AF4</f>
        <v>0</v>
      </c>
      <c r="AJ5" s="462" t="str">
        <f>'Conventional Pending (Large)'!AG4</f>
        <v>Year of Trajectory</v>
      </c>
      <c r="AK5" s="462">
        <f>'Conventional Pending (Large)'!AH4</f>
        <v>-5</v>
      </c>
      <c r="AL5" s="462">
        <f>'Conventional Pending (Large)'!AI4</f>
        <v>-4</v>
      </c>
      <c r="AM5" s="462">
        <f>'Conventional Pending (Large)'!AJ4</f>
        <v>-3</v>
      </c>
      <c r="AN5" s="462">
        <f>'Conventional Pending (Large)'!AK4</f>
        <v>-2</v>
      </c>
      <c r="AO5" s="462">
        <f>'Conventional Pending (Large)'!AL4</f>
        <v>-1</v>
      </c>
      <c r="AP5" s="462">
        <f>'Conventional Pending (Large)'!AM4</f>
        <v>0</v>
      </c>
      <c r="AQ5" s="116">
        <f>'Conventional Pending (Large)'!AN4</f>
        <v>1</v>
      </c>
      <c r="AR5" s="116">
        <f>'Conventional Pending (Large)'!AO4</f>
        <v>2</v>
      </c>
      <c r="AS5" s="116">
        <f>'Conventional Pending (Large)'!AP4</f>
        <v>3</v>
      </c>
      <c r="AT5" s="116">
        <f>'Conventional Pending (Large)'!AQ4</f>
        <v>4</v>
      </c>
      <c r="AU5" s="116">
        <f>'Conventional Pending (Large)'!AR4</f>
        <v>5</v>
      </c>
      <c r="AV5" s="462">
        <f>'Conventional Pending (Large)'!AS4</f>
        <v>6</v>
      </c>
      <c r="AW5" s="462">
        <f>'Conventional Pending (Large)'!AT4</f>
        <v>7</v>
      </c>
      <c r="AX5" s="462">
        <f>'Conventional Pending (Large)'!AU4</f>
        <v>8</v>
      </c>
      <c r="AY5" s="462">
        <f>'Conventional Pending (Large)'!AV4</f>
        <v>9</v>
      </c>
      <c r="AZ5" s="462">
        <f>'Conventional Pending (Large)'!AW4</f>
        <v>10</v>
      </c>
      <c r="BA5" s="462">
        <f>'Conventional Pending (Large)'!AX4</f>
        <v>11</v>
      </c>
      <c r="BB5" s="462">
        <f>'Conventional Pending (Large)'!AY4</f>
        <v>12</v>
      </c>
      <c r="BC5" s="462">
        <f>'Conventional Pending (Large)'!AZ4</f>
        <v>13</v>
      </c>
      <c r="BD5" s="462">
        <f>'Conventional Pending (Large)'!BA4</f>
        <v>14</v>
      </c>
      <c r="BE5" s="462" t="str">
        <f>'Conventional Pending (Large)'!BB4</f>
        <v>Scheme Total</v>
      </c>
      <c r="BF5" s="116"/>
      <c r="BG5" s="488" t="str">
        <f>'Conventional Pending (Large)'!V4</f>
        <v>Site Area</v>
      </c>
      <c r="BH5" s="457" t="str">
        <f>'Conventional Pending (Large)'!AB4</f>
        <v>Application Progress</v>
      </c>
      <c r="BI5" s="457" t="str">
        <f>'Conventional Pending (Large)'!AC4</f>
        <v>Notes</v>
      </c>
      <c r="BJ5" s="457" t="str">
        <f>'Conventional Pending (Large)'!AD4</f>
        <v>Phasing Notes</v>
      </c>
      <c r="BK5" s="457"/>
      <c r="BL5" s="457"/>
    </row>
    <row r="6" spans="1:64" s="472" customFormat="1" hidden="1" x14ac:dyDescent="0.45">
      <c r="A6" s="471" t="e">
        <f>'Conventional Pending (Large)'!#REF!</f>
        <v>#REF!</v>
      </c>
      <c r="B6" s="478" t="e">
        <f>'Conventional Pending (Large)'!#REF!</f>
        <v>#REF!</v>
      </c>
      <c r="C6" s="471" t="e">
        <f>'Conventional Pending (Large)'!#REF!</f>
        <v>#REF!</v>
      </c>
      <c r="D6" s="471" t="e">
        <f>'Conventional Pending (Large)'!#REF!</f>
        <v>#REF!</v>
      </c>
      <c r="E6" s="471" t="e">
        <f>'Conventional Pending (Large)'!#REF!</f>
        <v>#REF!</v>
      </c>
      <c r="F6" s="471" t="e">
        <f>'Conventional Pending (Large)'!#REF!</f>
        <v>#REF!</v>
      </c>
      <c r="G6" s="471" t="e">
        <f>'Conventional Pending (Large)'!#REF!</f>
        <v>#REF!</v>
      </c>
      <c r="H6" s="471" t="e">
        <f>'Conventional Pending (Large)'!#REF!</f>
        <v>#REF!</v>
      </c>
      <c r="I6" s="471" t="e">
        <f>'Conventional Pending (Large)'!#REF!</f>
        <v>#REF!</v>
      </c>
      <c r="J6" s="471" t="e">
        <f>'Conventional Pending (Large)'!#REF!</f>
        <v>#REF!</v>
      </c>
      <c r="K6" s="471" t="e">
        <f>'Conventional Pending (Large)'!#REF!</f>
        <v>#REF!</v>
      </c>
      <c r="L6" s="471"/>
      <c r="M6" s="471"/>
      <c r="N6" s="471"/>
      <c r="O6" s="471" t="e">
        <f>'Conventional Pending (Large)'!#REF!</f>
        <v>#REF!</v>
      </c>
      <c r="P6" s="471" t="e">
        <f>'Conventional Pending (Large)'!#REF!</f>
        <v>#REF!</v>
      </c>
      <c r="Q6" s="471" t="e">
        <f>'Conventional Pending (Large)'!#REF!</f>
        <v>#REF!</v>
      </c>
      <c r="R6" s="471" t="e">
        <f>'Conventional Pending (Large)'!#REF!</f>
        <v>#REF!</v>
      </c>
      <c r="S6" s="471" t="e">
        <f>'Conventional Pending (Large)'!#REF!</f>
        <v>#REF!</v>
      </c>
      <c r="T6" s="471" t="e">
        <f>'Conventional Pending (Large)'!#REF!</f>
        <v>#REF!</v>
      </c>
      <c r="U6" s="471" t="e">
        <f>'Conventional Pending (Large)'!#REF!</f>
        <v>#REF!</v>
      </c>
      <c r="V6" s="471" t="e">
        <f>'Conventional Pending (Large)'!#REF!</f>
        <v>#REF!</v>
      </c>
      <c r="W6" s="471" t="e">
        <f>'Conventional Pending (Large)'!#REF!</f>
        <v>#REF!</v>
      </c>
      <c r="X6" s="471" t="e">
        <f>'Conventional Pending (Large)'!#REF!</f>
        <v>#REF!</v>
      </c>
      <c r="Z6" s="476" t="e">
        <f>'Conventional Pending (Large)'!#REF!</f>
        <v>#REF!</v>
      </c>
      <c r="AA6" s="471" t="e">
        <f>'Conventional Pending (Large)'!#REF!</f>
        <v>#REF!</v>
      </c>
      <c r="AB6" s="471" t="e">
        <f>'Conventional Pending (Large)'!#REF!</f>
        <v>#REF!</v>
      </c>
      <c r="AC6" s="471" t="e">
        <f>'Conventional Pending (Large)'!#REF!</f>
        <v>#REF!</v>
      </c>
      <c r="AD6" s="471" t="e">
        <f>'Conventional Pending (Large)'!#REF!</f>
        <v>#REF!</v>
      </c>
      <c r="AH6" s="471" t="e">
        <f>'Conventional Pending (Large)'!#REF!</f>
        <v>#REF!</v>
      </c>
      <c r="AI6" s="471" t="e">
        <f>'Conventional Pending (Large)'!#REF!</f>
        <v>#REF!</v>
      </c>
      <c r="AJ6" s="471" t="e">
        <f>'Conventional Pending (Large)'!#REF!</f>
        <v>#REF!</v>
      </c>
      <c r="AK6" s="471" t="e">
        <f>'Conventional Pending (Large)'!#REF!</f>
        <v>#REF!</v>
      </c>
      <c r="AL6" s="471" t="e">
        <f>'Conventional Pending (Large)'!#REF!</f>
        <v>#REF!</v>
      </c>
      <c r="AM6" s="471" t="e">
        <f>'Conventional Pending (Large)'!#REF!</f>
        <v>#REF!</v>
      </c>
      <c r="AN6" s="471" t="e">
        <f>'Conventional Pending (Large)'!#REF!</f>
        <v>#REF!</v>
      </c>
      <c r="AO6" s="471" t="e">
        <f>'Conventional Pending (Large)'!#REF!</f>
        <v>#REF!</v>
      </c>
      <c r="AP6" s="462" t="e">
        <f>'Conventional Pending (Large)'!#REF!</f>
        <v>#REF!</v>
      </c>
      <c r="AQ6" s="471" t="e">
        <f>'Conventional Pending (Large)'!#REF!</f>
        <v>#REF!</v>
      </c>
      <c r="AR6" s="471" t="e">
        <f>'Conventional Pending (Large)'!#REF!</f>
        <v>#REF!</v>
      </c>
      <c r="AS6" s="471" t="e">
        <f>'Conventional Pending (Large)'!#REF!</f>
        <v>#REF!</v>
      </c>
      <c r="AT6" s="471" t="e">
        <f>'Conventional Pending (Large)'!#REF!</f>
        <v>#REF!</v>
      </c>
      <c r="AU6" s="471" t="e">
        <f>'Conventional Pending (Large)'!#REF!</f>
        <v>#REF!</v>
      </c>
      <c r="AV6" s="471" t="e">
        <f>'Conventional Pending (Large)'!#REF!</f>
        <v>#REF!</v>
      </c>
      <c r="AW6" s="471" t="e">
        <f>'Conventional Pending (Large)'!#REF!</f>
        <v>#REF!</v>
      </c>
      <c r="AX6" s="471" t="e">
        <f>'Conventional Pending (Large)'!#REF!</f>
        <v>#REF!</v>
      </c>
      <c r="AY6" s="471" t="e">
        <f>'Conventional Pending (Large)'!#REF!</f>
        <v>#REF!</v>
      </c>
      <c r="AZ6" s="471" t="e">
        <f>'Conventional Pending (Large)'!#REF!</f>
        <v>#REF!</v>
      </c>
      <c r="BA6" s="471" t="e">
        <f>'Conventional Pending (Large)'!#REF!</f>
        <v>#REF!</v>
      </c>
      <c r="BB6" s="471" t="e">
        <f>'Conventional Pending (Large)'!#REF!</f>
        <v>#REF!</v>
      </c>
      <c r="BC6" s="471" t="e">
        <f>'Conventional Pending (Large)'!#REF!</f>
        <v>#REF!</v>
      </c>
      <c r="BD6" s="471" t="e">
        <f>'Conventional Pending (Large)'!#REF!</f>
        <v>#REF!</v>
      </c>
      <c r="BE6" s="471" t="e">
        <f>'Conventional Pending (Large)'!#REF!</f>
        <v>#REF!</v>
      </c>
      <c r="BF6" s="471"/>
      <c r="BG6" s="488" t="e">
        <f>'Conventional Pending (Large)'!#REF!</f>
        <v>#REF!</v>
      </c>
      <c r="BH6" s="457" t="e">
        <f>'Conventional Pending (Large)'!#REF!</f>
        <v>#REF!</v>
      </c>
      <c r="BI6" s="457" t="e">
        <f>'Conventional Pending (Large)'!#REF!</f>
        <v>#REF!</v>
      </c>
      <c r="BJ6" s="457" t="e">
        <f>'Conventional Pending (Large)'!#REF!</f>
        <v>#REF!</v>
      </c>
      <c r="BK6" s="457"/>
      <c r="BL6" s="457"/>
    </row>
    <row r="7" spans="1:64" x14ac:dyDescent="0.45">
      <c r="A7" s="116"/>
      <c r="B7" s="444" t="str">
        <f>'Conventional Pipeline (Large)'!A11</f>
        <v>221747HYBRID</v>
      </c>
      <c r="C7" s="116" t="str">
        <f>'Conventional Pipeline (Large)'!B11</f>
        <v>Grant with S106 Obligations</v>
      </c>
      <c r="D7" s="116">
        <f>'Conventional Pipeline (Large)'!C11</f>
        <v>0</v>
      </c>
      <c r="E7" s="116">
        <f>'Conventional Pipeline (Large)'!D11</f>
        <v>45049</v>
      </c>
      <c r="F7" s="116">
        <f>'Conventional Pipeline (Large)'!E11</f>
        <v>44256</v>
      </c>
      <c r="G7" s="116" t="str">
        <f>'Conventional Pipeline (Large)'!F11</f>
        <v>Friary Park Estate, The Drive, Joseph Avenue, Sparks Close and Friary Road, Acton W3 6NL</v>
      </c>
      <c r="H7" s="116" t="str">
        <f>'Conventional Pipeline (Large)'!G11</f>
        <v>Supersedes 193424HYBRID.
221747HYBRID part superseded by full application for phase 3 243424FUL.</v>
      </c>
      <c r="I7" s="116">
        <f>'Conventional Pipeline (Large)'!H11</f>
        <v>233</v>
      </c>
      <c r="J7" s="116">
        <f>'Conventional Pipeline (Large)'!I11</f>
        <v>0</v>
      </c>
      <c r="K7" s="116">
        <f>'Conventional Pipeline (Large)'!J11</f>
        <v>233</v>
      </c>
      <c r="L7" s="116"/>
      <c r="M7" s="116"/>
      <c r="N7" s="116"/>
      <c r="O7" s="116"/>
      <c r="P7" s="461">
        <f>'Conventional Pipeline (Large)'!L11</f>
        <v>0</v>
      </c>
      <c r="Q7" s="461" t="str">
        <f>'Conventional Pipeline (Large)'!M11</f>
        <v>East Acton</v>
      </c>
      <c r="R7" s="461" t="str">
        <f>'Conventional Pipeline (Large)'!N11</f>
        <v>Acton</v>
      </c>
      <c r="S7" s="461">
        <f>'Conventional Pipeline (Large)'!O11</f>
        <v>520535</v>
      </c>
      <c r="T7" s="461">
        <f>'Conventional Pipeline (Large)'!P11</f>
        <v>181189</v>
      </c>
      <c r="U7" s="461">
        <f>'Conventional Pipeline (Large)'!Q11</f>
        <v>0</v>
      </c>
      <c r="V7" s="461" t="str">
        <f>'Conventional Pipeline (Large)'!R11</f>
        <v>No</v>
      </c>
      <c r="W7" s="461" t="str">
        <f>'Conventional Pipeline (Large)'!S11</f>
        <v>Allocation (AC11) not pursued</v>
      </c>
      <c r="X7" s="461" t="str">
        <f>'Conventional Pipeline (Large)'!T11</f>
        <v>0</v>
      </c>
      <c r="Z7" s="473">
        <f>'Conventional Pipeline (Large)'!$V$11</f>
        <v>233</v>
      </c>
      <c r="AA7" s="116"/>
      <c r="AB7" s="116"/>
      <c r="AC7" s="116"/>
      <c r="AD7" s="116"/>
      <c r="AH7" s="116"/>
      <c r="AI7" s="116"/>
      <c r="AJ7" s="116"/>
      <c r="AK7" s="116"/>
      <c r="AL7" s="116"/>
      <c r="AM7" s="116"/>
      <c r="AN7" s="116"/>
      <c r="AO7" s="116"/>
      <c r="AP7" s="462">
        <f>'Conventional Pipeline (Large)'!AM11</f>
        <v>0</v>
      </c>
      <c r="AQ7" s="116">
        <f>'Conventional Pipeline (Large)'!AN11</f>
        <v>233</v>
      </c>
      <c r="AR7" s="116">
        <f>'Conventional Pipeline (Large)'!AO11</f>
        <v>0</v>
      </c>
      <c r="AS7" s="116">
        <f>'Conventional Pipeline (Large)'!AP11</f>
        <v>0</v>
      </c>
      <c r="AT7" s="116">
        <f>'Conventional Pipeline (Large)'!AQ11</f>
        <v>0</v>
      </c>
      <c r="AU7" s="116">
        <f>'Conventional Pipeline (Large)'!AR11</f>
        <v>0</v>
      </c>
      <c r="AV7" s="116">
        <f>'Conventional Pipeline (Large)'!AS11</f>
        <v>0</v>
      </c>
      <c r="AW7" s="116">
        <f>'Conventional Pipeline (Large)'!AT11</f>
        <v>0</v>
      </c>
      <c r="AX7" s="116">
        <f>'Conventional Pipeline (Large)'!AU11</f>
        <v>0</v>
      </c>
      <c r="AY7" s="116">
        <f>'Conventional Pipeline (Large)'!AV11</f>
        <v>0</v>
      </c>
      <c r="AZ7" s="116">
        <f>'Conventional Pipeline (Large)'!AW11</f>
        <v>0</v>
      </c>
      <c r="BA7" s="116">
        <f>'Conventional Pipeline (Large)'!AX11</f>
        <v>0</v>
      </c>
      <c r="BB7" s="116">
        <f>'Conventional Pipeline (Large)'!AY11</f>
        <v>0</v>
      </c>
      <c r="BC7" s="116">
        <f>'Conventional Pipeline (Large)'!AZ11</f>
        <v>0</v>
      </c>
      <c r="BD7" s="116">
        <f>'Conventional Pipeline (Large)'!BA11</f>
        <v>0</v>
      </c>
      <c r="BE7" s="116">
        <f>'Conventional Pipeline (Large)'!BB11</f>
        <v>233</v>
      </c>
      <c r="BF7" s="116">
        <f>SUM(AQ7:AU7)</f>
        <v>233</v>
      </c>
      <c r="BG7" s="524" t="str">
        <f>'Conventional Pipeline (Large)'!$U$11</f>
        <v>2.83</v>
      </c>
      <c r="BH7" s="460" t="str">
        <f>'Conventional Pipeline (Large)'!$AB$11</f>
        <v>Started</v>
      </c>
      <c r="BI7" s="116" t="str">
        <f>'Conventional Pipeline (Large)'!AC11</f>
        <v xml:space="preserve">Note the capacity figures captured under this permission have been adjusted to remove phase 3 application (243424FUL) which is captured currently under the pending tab instead. 
This site was part completed under earlier scheme (193424HYBRID): 100 existing units (phase 1a) were demolished in March 2021. 113 new units were completed in Feb 2023. The latter application 221747HYBRID supersedes the unimplemented parts of 193424HYBRID.  221747HYBRID is also part implemented: 182 new units were completed in January 2024.
With regard to existing units the combined site comprises 225 Social Rented homes (6xStudios, 82x1bed, 120x2bed, 13x3bed and 4x4bed). The Combined Site also contained 5 x 4bed private houses on The Drive. All five of the private homes have been acquired and have since been demolished to enable the development. The original housing site wide total being 230 homes. 
193424HYBRID records 990 gains (of which 113 were completed 01/02/2023 &amp; 877 superseded) and 230 losses (of which 100 were completed/lost 01/03/2021 &amp; 130 superseded).
221747HYBRID records 1115 gains (of which 182 were completed 10/01/2024 &amp; 124 The Verdean completed May 2024) and 130 losses (completed May 2023 - this may be an error as 76 units still remain to be demolished as of Jan 2026). The first phase under 221747 hybrid permission renamed Verdean 124 Social Rent units completed 01/05/2024 as per 24/25 HFR submission.
243424FUL (pending as of 31st March 2025) for phase 3 proposes 693 units, of which 576 units supersede units in the hybrid, and 117 represent an additional uplift.
Combined Permitted (with pending)
1115 + 113 + (117) = 1228 (1345) gross gain
130 + 100 = 230 gross loss (double check as latest scheme indicates 225 units)
998 net (1115)
Combined unimplemented (with pending)
1228 (1345) - 113 - 182 - 124 = 809 (926) gross gain
230 - 100 - 54 = 76 gross loss (double check if  130 losses did occur in May 2023 )
733 (850) net 
Combined unimplemented (adjusted removing phase 3 as captured separately in Pending Tab)
233 gross gain
0 gross loss
233 net
</v>
      </c>
      <c r="BJ7" s="116" t="str">
        <f>'Conventional Pipeline (Large)'!$AD$11</f>
        <v xml:space="preserve">Bespoke - Phasing informed by scheme specific information - Although works have started on site, given the scale of scheme it is not considered likely that all units will be completed within 5 years.  Phasing plan indicates site to be constructed in 3 phases over a period of 7 years - phase 3 earliest completion date is anticipated to be Q3 2028.
Phase 1: Commence Q1 2021 - Complete Q4 2025.
Phase 2: Commence Q1 2023 - Complete Q1 2025.
Phase 3: Commence Q3 2025 - Complete Q3 2029 (captured under pending tab). </v>
      </c>
      <c r="BK7" s="457" t="s">
        <v>1563</v>
      </c>
      <c r="BL7" s="457" t="s">
        <v>1567</v>
      </c>
    </row>
    <row r="8" spans="1:64" x14ac:dyDescent="0.45">
      <c r="A8" s="116"/>
      <c r="B8" s="444" t="str">
        <f>'Conventional Pipeline (Large)'!A14</f>
        <v>201379OUT</v>
      </c>
      <c r="C8" s="116" t="str">
        <f>'Conventional Pipeline (Large)'!B14</f>
        <v>Grant with S106 Obligations</v>
      </c>
      <c r="D8" s="116">
        <f>'Conventional Pipeline (Large)'!C14</f>
        <v>0</v>
      </c>
      <c r="E8" s="116">
        <f>'Conventional Pipeline (Large)'!D14</f>
        <v>44552</v>
      </c>
      <c r="F8" s="116">
        <f>'Conventional Pipeline (Large)'!E14</f>
        <v>0</v>
      </c>
      <c r="G8" s="116" t="str">
        <f>'Conventional Pipeline (Large)'!F14</f>
        <v>TfL Landholdings At Bollo Lane Acton Ealing Bounded By The Railway Lines To The West Acton Town Station To The North Bollo Lane To The East And The Bollo Lane Level Crossing To The South. London W3 8QU</v>
      </c>
      <c r="H8" s="116" t="str">
        <f>'Conventional Pipeline (Large)'!G14</f>
        <v>Hybrid Application - Phases 1 &amp; 2 in full (195 units), Phases 3 &amp; 4 in outline (657 units)</v>
      </c>
      <c r="I8" s="116">
        <f>'Conventional Pipeline (Large)'!H14</f>
        <v>852</v>
      </c>
      <c r="J8" s="116">
        <f>'Conventional Pipeline (Large)'!I14</f>
        <v>0</v>
      </c>
      <c r="K8" s="116">
        <f>'Conventional Pipeline (Large)'!J14</f>
        <v>852</v>
      </c>
      <c r="L8" s="116"/>
      <c r="M8" s="116"/>
      <c r="N8" s="116"/>
      <c r="O8" s="116"/>
      <c r="P8" s="461">
        <f>'Conventional Pipeline (Large)'!L14</f>
        <v>0</v>
      </c>
      <c r="Q8" s="461" t="str">
        <f>'Conventional Pipeline (Large)'!M14</f>
        <v>South Acton</v>
      </c>
      <c r="R8" s="461" t="str">
        <f>'Conventional Pipeline (Large)'!N14</f>
        <v>Acton</v>
      </c>
      <c r="S8" s="461">
        <f>'Conventional Pipeline (Large)'!O14</f>
        <v>519804</v>
      </c>
      <c r="T8" s="461">
        <f>'Conventional Pipeline (Large)'!P14</f>
        <v>179131</v>
      </c>
      <c r="U8" s="461">
        <f>'Conventional Pipeline (Large)'!Q14</f>
        <v>0</v>
      </c>
      <c r="V8" s="461" t="str">
        <f>'Conventional Pipeline (Large)'!R14</f>
        <v>No</v>
      </c>
      <c r="W8" s="461" t="str">
        <f>'Conventional Pipeline (Large)'!S14</f>
        <v>South Acton LSIS Windfall</v>
      </c>
      <c r="X8" s="461" t="str">
        <f>'Conventional Pipeline (Large)'!T14</f>
        <v>NA</v>
      </c>
      <c r="Z8" s="473">
        <f>'Conventional Pipeline (Large)'!$V$14</f>
        <v>852</v>
      </c>
      <c r="AA8" s="116"/>
      <c r="AB8" s="116"/>
      <c r="AC8" s="116"/>
      <c r="AD8" s="116"/>
      <c r="AH8" s="116"/>
      <c r="AI8" s="116"/>
      <c r="AJ8" s="116"/>
      <c r="AK8" s="116"/>
      <c r="AL8" s="116"/>
      <c r="AM8" s="116"/>
      <c r="AN8" s="116"/>
      <c r="AO8" s="116"/>
      <c r="AP8" s="462">
        <f>'Conventional Pipeline (Large)'!AM14</f>
        <v>0</v>
      </c>
      <c r="AQ8" s="116">
        <f>'Conventional Pipeline (Large)'!AN14</f>
        <v>0</v>
      </c>
      <c r="AR8" s="116">
        <f>'Conventional Pipeline (Large)'!AO14</f>
        <v>0</v>
      </c>
      <c r="AS8" s="116">
        <f>'Conventional Pipeline (Large)'!AP14</f>
        <v>0</v>
      </c>
      <c r="AT8" s="116">
        <f>'Conventional Pipeline (Large)'!AQ14</f>
        <v>97</v>
      </c>
      <c r="AU8" s="116">
        <f>'Conventional Pipeline (Large)'!AR14</f>
        <v>98</v>
      </c>
      <c r="AV8" s="116">
        <f>'Conventional Pipeline (Large)'!AS14</f>
        <v>219</v>
      </c>
      <c r="AW8" s="116">
        <f>'Conventional Pipeline (Large)'!AT14</f>
        <v>219</v>
      </c>
      <c r="AX8" s="116">
        <f>'Conventional Pipeline (Large)'!AU14</f>
        <v>219</v>
      </c>
      <c r="AY8" s="116">
        <f>'Conventional Pipeline (Large)'!AV14</f>
        <v>0</v>
      </c>
      <c r="AZ8" s="116">
        <f>'Conventional Pipeline (Large)'!AW14</f>
        <v>0</v>
      </c>
      <c r="BA8" s="116">
        <f>'Conventional Pipeline (Large)'!AX14</f>
        <v>0</v>
      </c>
      <c r="BB8" s="116">
        <f>'Conventional Pipeline (Large)'!AY14</f>
        <v>0</v>
      </c>
      <c r="BC8" s="116">
        <f>'Conventional Pipeline (Large)'!AZ14</f>
        <v>0</v>
      </c>
      <c r="BD8" s="116">
        <f>'Conventional Pipeline (Large)'!BA14</f>
        <v>0</v>
      </c>
      <c r="BE8" s="116">
        <f>'Conventional Pipeline (Large)'!BB14</f>
        <v>852</v>
      </c>
      <c r="BF8" s="116">
        <f t="shared" ref="BF8:BF14" si="0">SUM(AQ8:AU8)</f>
        <v>195</v>
      </c>
      <c r="BG8" s="524" t="str">
        <f>'Conventional Pipeline (Large)'!$U$14</f>
        <v>3.64</v>
      </c>
      <c r="BH8" s="460" t="str">
        <f>'Conventional Pipeline (Large)'!$AB$14</f>
        <v>Approval</v>
      </c>
      <c r="BI8" s="116" t="str">
        <f>'Conventional Pipeline (Large)'!AC14</f>
        <v xml:space="preserve">Phases 1 to 2 comprising 195 units approved in full.  Phases 3 to 4 approved in outline only (as of the 31st March 2025). See also S73 application 243527VAR in pending tab (but granted June 2025) which also increases the total of units in phase 3 by 31 units from 424 to 455. Combined this site will now deliver 883 units. This uplift is also reflected via the Reserve Matter application 243796REM for phase 3 (approved June 2025). 
</v>
      </c>
      <c r="BJ8" s="116" t="str">
        <f>'Conventional Pipeline (Large)'!AD14</f>
        <v xml:space="preserve">Bespoke - Phasing informed by hybrid status of permission.  Phases 1 &amp; 2 in full (195 units), Phases 3 &amp; 4 in outline (657 units). Note phase 3 now approved in full as of June 2025.
The REM application for phase 3 indicates that those works are expected to complete in 2029.
</v>
      </c>
      <c r="BK8" s="457">
        <v>0</v>
      </c>
      <c r="BL8" s="457" t="s">
        <v>162</v>
      </c>
    </row>
    <row r="9" spans="1:64" x14ac:dyDescent="0.45">
      <c r="A9" s="116"/>
      <c r="B9" s="444" t="str">
        <f>'Conventional Pipeline (Large)'!$A$20</f>
        <v>223093HYBRID</v>
      </c>
      <c r="C9" s="116"/>
      <c r="D9" s="116"/>
      <c r="E9" s="116"/>
      <c r="F9" s="116"/>
      <c r="G9" s="116" t="str">
        <f>'Conventional Pipeline (Large)'!$F$20</f>
        <v>Green Man Lane, W13 0NY</v>
      </c>
      <c r="H9" s="116"/>
      <c r="I9" s="116"/>
      <c r="J9" s="116"/>
      <c r="K9" s="116">
        <f>'Conventional Pipeline (Large)'!$J$20</f>
        <v>267</v>
      </c>
      <c r="L9" s="116"/>
      <c r="M9" s="116"/>
      <c r="N9" s="116"/>
      <c r="O9" s="116"/>
      <c r="P9" s="461"/>
      <c r="Q9" s="461"/>
      <c r="R9" s="461"/>
      <c r="S9" s="461"/>
      <c r="T9" s="461"/>
      <c r="U9" s="461"/>
      <c r="V9" s="461"/>
      <c r="W9" s="461"/>
      <c r="X9" s="461"/>
      <c r="Z9" s="473">
        <f>'Conventional Pipeline (Large)'!$V$20</f>
        <v>267</v>
      </c>
      <c r="AA9" s="116"/>
      <c r="AB9" s="116"/>
      <c r="AC9" s="116"/>
      <c r="AD9" s="116"/>
      <c r="AH9" s="116"/>
      <c r="AI9" s="116"/>
      <c r="AJ9" s="116"/>
      <c r="AK9" s="116"/>
      <c r="AL9" s="116"/>
      <c r="AM9" s="116"/>
      <c r="AN9" s="116"/>
      <c r="AO9" s="116"/>
      <c r="AP9" s="462"/>
      <c r="AQ9" s="116">
        <f>'Conventional Pipeline (Large)'!AN20</f>
        <v>0</v>
      </c>
      <c r="AR9" s="116">
        <f>'Conventional Pipeline (Large)'!AO20</f>
        <v>0</v>
      </c>
      <c r="AS9" s="116">
        <f>'Conventional Pipeline (Large)'!AP20</f>
        <v>67</v>
      </c>
      <c r="AT9" s="116">
        <f>'Conventional Pipeline (Large)'!AQ20</f>
        <v>67</v>
      </c>
      <c r="AU9" s="116">
        <f>'Conventional Pipeline (Large)'!AR20</f>
        <v>67</v>
      </c>
      <c r="AV9" s="116"/>
      <c r="AW9" s="116"/>
      <c r="AX9" s="116"/>
      <c r="AY9" s="116"/>
      <c r="AZ9" s="116"/>
      <c r="BA9" s="116"/>
      <c r="BB9" s="116"/>
      <c r="BC9" s="116"/>
      <c r="BD9" s="116"/>
      <c r="BE9" s="116"/>
      <c r="BF9" s="116">
        <f t="shared" si="0"/>
        <v>201</v>
      </c>
      <c r="BG9" s="524">
        <f>'Conventional Pipeline (Large)'!$U$20</f>
        <v>1.58</v>
      </c>
      <c r="BH9" s="460" t="str">
        <f>'Conventional Pipeline (Large)'!$AB$20</f>
        <v>Approval</v>
      </c>
      <c r="BI9" s="116"/>
      <c r="BJ9" s="116"/>
      <c r="BK9" s="457"/>
      <c r="BL9" s="457"/>
    </row>
    <row r="10" spans="1:64" x14ac:dyDescent="0.45">
      <c r="A10" s="116"/>
      <c r="B10" s="444" t="str">
        <f>'Conventional Pipeline (Large)'!$A$28</f>
        <v>241706OUTR3</v>
      </c>
      <c r="C10" s="116"/>
      <c r="D10" s="116"/>
      <c r="E10" s="116"/>
      <c r="F10" s="116"/>
      <c r="G10" s="116" t="str">
        <f>'Conventional Pipeline (Large)'!$F$28</f>
        <v>Gurnell Leisure Centre Ruislip Road East West Ealing W13 0AL</v>
      </c>
      <c r="H10" s="116"/>
      <c r="I10" s="116"/>
      <c r="J10" s="116"/>
      <c r="K10" s="116">
        <f>'Conventional Pipeline (Large)'!$J$28</f>
        <v>295</v>
      </c>
      <c r="L10" s="116"/>
      <c r="M10" s="116"/>
      <c r="N10" s="116"/>
      <c r="O10" s="116"/>
      <c r="P10" s="461"/>
      <c r="Q10" s="461"/>
      <c r="R10" s="461"/>
      <c r="S10" s="461"/>
      <c r="T10" s="461"/>
      <c r="U10" s="461"/>
      <c r="V10" s="461"/>
      <c r="W10" s="461"/>
      <c r="X10" s="461"/>
      <c r="Z10" s="473">
        <f>'Conventional Pipeline (Large)'!$V$28</f>
        <v>295</v>
      </c>
      <c r="AA10" s="116"/>
      <c r="AB10" s="116"/>
      <c r="AC10" s="116"/>
      <c r="AD10" s="116"/>
      <c r="AH10" s="116"/>
      <c r="AI10" s="116"/>
      <c r="AJ10" s="116"/>
      <c r="AK10" s="116"/>
      <c r="AL10" s="116"/>
      <c r="AM10" s="116"/>
      <c r="AN10" s="116"/>
      <c r="AO10" s="116"/>
      <c r="AP10" s="462"/>
      <c r="AQ10" s="116">
        <f>'Conventional Pipeline (Large)'!AN28</f>
        <v>0</v>
      </c>
      <c r="AR10" s="116">
        <f>'Conventional Pipeline (Large)'!AO28</f>
        <v>0</v>
      </c>
      <c r="AS10" s="116">
        <f>'Conventional Pipeline (Large)'!AP28</f>
        <v>0</v>
      </c>
      <c r="AT10" s="116">
        <f>'Conventional Pipeline (Large)'!AQ28</f>
        <v>0</v>
      </c>
      <c r="AU10" s="116">
        <f>'Conventional Pipeline (Large)'!AR28</f>
        <v>148</v>
      </c>
      <c r="AV10" s="116"/>
      <c r="AW10" s="116"/>
      <c r="AX10" s="116"/>
      <c r="AY10" s="116"/>
      <c r="AZ10" s="116"/>
      <c r="BA10" s="116"/>
      <c r="BB10" s="116"/>
      <c r="BC10" s="116"/>
      <c r="BD10" s="116"/>
      <c r="BE10" s="116"/>
      <c r="BF10" s="116">
        <f t="shared" si="0"/>
        <v>148</v>
      </c>
      <c r="BG10" s="524">
        <f>'Conventional Pipeline (Large)'!$U$28</f>
        <v>7.25</v>
      </c>
      <c r="BH10" s="460" t="str">
        <f>'Conventional Pipeline (Large)'!$AB$28</f>
        <v>Approval</v>
      </c>
      <c r="BI10" s="116"/>
      <c r="BJ10" s="116"/>
      <c r="BK10" s="457"/>
      <c r="BL10" s="457"/>
    </row>
    <row r="11" spans="1:64" x14ac:dyDescent="0.45">
      <c r="A11" s="116"/>
      <c r="B11" s="444" t="str">
        <f>'Conventional Pipeline (Large)'!A38</f>
        <v>214662OUT</v>
      </c>
      <c r="C11" s="116" t="str">
        <f>'Conventional Pipeline (Large)'!B38</f>
        <v>Grant with S106 Obligations</v>
      </c>
      <c r="D11" s="116">
        <f>'Conventional Pipeline (Large)'!C38</f>
        <v>0</v>
      </c>
      <c r="E11" s="116">
        <f>'Conventional Pipeline (Large)'!D38</f>
        <v>44861</v>
      </c>
      <c r="F11" s="116">
        <f>'Conventional Pipeline (Large)'!E38</f>
        <v>0</v>
      </c>
      <c r="G11" s="116" t="str">
        <f>'Conventional Pipeline (Large)'!F38</f>
        <v>The Transport Yard, Wood End Gardens, Northolt, Middlesex, UB5 4QH</v>
      </c>
      <c r="H11" s="116" t="str">
        <f>'Conventional Pipeline (Large)'!G38</f>
        <v xml:space="preserve">Outline permission  </v>
      </c>
      <c r="I11" s="116">
        <f>'Conventional Pipeline (Large)'!H38</f>
        <v>149</v>
      </c>
      <c r="J11" s="116">
        <f>'Conventional Pipeline (Large)'!I38</f>
        <v>0</v>
      </c>
      <c r="K11" s="116">
        <f>'Conventional Pipeline (Large)'!J38</f>
        <v>149</v>
      </c>
      <c r="L11" s="116"/>
      <c r="M11" s="116"/>
      <c r="N11" s="116"/>
      <c r="O11" s="116"/>
      <c r="P11" s="116">
        <f>'Conventional Pipeline (Large)'!L38</f>
        <v>0</v>
      </c>
      <c r="Q11" s="116" t="str">
        <f>'Conventional Pipeline (Large)'!M38</f>
        <v>North Greenford</v>
      </c>
      <c r="R11" s="116" t="str">
        <f>'Conventional Pipeline (Large)'!N38</f>
        <v>Greenford</v>
      </c>
      <c r="S11" s="116">
        <f>'Conventional Pipeline (Large)'!O38</f>
        <v>514802</v>
      </c>
      <c r="T11" s="116">
        <f>'Conventional Pipeline (Large)'!P38</f>
        <v>185611</v>
      </c>
      <c r="U11" s="116">
        <f>'Conventional Pipeline (Large)'!Q38</f>
        <v>0</v>
      </c>
      <c r="V11" s="116" t="str">
        <f>'Conventional Pipeline (Large)'!R38</f>
        <v>No</v>
      </c>
      <c r="W11" s="116" t="str">
        <f>'Conventional Pipeline (Large)'!S38</f>
        <v>No</v>
      </c>
      <c r="X11" s="116" t="str">
        <f>'Conventional Pipeline (Large)'!T38</f>
        <v>NA</v>
      </c>
      <c r="Z11" s="473">
        <f>'Conventional Pipeline (Large)'!$V$38</f>
        <v>149</v>
      </c>
      <c r="AA11" s="116"/>
      <c r="AB11" s="116"/>
      <c r="AC11" s="116"/>
      <c r="AD11" s="116"/>
      <c r="AH11" s="116"/>
      <c r="AI11" s="116"/>
      <c r="AJ11" s="116"/>
      <c r="AK11" s="116"/>
      <c r="AL11" s="116"/>
      <c r="AM11" s="116"/>
      <c r="AN11" s="116"/>
      <c r="AO11" s="116"/>
      <c r="AP11" s="462">
        <f>'Conventional Pipeline (Large)'!AM38</f>
        <v>0</v>
      </c>
      <c r="AQ11" s="116">
        <f>'Conventional Pipeline (Large)'!AN38</f>
        <v>0</v>
      </c>
      <c r="AR11" s="116">
        <f>'Conventional Pipeline (Large)'!AO38</f>
        <v>0</v>
      </c>
      <c r="AS11" s="116">
        <f>'Conventional Pipeline (Large)'!AP38</f>
        <v>0</v>
      </c>
      <c r="AT11" s="116">
        <f>'Conventional Pipeline (Large)'!AQ38</f>
        <v>24</v>
      </c>
      <c r="AU11" s="116">
        <f>'Conventional Pipeline (Large)'!AR38</f>
        <v>125</v>
      </c>
      <c r="AV11" s="116">
        <f>'Conventional Pipeline (Large)'!AS38</f>
        <v>0</v>
      </c>
      <c r="AW11" s="116">
        <f>'Conventional Pipeline (Large)'!AT38</f>
        <v>0</v>
      </c>
      <c r="AX11" s="116">
        <f>'Conventional Pipeline (Large)'!AU38</f>
        <v>0</v>
      </c>
      <c r="AY11" s="116">
        <f>'Conventional Pipeline (Large)'!AV38</f>
        <v>0</v>
      </c>
      <c r="AZ11" s="116">
        <f>'Conventional Pipeline (Large)'!AW38</f>
        <v>0</v>
      </c>
      <c r="BA11" s="116">
        <f>'Conventional Pipeline (Large)'!AX38</f>
        <v>0</v>
      </c>
      <c r="BB11" s="116">
        <f>'Conventional Pipeline (Large)'!AY38</f>
        <v>0</v>
      </c>
      <c r="BC11" s="116">
        <f>'Conventional Pipeline (Large)'!AZ38</f>
        <v>0</v>
      </c>
      <c r="BD11" s="116">
        <f>'Conventional Pipeline (Large)'!BA38</f>
        <v>0</v>
      </c>
      <c r="BE11" s="116">
        <f>'Conventional Pipeline (Large)'!BB38</f>
        <v>149</v>
      </c>
      <c r="BF11" s="116">
        <f t="shared" si="0"/>
        <v>149</v>
      </c>
      <c r="BG11" s="488">
        <f>'Conventional Pipeline (Large)'!$U$38</f>
        <v>0.59</v>
      </c>
      <c r="BH11" s="460" t="str">
        <f>'Conventional Pipeline (Large)'!$AB$38</f>
        <v>Approval</v>
      </c>
      <c r="BI11" s="116">
        <f>'Conventional Pipeline (Large)'!AC38</f>
        <v>0</v>
      </c>
      <c r="BJ11" s="116" t="str">
        <f>'Conventional Pipeline (Large)'!AD38</f>
        <v xml:space="preserve">Bespoke - Application reference 244038VAR (approved April 2025) has varied the original outline permission to enable the development to come forward in 3 phases. Phase 1 now approved in full for access road, phase 2 24 units and phase 3 125 units. The applicant is seeking a CLOPD to confirm that works have commenced on the site.  The construction management plan indicates of construction programme of 33 months.  </v>
      </c>
      <c r="BK11" s="457">
        <v>0</v>
      </c>
      <c r="BL11" s="457" t="s">
        <v>234</v>
      </c>
    </row>
    <row r="12" spans="1:64" x14ac:dyDescent="0.45">
      <c r="A12" s="116"/>
      <c r="B12" s="444" t="str">
        <f>'Conventional Pipeline (Large)'!A40</f>
        <v>210009OUT</v>
      </c>
      <c r="C12" s="116" t="str">
        <f>'Conventional Pipeline (Large)'!B40</f>
        <v>Grant with S106 Obligations</v>
      </c>
      <c r="D12" s="116">
        <f>'Conventional Pipeline (Large)'!C40</f>
        <v>0</v>
      </c>
      <c r="E12" s="116">
        <f>'Conventional Pipeline (Large)'!D40</f>
        <v>45007</v>
      </c>
      <c r="F12" s="116">
        <f>'Conventional Pipeline (Large)'!E40</f>
        <v>45055</v>
      </c>
      <c r="G12" s="116" t="str">
        <f>'Conventional Pipeline (Large)'!F40</f>
        <v>High Lane Estate, Hobbayne Road, Hanwell, W7 3RJ</v>
      </c>
      <c r="H12" s="116" t="str">
        <f>'Conventional Pipeline (Large)'!G40</f>
        <v>Hybrid Application. Phase 1 in full. Phases 2 &amp; 3 in outline.</v>
      </c>
      <c r="I12" s="116">
        <f>'Conventional Pipeline (Large)'!H40</f>
        <v>505</v>
      </c>
      <c r="J12" s="116">
        <f>'Conventional Pipeline (Large)'!I40</f>
        <v>264</v>
      </c>
      <c r="K12" s="116">
        <f>'Conventional Pipeline (Large)'!J40</f>
        <v>241</v>
      </c>
      <c r="L12" s="116"/>
      <c r="M12" s="116"/>
      <c r="N12" s="116"/>
      <c r="O12" s="116"/>
      <c r="P12" s="116" t="str">
        <f>'Conventional Pipeline (Large)'!L40</f>
        <v>New Build</v>
      </c>
      <c r="Q12" s="116" t="str">
        <f>'Conventional Pipeline (Large)'!M40</f>
        <v>North Hanwell</v>
      </c>
      <c r="R12" s="116" t="str">
        <f>'Conventional Pipeline (Large)'!N40</f>
        <v>Hanwell</v>
      </c>
      <c r="S12" s="116">
        <f>'Conventional Pipeline (Large)'!O40</f>
        <v>514840</v>
      </c>
      <c r="T12" s="116">
        <f>'Conventional Pipeline (Large)'!P40</f>
        <v>181399</v>
      </c>
      <c r="U12" s="116">
        <f>'Conventional Pipeline (Large)'!Q40</f>
        <v>0</v>
      </c>
      <c r="V12" s="116" t="str">
        <f>'Conventional Pipeline (Large)'!R40</f>
        <v>No</v>
      </c>
      <c r="W12" s="116" t="str">
        <f>'Conventional Pipeline (Large)'!S40</f>
        <v>08HA</v>
      </c>
      <c r="X12" s="116">
        <f>'Conventional Pipeline (Large)'!T40</f>
        <v>0</v>
      </c>
      <c r="Z12" s="473">
        <f>'Conventional Pipeline (Large)'!$V$40</f>
        <v>241</v>
      </c>
      <c r="AA12" s="116"/>
      <c r="AB12" s="116"/>
      <c r="AC12" s="116"/>
      <c r="AD12" s="116"/>
      <c r="AH12" s="116"/>
      <c r="AI12" s="116"/>
      <c r="AJ12" s="116"/>
      <c r="AK12" s="116"/>
      <c r="AL12" s="116"/>
      <c r="AM12" s="116"/>
      <c r="AN12" s="116"/>
      <c r="AO12" s="116"/>
      <c r="AP12" s="462">
        <f>'Conventional Pipeline (Large)'!AM40</f>
        <v>0</v>
      </c>
      <c r="AQ12" s="116">
        <f>'Conventional Pipeline (Large)'!AN40</f>
        <v>0</v>
      </c>
      <c r="AR12" s="116">
        <f>'Conventional Pipeline (Large)'!AO40</f>
        <v>0</v>
      </c>
      <c r="AS12" s="116">
        <f>'Conventional Pipeline (Large)'!AP40</f>
        <v>0</v>
      </c>
      <c r="AT12" s="116">
        <f>'Conventional Pipeline (Large)'!AQ40</f>
        <v>72</v>
      </c>
      <c r="AU12" s="116">
        <f>'Conventional Pipeline (Large)'!AR40</f>
        <v>0</v>
      </c>
      <c r="AV12" s="116">
        <f>'Conventional Pipeline (Large)'!AS40</f>
        <v>0</v>
      </c>
      <c r="AW12" s="116">
        <f>'Conventional Pipeline (Large)'!AT40</f>
        <v>94</v>
      </c>
      <c r="AX12" s="116">
        <f>'Conventional Pipeline (Large)'!AU40</f>
        <v>0</v>
      </c>
      <c r="AY12" s="116">
        <f>'Conventional Pipeline (Large)'!AV40</f>
        <v>0</v>
      </c>
      <c r="AZ12" s="116">
        <f>'Conventional Pipeline (Large)'!AW40</f>
        <v>75</v>
      </c>
      <c r="BA12" s="116">
        <f>'Conventional Pipeline (Large)'!AX40</f>
        <v>0</v>
      </c>
      <c r="BB12" s="116">
        <f>'Conventional Pipeline (Large)'!AY40</f>
        <v>0</v>
      </c>
      <c r="BC12" s="116">
        <f>'Conventional Pipeline (Large)'!AZ40</f>
        <v>0</v>
      </c>
      <c r="BD12" s="116">
        <f>'Conventional Pipeline (Large)'!BA40</f>
        <v>0</v>
      </c>
      <c r="BE12" s="116">
        <f>'Conventional Pipeline (Large)'!BB40</f>
        <v>241</v>
      </c>
      <c r="BF12" s="116">
        <f t="shared" si="0"/>
        <v>72</v>
      </c>
      <c r="BG12" s="488">
        <f>'Conventional Pipeline (Large)'!$U$40</f>
        <v>3.52</v>
      </c>
      <c r="BH12" s="460" t="str">
        <f>'Conventional Pipeline (Large)'!$AB$40</f>
        <v>Started</v>
      </c>
      <c r="BI12" s="116" t="str">
        <f>'Conventional Pipeline (Large)'!AC40</f>
        <v xml:space="preserve">Note this is a hybrid application with full permission secured for phase 1 only at present.  The quantums approved for phases 2 and 3 may be revisited  - but thinking around this is at early stages, and therefore not possible to account for this here at present.
 </v>
      </c>
      <c r="BJ12" s="116" t="str">
        <f>'Conventional Pipeline (Large)'!AD40</f>
        <v>Bespoke - Phasing informed by scheme specific information. Work has started on block K (shop) in May 2023.Have to deliver in a linear fashion - limited space for decanting.  Phase 1 must be completed . Phase 1 demolition anticipated to commence in 2026.  Hope to reach practical completion on phase 1 within 2.5 years.  Only then can phase 2 start - build out over next 2.5 years . Then phase 3 within next 2.5 years.  7.5 years - 10 years total build out - but timing ultimately subject to funding and so may be some slippage. Note original development partner went into administration in late 2023.</v>
      </c>
      <c r="BK12" s="457" t="s">
        <v>245</v>
      </c>
      <c r="BL12" s="457" t="s">
        <v>1338</v>
      </c>
    </row>
    <row r="13" spans="1:64" x14ac:dyDescent="0.45">
      <c r="A13" s="116"/>
      <c r="B13" s="444" t="str">
        <f>'Conventional Pipeline (Large)'!A57</f>
        <v>183673OUT</v>
      </c>
      <c r="C13" s="116" t="str">
        <f>'Conventional Pipeline (Large)'!B57</f>
        <v>Grant with S106 Obligations</v>
      </c>
      <c r="D13" s="116">
        <f>'Conventional Pipeline (Large)'!C57</f>
        <v>0</v>
      </c>
      <c r="E13" s="116">
        <f>'Conventional Pipeline (Large)'!D57</f>
        <v>43798</v>
      </c>
      <c r="F13" s="116">
        <f>'Conventional Pipeline (Large)'!E57</f>
        <v>0</v>
      </c>
      <c r="G13" s="116" t="str">
        <f>'Conventional Pipeline (Large)'!F57</f>
        <v>Middlesex Business Centre, Bridge Road, Southall, Middlesex, UB2 4AB</v>
      </c>
      <c r="H13" s="116" t="str">
        <f>'Conventional Pipeline (Large)'!G57</f>
        <v>See also reserved matter application 224785REM for plots A &amp; B</v>
      </c>
      <c r="I13" s="116">
        <f>'Conventional Pipeline (Large)'!H57</f>
        <v>1216</v>
      </c>
      <c r="J13" s="116">
        <f>'Conventional Pipeline (Large)'!I57</f>
        <v>0</v>
      </c>
      <c r="K13" s="116">
        <f>'Conventional Pipeline (Large)'!J57</f>
        <v>1216</v>
      </c>
      <c r="L13" s="116"/>
      <c r="M13" s="116"/>
      <c r="N13" s="116"/>
      <c r="O13" s="116"/>
      <c r="P13" s="116" t="str">
        <f>'Conventional Pipeline (Large)'!L57</f>
        <v>New Build</v>
      </c>
      <c r="Q13" s="116" t="str">
        <f>'Conventional Pipeline (Large)'!M57</f>
        <v>Norwood Green</v>
      </c>
      <c r="R13" s="116" t="str">
        <f>'Conventional Pipeline (Large)'!N57</f>
        <v>Southall</v>
      </c>
      <c r="S13" s="116">
        <f>'Conventional Pipeline (Large)'!O57</f>
        <v>512960</v>
      </c>
      <c r="T13" s="116">
        <f>'Conventional Pipeline (Large)'!P57</f>
        <v>179686</v>
      </c>
      <c r="U13" s="116">
        <f>'Conventional Pipeline (Large)'!Q57</f>
        <v>0</v>
      </c>
      <c r="V13" s="116" t="str">
        <f>'Conventional Pipeline (Large)'!R57</f>
        <v>SOU6</v>
      </c>
      <c r="W13" s="116" t="str">
        <f>'Conventional Pipeline (Large)'!S57</f>
        <v>08SO (SO11)</v>
      </c>
      <c r="X13" s="116">
        <f>'Conventional Pipeline (Large)'!T57</f>
        <v>0</v>
      </c>
      <c r="Z13" s="473">
        <f>'Conventional Pipeline (Large)'!$V$57</f>
        <v>1216</v>
      </c>
      <c r="AA13" s="116"/>
      <c r="AB13" s="116"/>
      <c r="AC13" s="116"/>
      <c r="AD13" s="116"/>
      <c r="AH13" s="116"/>
      <c r="AI13" s="116"/>
      <c r="AJ13" s="116"/>
      <c r="AK13" s="116"/>
      <c r="AL13" s="116"/>
      <c r="AM13" s="116"/>
      <c r="AN13" s="116"/>
      <c r="AO13" s="116"/>
      <c r="AP13" s="462">
        <f>'Conventional Pipeline (Large)'!AM57</f>
        <v>0</v>
      </c>
      <c r="AQ13" s="116">
        <f>'Conventional Pipeline (Large)'!AN57</f>
        <v>0</v>
      </c>
      <c r="AR13" s="116">
        <f>'Conventional Pipeline (Large)'!AO57</f>
        <v>0</v>
      </c>
      <c r="AS13" s="116">
        <f>'Conventional Pipeline (Large)'!AP57</f>
        <v>0</v>
      </c>
      <c r="AT13" s="116">
        <f>'Conventional Pipeline (Large)'!AQ57</f>
        <v>243</v>
      </c>
      <c r="AU13" s="116">
        <f>'Conventional Pipeline (Large)'!AR57</f>
        <v>0</v>
      </c>
      <c r="AV13" s="116">
        <f>'Conventional Pipeline (Large)'!AS57</f>
        <v>729</v>
      </c>
      <c r="AW13" s="116">
        <f>'Conventional Pipeline (Large)'!AT57</f>
        <v>244</v>
      </c>
      <c r="AX13" s="116">
        <f>'Conventional Pipeline (Large)'!AU57</f>
        <v>0</v>
      </c>
      <c r="AY13" s="116">
        <f>'Conventional Pipeline (Large)'!AV57</f>
        <v>0</v>
      </c>
      <c r="AZ13" s="116">
        <f>'Conventional Pipeline (Large)'!AW57</f>
        <v>0</v>
      </c>
      <c r="BA13" s="116">
        <f>'Conventional Pipeline (Large)'!AX57</f>
        <v>0</v>
      </c>
      <c r="BB13" s="116">
        <f>'Conventional Pipeline (Large)'!AY57</f>
        <v>0</v>
      </c>
      <c r="BC13" s="116">
        <f>'Conventional Pipeline (Large)'!AZ57</f>
        <v>0</v>
      </c>
      <c r="BD13" s="116">
        <f>'Conventional Pipeline (Large)'!BA57</f>
        <v>0</v>
      </c>
      <c r="BE13" s="116">
        <f>'Conventional Pipeline (Large)'!BB57</f>
        <v>1216</v>
      </c>
      <c r="BF13" s="116">
        <f t="shared" si="0"/>
        <v>243</v>
      </c>
      <c r="BG13" s="488">
        <f>'Conventional Pipeline (Large)'!$U$57</f>
        <v>4.82</v>
      </c>
      <c r="BH13" s="460" t="str">
        <f>'Conventional Pipeline (Large)'!$AB$57</f>
        <v>Approval</v>
      </c>
      <c r="BI13" s="116" t="str">
        <f>'Conventional Pipeline (Large)'!AC57</f>
        <v xml:space="preserve">Capacity for this site assigned to pipeline in this instance rather than allocation. Note the initial allocation estimate derived from the Tall Building Study is significantly below  the approved total under this scheme, hence the decision to default to using the pipeline figures for this site. Note the boundary of this permission is slightly smaller than the allocation as this permission excludes Unit K. The outline total (2083) input adjusted down to account for reserved matter application 224785REM for plots A &amp; B which are recorded in a separate line below. 
</v>
      </c>
      <c r="BJ13" s="116" t="str">
        <f>'Conventional Pipeline (Large)'!AD57</f>
        <v>Bespoke. CLEUD application (254692CPE) confirms that works (via demolition) commenced in October/November 2025. 243386CND details indicative programme of phasing over 7 phases.
Phase 3 - Oct 2028
Phase 4 - June 2030
Phase 5 - May 2030
Phase 6 - June 2031
Phase 7 - Jan 2031</v>
      </c>
      <c r="BK13" s="457" t="s">
        <v>1348</v>
      </c>
      <c r="BL13" s="457" t="s">
        <v>1172</v>
      </c>
    </row>
    <row r="14" spans="1:64" hidden="1" x14ac:dyDescent="0.45">
      <c r="A14" s="116"/>
      <c r="B14" s="444" t="str">
        <f>'Conventional Pipeline (Large)'!$A$60</f>
        <v>PP/2013/3241</v>
      </c>
      <c r="C14" s="116"/>
      <c r="D14" s="116"/>
      <c r="E14" s="116"/>
      <c r="F14" s="116"/>
      <c r="G14" s="116" t="str">
        <f>'Conventional Pipeline (Large)'!$F$60</f>
        <v xml:space="preserve">Havelock Estate, Havelock Road, Southall, Middlesex UB2 (phases 1-4) </v>
      </c>
      <c r="H14" s="116"/>
      <c r="I14" s="116"/>
      <c r="J14" s="116"/>
      <c r="K14" s="116">
        <f>'Conventional Pipeline (Large)'!$J$60</f>
        <v>99</v>
      </c>
      <c r="L14" s="116"/>
      <c r="M14" s="116"/>
      <c r="N14" s="116"/>
      <c r="O14" s="116"/>
      <c r="P14" s="116"/>
      <c r="Q14" s="116"/>
      <c r="R14" s="116"/>
      <c r="S14" s="116"/>
      <c r="T14" s="116"/>
      <c r="U14" s="116"/>
      <c r="V14" s="116"/>
      <c r="W14" s="116"/>
      <c r="X14" s="116"/>
      <c r="Z14" s="473">
        <f>'Conventional Pipeline (Large)'!$V$60</f>
        <v>99</v>
      </c>
      <c r="AA14" s="116"/>
      <c r="AB14" s="116"/>
      <c r="AC14" s="116"/>
      <c r="AD14" s="116"/>
      <c r="AH14" s="116"/>
      <c r="AI14" s="116"/>
      <c r="AJ14" s="116"/>
      <c r="AK14" s="116"/>
      <c r="AL14" s="116"/>
      <c r="AM14" s="116"/>
      <c r="AN14" s="116"/>
      <c r="AO14" s="116"/>
      <c r="AP14" s="462"/>
      <c r="AQ14" s="116">
        <f>'Conventional Pipeline (Large)'!AN60</f>
        <v>0</v>
      </c>
      <c r="AR14" s="116">
        <f>'Conventional Pipeline (Large)'!AO60</f>
        <v>0</v>
      </c>
      <c r="AS14" s="116">
        <f>'Conventional Pipeline (Large)'!AP60</f>
        <v>0</v>
      </c>
      <c r="AT14" s="116">
        <f>'Conventional Pipeline (Large)'!AQ60</f>
        <v>0</v>
      </c>
      <c r="AU14" s="116">
        <f>'Conventional Pipeline (Large)'!AR60</f>
        <v>0</v>
      </c>
      <c r="AV14" s="116"/>
      <c r="AW14" s="116"/>
      <c r="AX14" s="116"/>
      <c r="AY14" s="116"/>
      <c r="AZ14" s="116"/>
      <c r="BA14" s="116"/>
      <c r="BB14" s="116"/>
      <c r="BC14" s="116"/>
      <c r="BD14" s="116"/>
      <c r="BE14" s="116"/>
      <c r="BF14" s="118">
        <f t="shared" si="0"/>
        <v>0</v>
      </c>
      <c r="BG14" s="488">
        <f>'Conventional Pipeline (Large)'!$U$60</f>
        <v>18.3</v>
      </c>
      <c r="BH14" s="460" t="str">
        <f>'Conventional Pipeline (Large)'!$AB$60</f>
        <v>Started</v>
      </c>
      <c r="BI14" s="116"/>
      <c r="BJ14" s="116"/>
      <c r="BK14" s="457"/>
      <c r="BL14" s="457"/>
    </row>
    <row r="15" spans="1:64" x14ac:dyDescent="0.45">
      <c r="A15" s="116"/>
      <c r="B15" s="821" t="str">
        <f>'Conventional Pending (Large)'!B5</f>
        <v>243424FUL</v>
      </c>
      <c r="C15" s="116"/>
      <c r="D15" s="116"/>
      <c r="E15" s="116"/>
      <c r="F15" s="116"/>
      <c r="G15" s="116" t="str">
        <f>'Conventional Pending (Large)'!G5</f>
        <v>Phase 3, Friary Park Estate The Drive, Joseph Avenue, Sparks Close &amp; Friary Road Acton W3 6NL</v>
      </c>
      <c r="H15" s="116"/>
      <c r="I15" s="116"/>
      <c r="J15" s="116"/>
      <c r="K15" s="116">
        <f>'Conventional Pending (Large)'!K5</f>
        <v>617</v>
      </c>
      <c r="L15" s="116"/>
      <c r="M15" s="116"/>
      <c r="N15" s="116"/>
      <c r="O15" s="116"/>
      <c r="P15" s="116"/>
      <c r="Q15" s="116"/>
      <c r="R15" s="116"/>
      <c r="S15" s="116"/>
      <c r="T15" s="116"/>
      <c r="U15" s="116"/>
      <c r="V15" s="116"/>
      <c r="W15" s="116"/>
      <c r="X15" s="116"/>
      <c r="Z15" s="473">
        <f>'Conventional Pending (Large)'!W5</f>
        <v>617</v>
      </c>
      <c r="AA15" s="116"/>
      <c r="AB15" s="116"/>
      <c r="AC15" s="116"/>
      <c r="AD15" s="116"/>
      <c r="AH15" s="116"/>
      <c r="AI15" s="116"/>
      <c r="AJ15" s="116"/>
      <c r="AK15" s="116"/>
      <c r="AL15" s="116"/>
      <c r="AM15" s="116"/>
      <c r="AN15" s="116"/>
      <c r="AO15" s="116"/>
      <c r="AP15" s="462"/>
      <c r="AQ15" s="116">
        <f>'Conventional Pending (Large)'!AN5</f>
        <v>0</v>
      </c>
      <c r="AR15" s="116">
        <f>'Conventional Pending (Large)'!AO5</f>
        <v>0</v>
      </c>
      <c r="AS15" s="116">
        <f>'Conventional Pending (Large)'!AP5</f>
        <v>0</v>
      </c>
      <c r="AT15" s="116">
        <f>'Conventional Pending (Large)'!AQ5</f>
        <v>0</v>
      </c>
      <c r="AU15" s="116">
        <f>'Conventional Pending (Large)'!AR5</f>
        <v>284</v>
      </c>
      <c r="AV15" s="116"/>
      <c r="AW15" s="116"/>
      <c r="AX15" s="116"/>
      <c r="AY15" s="116"/>
      <c r="AZ15" s="116"/>
      <c r="BA15" s="116"/>
      <c r="BB15" s="116"/>
      <c r="BC15" s="116"/>
      <c r="BD15" s="116"/>
      <c r="BE15" s="116"/>
      <c r="BF15" s="116">
        <f t="shared" ref="BF15:BF77" si="1">SUM(AQ15:AU15)</f>
        <v>284</v>
      </c>
      <c r="BG15" s="488">
        <f>'Conventional Pending (Large)'!V5</f>
        <v>2.82</v>
      </c>
      <c r="BH15" s="116" t="str">
        <f>'Conventional Pending (Large)'!AB5</f>
        <v>Decision not taken (as of 31/03/2025)</v>
      </c>
      <c r="BI15" s="116"/>
      <c r="BJ15" s="116"/>
      <c r="BK15" s="116"/>
      <c r="BL15" s="116"/>
    </row>
    <row r="16" spans="1:64" x14ac:dyDescent="0.45">
      <c r="A16" s="116"/>
      <c r="B16" s="821" t="str">
        <f>'Conventional Pending (Large)'!B6</f>
        <v>243527VAR</v>
      </c>
      <c r="C16" s="116"/>
      <c r="D16" s="116"/>
      <c r="E16" s="116"/>
      <c r="F16" s="116"/>
      <c r="G16" s="116" t="str">
        <f>'Conventional Pending (Large)'!G6</f>
        <v>TfL Landholdings at Bollo Lane</v>
      </c>
      <c r="H16" s="116"/>
      <c r="I16" s="116"/>
      <c r="J16" s="116"/>
      <c r="K16" s="116">
        <f>'Conventional Pending (Large)'!K6</f>
        <v>31</v>
      </c>
      <c r="L16" s="116"/>
      <c r="M16" s="116"/>
      <c r="N16" s="116"/>
      <c r="O16" s="116"/>
      <c r="P16" s="116"/>
      <c r="Q16" s="116"/>
      <c r="R16" s="116"/>
      <c r="S16" s="116"/>
      <c r="T16" s="116"/>
      <c r="U16" s="116"/>
      <c r="V16" s="116"/>
      <c r="W16" s="116"/>
      <c r="X16" s="116"/>
      <c r="Z16" s="473">
        <f>'Conventional Pending (Large)'!W6</f>
        <v>31</v>
      </c>
      <c r="AA16" s="116"/>
      <c r="AB16" s="116"/>
      <c r="AC16" s="116"/>
      <c r="AD16" s="116"/>
      <c r="AH16" s="116"/>
      <c r="AI16" s="116"/>
      <c r="AJ16" s="116"/>
      <c r="AK16" s="116"/>
      <c r="AL16" s="116"/>
      <c r="AM16" s="116"/>
      <c r="AN16" s="116"/>
      <c r="AO16" s="116"/>
      <c r="AP16" s="462"/>
      <c r="AQ16" s="116">
        <f>'Conventional Pending (Large)'!AN6</f>
        <v>0</v>
      </c>
      <c r="AR16" s="116">
        <f>'Conventional Pending (Large)'!AO6</f>
        <v>0</v>
      </c>
      <c r="AS16" s="116">
        <f>'Conventional Pending (Large)'!AP6</f>
        <v>0</v>
      </c>
      <c r="AT16" s="116">
        <f>'Conventional Pending (Large)'!AQ6</f>
        <v>0</v>
      </c>
      <c r="AU16" s="116">
        <f>'Conventional Pending (Large)'!AR6</f>
        <v>31</v>
      </c>
      <c r="AV16" s="116"/>
      <c r="AW16" s="116"/>
      <c r="AX16" s="116"/>
      <c r="AY16" s="116"/>
      <c r="AZ16" s="116"/>
      <c r="BA16" s="116"/>
      <c r="BB16" s="116"/>
      <c r="BC16" s="116"/>
      <c r="BD16" s="116"/>
      <c r="BE16" s="116"/>
      <c r="BF16" s="116">
        <f t="shared" si="1"/>
        <v>31</v>
      </c>
      <c r="BG16" s="488" t="str">
        <f>'Conventional Pending (Large)'!V6</f>
        <v>3.64</v>
      </c>
      <c r="BH16" s="116" t="str">
        <f>'Conventional Pending (Large)'!AB6</f>
        <v>Decision not taken (as of 31/03/2025)</v>
      </c>
      <c r="BI16" s="116"/>
      <c r="BJ16" s="116"/>
      <c r="BK16" s="116"/>
      <c r="BL16" s="116"/>
    </row>
    <row r="17" spans="1:64" x14ac:dyDescent="0.45">
      <c r="A17" s="116"/>
      <c r="B17" s="821" t="str">
        <f>'Conventional Pending (Large)'!B7</f>
        <v>233076FUL</v>
      </c>
      <c r="C17" s="116"/>
      <c r="D17" s="116"/>
      <c r="E17" s="116"/>
      <c r="F17" s="116"/>
      <c r="G17" s="116" t="str">
        <f>'Conventional Pending (Large)'!G7</f>
        <v>Waitrose, W13 0NL</v>
      </c>
      <c r="H17" s="116"/>
      <c r="I17" s="116"/>
      <c r="J17" s="116"/>
      <c r="K17" s="116">
        <f>'Conventional Pending (Large)'!K7</f>
        <v>428</v>
      </c>
      <c r="L17" s="116"/>
      <c r="M17" s="116"/>
      <c r="N17" s="116"/>
      <c r="O17" s="116"/>
      <c r="P17" s="116"/>
      <c r="Q17" s="116"/>
      <c r="R17" s="116"/>
      <c r="S17" s="116"/>
      <c r="T17" s="116"/>
      <c r="U17" s="116"/>
      <c r="V17" s="116"/>
      <c r="W17" s="116"/>
      <c r="X17" s="116"/>
      <c r="Z17" s="473">
        <f>'Conventional Pending (Large)'!W7</f>
        <v>428</v>
      </c>
      <c r="AA17" s="116"/>
      <c r="AB17" s="116"/>
      <c r="AC17" s="116"/>
      <c r="AD17" s="116"/>
      <c r="AH17" s="116"/>
      <c r="AI17" s="116"/>
      <c r="AJ17" s="116"/>
      <c r="AK17" s="116"/>
      <c r="AL17" s="116"/>
      <c r="AM17" s="116"/>
      <c r="AN17" s="116"/>
      <c r="AO17" s="116"/>
      <c r="AP17" s="462"/>
      <c r="AQ17" s="116">
        <f>'Conventional Pending (Large)'!AN7</f>
        <v>0</v>
      </c>
      <c r="AR17" s="116">
        <f>'Conventional Pending (Large)'!AO7</f>
        <v>0</v>
      </c>
      <c r="AS17" s="116">
        <f>'Conventional Pending (Large)'!AP7</f>
        <v>0</v>
      </c>
      <c r="AT17" s="116">
        <f>'Conventional Pending (Large)'!AQ7</f>
        <v>0</v>
      </c>
      <c r="AU17" s="116">
        <f>'Conventional Pending (Large)'!AR7</f>
        <v>143</v>
      </c>
      <c r="AV17" s="116"/>
      <c r="AW17" s="116"/>
      <c r="AX17" s="116"/>
      <c r="AY17" s="116"/>
      <c r="AZ17" s="116"/>
      <c r="BA17" s="116"/>
      <c r="BB17" s="116"/>
      <c r="BC17" s="116"/>
      <c r="BD17" s="116"/>
      <c r="BE17" s="116"/>
      <c r="BF17" s="116">
        <f t="shared" si="1"/>
        <v>143</v>
      </c>
      <c r="BG17" s="488" t="str">
        <f>'Conventional Pending (Large)'!V7</f>
        <v>1.68</v>
      </c>
      <c r="BH17" s="116" t="str">
        <f>'Conventional Pending (Large)'!AB7</f>
        <v>Non Determination (as of 31/03/2025)
Appeal Allowed with Conditions (after 31/03/2025)</v>
      </c>
      <c r="BI17" s="116"/>
      <c r="BJ17" s="116"/>
      <c r="BK17" s="116"/>
      <c r="BL17" s="116"/>
    </row>
    <row r="18" spans="1:64" x14ac:dyDescent="0.45">
      <c r="A18" s="116"/>
      <c r="B18" s="821" t="str">
        <f>'Conventional Pending (Large)'!B8</f>
        <v>212468FUL</v>
      </c>
      <c r="C18" s="116"/>
      <c r="D18" s="116"/>
      <c r="E18" s="116"/>
      <c r="F18" s="116"/>
      <c r="G18" s="116" t="str">
        <f>'Conventional Pending (Large)'!G8</f>
        <v>Manhattan Business Park West Gate Ealing London W5 1UP</v>
      </c>
      <c r="H18" s="116"/>
      <c r="I18" s="116"/>
      <c r="J18" s="116"/>
      <c r="K18" s="116">
        <f>'Conventional Pending (Large)'!K8</f>
        <v>316</v>
      </c>
      <c r="L18" s="116"/>
      <c r="M18" s="116"/>
      <c r="N18" s="116"/>
      <c r="O18" s="116"/>
      <c r="P18" s="116"/>
      <c r="Q18" s="116"/>
      <c r="R18" s="116"/>
      <c r="S18" s="116"/>
      <c r="T18" s="116"/>
      <c r="U18" s="116"/>
      <c r="V18" s="116"/>
      <c r="W18" s="116"/>
      <c r="X18" s="116"/>
      <c r="Z18" s="473">
        <f>'Conventional Pending (Large)'!W8</f>
        <v>316</v>
      </c>
      <c r="AA18" s="116"/>
      <c r="AB18" s="116"/>
      <c r="AC18" s="116"/>
      <c r="AD18" s="116"/>
      <c r="AH18" s="116"/>
      <c r="AI18" s="116"/>
      <c r="AJ18" s="116"/>
      <c r="AK18" s="116"/>
      <c r="AL18" s="116"/>
      <c r="AM18" s="116"/>
      <c r="AN18" s="116"/>
      <c r="AO18" s="116"/>
      <c r="AP18" s="462"/>
      <c r="AQ18" s="116">
        <f>'Conventional Pending (Large)'!AN8</f>
        <v>0</v>
      </c>
      <c r="AR18" s="116">
        <f>'Conventional Pending (Large)'!AO8</f>
        <v>0</v>
      </c>
      <c r="AS18" s="116">
        <f>'Conventional Pending (Large)'!AP8</f>
        <v>0</v>
      </c>
      <c r="AT18" s="116">
        <f>'Conventional Pending (Large)'!AQ8</f>
        <v>0</v>
      </c>
      <c r="AU18" s="116">
        <f>'Conventional Pending (Large)'!AR8</f>
        <v>106</v>
      </c>
      <c r="AV18" s="116"/>
      <c r="AW18" s="116"/>
      <c r="AX18" s="116"/>
      <c r="AY18" s="116"/>
      <c r="AZ18" s="116"/>
      <c r="BA18" s="116"/>
      <c r="BB18" s="116"/>
      <c r="BC18" s="116"/>
      <c r="BD18" s="116"/>
      <c r="BE18" s="116"/>
      <c r="BF18" s="116">
        <f t="shared" si="1"/>
        <v>106</v>
      </c>
      <c r="BG18" s="488" t="str">
        <f>'Conventional Pending (Large)'!V8</f>
        <v>0.78</v>
      </c>
      <c r="BH18" s="116" t="str">
        <f>'Conventional Pending (Large)'!AB8</f>
        <v xml:space="preserve">Resolution to grant pending legal agreement (as of 31/03/2025)
</v>
      </c>
      <c r="BI18" s="116"/>
      <c r="BJ18" s="116"/>
      <c r="BK18" s="116"/>
      <c r="BL18" s="116"/>
    </row>
    <row r="19" spans="1:64" x14ac:dyDescent="0.45">
      <c r="A19" s="116"/>
      <c r="B19" s="821" t="str">
        <f>'Conventional Pending (Large)'!B9</f>
        <v>244156FUL</v>
      </c>
      <c r="C19" s="116"/>
      <c r="D19" s="116"/>
      <c r="E19" s="116"/>
      <c r="F19" s="116"/>
      <c r="G19" s="116" t="str">
        <f>'Conventional Pending (Large)'!G9</f>
        <v>Land To The Rear Of, Overdale Road, Ealing, W5 4TT</v>
      </c>
      <c r="H19" s="116"/>
      <c r="I19" s="116"/>
      <c r="J19" s="116"/>
      <c r="K19" s="116">
        <f>'Conventional Pending (Large)'!K9</f>
        <v>41</v>
      </c>
      <c r="L19" s="116"/>
      <c r="M19" s="116"/>
      <c r="N19" s="116"/>
      <c r="O19" s="116"/>
      <c r="P19" s="116"/>
      <c r="Q19" s="116"/>
      <c r="R19" s="116"/>
      <c r="S19" s="116"/>
      <c r="T19" s="116"/>
      <c r="U19" s="116"/>
      <c r="V19" s="116"/>
      <c r="W19" s="116"/>
      <c r="X19" s="116"/>
      <c r="Z19" s="473">
        <f>'Conventional Pending (Large)'!W9</f>
        <v>41</v>
      </c>
      <c r="AA19" s="116"/>
      <c r="AB19" s="116"/>
      <c r="AC19" s="116"/>
      <c r="AD19" s="116"/>
      <c r="AH19" s="116"/>
      <c r="AI19" s="116"/>
      <c r="AJ19" s="116"/>
      <c r="AK19" s="116"/>
      <c r="AL19" s="116"/>
      <c r="AM19" s="116"/>
      <c r="AN19" s="116"/>
      <c r="AO19" s="116"/>
      <c r="AP19" s="462"/>
      <c r="AQ19" s="116">
        <f>'Conventional Pending (Large)'!AN9</f>
        <v>0</v>
      </c>
      <c r="AR19" s="116">
        <f>'Conventional Pending (Large)'!AO9</f>
        <v>0</v>
      </c>
      <c r="AS19" s="116">
        <f>'Conventional Pending (Large)'!AP9</f>
        <v>0</v>
      </c>
      <c r="AT19" s="116">
        <f>'Conventional Pending (Large)'!AQ9</f>
        <v>0</v>
      </c>
      <c r="AU19" s="116">
        <f>'Conventional Pending (Large)'!AR9</f>
        <v>21</v>
      </c>
      <c r="AV19" s="116"/>
      <c r="AW19" s="116"/>
      <c r="AX19" s="116"/>
      <c r="AY19" s="116"/>
      <c r="AZ19" s="116"/>
      <c r="BA19" s="116"/>
      <c r="BB19" s="116"/>
      <c r="BC19" s="116"/>
      <c r="BD19" s="116"/>
      <c r="BE19" s="116"/>
      <c r="BF19" s="116">
        <f t="shared" si="1"/>
        <v>21</v>
      </c>
      <c r="BG19" s="488">
        <f>'Conventional Pending (Large)'!V9</f>
        <v>0.52</v>
      </c>
      <c r="BH19" s="116" t="str">
        <f>'Conventional Pending (Large)'!AB9</f>
        <v xml:space="preserve">Decision not yet taken (as of 31/03/2025)
</v>
      </c>
      <c r="BI19" s="116"/>
      <c r="BJ19" s="116"/>
      <c r="BK19" s="116"/>
      <c r="BL19" s="116"/>
    </row>
    <row r="20" spans="1:64" hidden="1" x14ac:dyDescent="0.45">
      <c r="A20" s="116"/>
      <c r="B20" s="821" t="str">
        <f>'Conventional Pending (Large)'!B10</f>
        <v>251339PACBSD</v>
      </c>
      <c r="C20" s="116"/>
      <c r="D20" s="116"/>
      <c r="E20" s="116"/>
      <c r="F20" s="116"/>
      <c r="G20" s="116" t="str">
        <f>'Conventional Pending (Large)'!G10</f>
        <v>International House 7 High Street Ealing W5 5DB</v>
      </c>
      <c r="H20" s="116"/>
      <c r="I20" s="116"/>
      <c r="J20" s="116"/>
      <c r="K20" s="116">
        <f>'Conventional Pending (Large)'!K10</f>
        <v>148</v>
      </c>
      <c r="L20" s="116"/>
      <c r="M20" s="116"/>
      <c r="N20" s="116"/>
      <c r="O20" s="116"/>
      <c r="P20" s="116"/>
      <c r="Q20" s="116"/>
      <c r="R20" s="116"/>
      <c r="S20" s="116"/>
      <c r="T20" s="116"/>
      <c r="U20" s="116"/>
      <c r="V20" s="116"/>
      <c r="W20" s="116"/>
      <c r="X20" s="116"/>
      <c r="Z20" s="473">
        <f>'Conventional Pending (Large)'!W10</f>
        <v>0</v>
      </c>
      <c r="AA20" s="116"/>
      <c r="AB20" s="116"/>
      <c r="AC20" s="116"/>
      <c r="AD20" s="116"/>
      <c r="AH20" s="116"/>
      <c r="AI20" s="116"/>
      <c r="AJ20" s="116"/>
      <c r="AK20" s="116"/>
      <c r="AL20" s="116"/>
      <c r="AM20" s="116"/>
      <c r="AN20" s="116"/>
      <c r="AO20" s="116"/>
      <c r="AP20" s="462"/>
      <c r="AQ20" s="116">
        <f>'Conventional Pending (Large)'!AN10</f>
        <v>0</v>
      </c>
      <c r="AR20" s="116">
        <f>'Conventional Pending (Large)'!AO10</f>
        <v>0</v>
      </c>
      <c r="AS20" s="116">
        <f>'Conventional Pending (Large)'!AP10</f>
        <v>0</v>
      </c>
      <c r="AT20" s="116">
        <f>'Conventional Pending (Large)'!AQ10</f>
        <v>0</v>
      </c>
      <c r="AU20" s="116">
        <f>'Conventional Pending (Large)'!AR10</f>
        <v>0</v>
      </c>
      <c r="AV20" s="116"/>
      <c r="AW20" s="116"/>
      <c r="AX20" s="116"/>
      <c r="AY20" s="116"/>
      <c r="AZ20" s="116"/>
      <c r="BA20" s="116"/>
      <c r="BB20" s="116"/>
      <c r="BC20" s="116"/>
      <c r="BD20" s="116"/>
      <c r="BE20" s="116"/>
      <c r="BF20" s="118">
        <f t="shared" si="1"/>
        <v>0</v>
      </c>
      <c r="BG20" s="488">
        <f>'Conventional Pending (Large)'!V10</f>
        <v>3.58</v>
      </c>
      <c r="BH20" s="116" t="str">
        <f>'Conventional Pending (Large)'!AB10</f>
        <v>Decision not yet taken (as of 31/03/2025)</v>
      </c>
      <c r="BI20" s="116"/>
      <c r="BJ20" s="116"/>
      <c r="BK20" s="116"/>
      <c r="BL20" s="116"/>
    </row>
    <row r="21" spans="1:64" hidden="1" x14ac:dyDescent="0.45">
      <c r="A21" s="116"/>
      <c r="B21" s="821" t="str">
        <f>'Conventional Pending (Large)'!B11</f>
        <v>223478FUL</v>
      </c>
      <c r="C21" s="116"/>
      <c r="D21" s="116"/>
      <c r="E21" s="116"/>
      <c r="F21" s="116"/>
      <c r="G21" s="116" t="str">
        <f>'Conventional Pending (Large)'!G11</f>
        <v>Greenford Police Station, UB6 9LQ</v>
      </c>
      <c r="H21" s="116"/>
      <c r="I21" s="116"/>
      <c r="J21" s="116"/>
      <c r="K21" s="116">
        <f>'Conventional Pending (Large)'!K11</f>
        <v>36</v>
      </c>
      <c r="L21" s="116"/>
      <c r="M21" s="116"/>
      <c r="N21" s="116"/>
      <c r="O21" s="116"/>
      <c r="P21" s="116"/>
      <c r="Q21" s="116"/>
      <c r="R21" s="116"/>
      <c r="S21" s="116"/>
      <c r="T21" s="116"/>
      <c r="U21" s="116"/>
      <c r="V21" s="116"/>
      <c r="W21" s="116"/>
      <c r="X21" s="116"/>
      <c r="Z21" s="473">
        <f>'Conventional Pending (Large)'!W11</f>
        <v>0</v>
      </c>
      <c r="AA21" s="116"/>
      <c r="AB21" s="116"/>
      <c r="AC21" s="116"/>
      <c r="AD21" s="116"/>
      <c r="AH21" s="116"/>
      <c r="AI21" s="116"/>
      <c r="AJ21" s="116"/>
      <c r="AK21" s="116"/>
      <c r="AL21" s="116"/>
      <c r="AM21" s="116"/>
      <c r="AN21" s="116"/>
      <c r="AO21" s="116"/>
      <c r="AP21" s="462"/>
      <c r="AQ21" s="116">
        <f>'Conventional Pending (Large)'!AN11</f>
        <v>0</v>
      </c>
      <c r="AR21" s="116">
        <f>'Conventional Pending (Large)'!AO11</f>
        <v>0</v>
      </c>
      <c r="AS21" s="116">
        <f>'Conventional Pending (Large)'!AP11</f>
        <v>0</v>
      </c>
      <c r="AT21" s="116">
        <f>'Conventional Pending (Large)'!AQ11</f>
        <v>0</v>
      </c>
      <c r="AU21" s="116">
        <f>'Conventional Pending (Large)'!AR11</f>
        <v>0</v>
      </c>
      <c r="AV21" s="116"/>
      <c r="AW21" s="116"/>
      <c r="AX21" s="116"/>
      <c r="AY21" s="116"/>
      <c r="AZ21" s="116"/>
      <c r="BA21" s="116"/>
      <c r="BB21" s="116"/>
      <c r="BC21" s="116"/>
      <c r="BD21" s="116"/>
      <c r="BE21" s="116"/>
      <c r="BF21" s="118">
        <f t="shared" si="1"/>
        <v>0</v>
      </c>
      <c r="BG21" s="488">
        <f>'Conventional Pending (Large)'!V11</f>
        <v>0.13</v>
      </c>
      <c r="BH21" s="116" t="str">
        <f>'Conventional Pending (Large)'!AB11</f>
        <v>Decision not yet taken (as of 31/03/2025)
Refused (after 31/03/2025)</v>
      </c>
      <c r="BI21" s="116"/>
      <c r="BJ21" s="116"/>
      <c r="BK21" s="116"/>
      <c r="BL21" s="116"/>
    </row>
    <row r="22" spans="1:64" hidden="1" x14ac:dyDescent="0.45">
      <c r="A22" s="116"/>
      <c r="B22" s="821" t="str">
        <f>'Conventional Pending (Large)'!B12</f>
        <v>213378FUL</v>
      </c>
      <c r="C22" s="116"/>
      <c r="D22" s="116"/>
      <c r="E22" s="116"/>
      <c r="F22" s="116"/>
      <c r="G22" s="116" t="str">
        <f>'Conventional Pending (Large)'!G12</f>
        <v xml:space="preserve">	Park View Place Greenford Road Greenford UB6 0JA (Infill Blocks &amp; replacement for ‘Building 1’)</v>
      </c>
      <c r="H22" s="116"/>
      <c r="I22" s="116"/>
      <c r="J22" s="116"/>
      <c r="K22" s="116">
        <f>'Conventional Pending (Large)'!K12</f>
        <v>288</v>
      </c>
      <c r="L22" s="116"/>
      <c r="M22" s="116"/>
      <c r="N22" s="116"/>
      <c r="O22" s="116"/>
      <c r="P22" s="116"/>
      <c r="Q22" s="116"/>
      <c r="R22" s="116"/>
      <c r="S22" s="116"/>
      <c r="T22" s="116"/>
      <c r="U22" s="116"/>
      <c r="V22" s="116"/>
      <c r="W22" s="116"/>
      <c r="X22" s="116"/>
      <c r="Z22" s="473">
        <f>'Conventional Pending (Large)'!W12</f>
        <v>0</v>
      </c>
      <c r="AA22" s="116"/>
      <c r="AB22" s="116"/>
      <c r="AC22" s="116"/>
      <c r="AD22" s="116"/>
      <c r="AH22" s="116"/>
      <c r="AI22" s="116"/>
      <c r="AJ22" s="116"/>
      <c r="AK22" s="116"/>
      <c r="AL22" s="116"/>
      <c r="AM22" s="116"/>
      <c r="AN22" s="116"/>
      <c r="AO22" s="116"/>
      <c r="AP22" s="462"/>
      <c r="AQ22" s="116">
        <f>'Conventional Pending (Large)'!AN12</f>
        <v>0</v>
      </c>
      <c r="AR22" s="116">
        <f>'Conventional Pending (Large)'!AO12</f>
        <v>0</v>
      </c>
      <c r="AS22" s="116">
        <f>'Conventional Pending (Large)'!AP12</f>
        <v>0</v>
      </c>
      <c r="AT22" s="116">
        <f>'Conventional Pending (Large)'!AQ12</f>
        <v>0</v>
      </c>
      <c r="AU22" s="116">
        <f>'Conventional Pending (Large)'!AR12</f>
        <v>0</v>
      </c>
      <c r="AV22" s="116"/>
      <c r="AW22" s="116"/>
      <c r="AX22" s="116"/>
      <c r="AY22" s="116"/>
      <c r="AZ22" s="116"/>
      <c r="BA22" s="116"/>
      <c r="BB22" s="116"/>
      <c r="BC22" s="116"/>
      <c r="BD22" s="116"/>
      <c r="BE22" s="116"/>
      <c r="BF22" s="118">
        <f t="shared" si="1"/>
        <v>0</v>
      </c>
      <c r="BG22" s="488">
        <f>'Conventional Pending (Large)'!V12</f>
        <v>2.37</v>
      </c>
      <c r="BH22" s="116" t="str">
        <f>'Conventional Pending (Large)'!AB12</f>
        <v xml:space="preserve">Resolution to grant pending legal agreement (as of 31/03/2025)
Application Disposed of (after 31/03/2025)
</v>
      </c>
      <c r="BI22" s="116"/>
      <c r="BJ22" s="116"/>
      <c r="BK22" s="116"/>
      <c r="BL22" s="116"/>
    </row>
    <row r="23" spans="1:64" hidden="1" x14ac:dyDescent="0.45">
      <c r="A23" s="116"/>
      <c r="B23" s="821" t="str">
        <f>'Conventional Pending (Large)'!B13</f>
        <v>215983FUL</v>
      </c>
      <c r="C23" s="116"/>
      <c r="D23" s="116"/>
      <c r="E23" s="116"/>
      <c r="F23" s="116"/>
      <c r="G23" s="116" t="str">
        <f>'Conventional Pending (Large)'!G13</f>
        <v>Gold's Gym, 54-62 Uxbridge Road, W7 3SU</v>
      </c>
      <c r="H23" s="116"/>
      <c r="I23" s="116"/>
      <c r="J23" s="116"/>
      <c r="K23" s="116">
        <f>'Conventional Pending (Large)'!K13</f>
        <v>43</v>
      </c>
      <c r="L23" s="116"/>
      <c r="M23" s="116"/>
      <c r="N23" s="116"/>
      <c r="O23" s="116"/>
      <c r="P23" s="116"/>
      <c r="Q23" s="116"/>
      <c r="R23" s="116"/>
      <c r="S23" s="116"/>
      <c r="T23" s="116"/>
      <c r="U23" s="116"/>
      <c r="V23" s="116"/>
      <c r="W23" s="116"/>
      <c r="X23" s="116"/>
      <c r="Z23" s="473">
        <f>'Conventional Pending (Large)'!W13</f>
        <v>0</v>
      </c>
      <c r="AA23" s="116"/>
      <c r="AB23" s="116"/>
      <c r="AC23" s="116"/>
      <c r="AD23" s="116"/>
      <c r="AH23" s="116"/>
      <c r="AI23" s="116"/>
      <c r="AJ23" s="116"/>
      <c r="AK23" s="116"/>
      <c r="AL23" s="116"/>
      <c r="AM23" s="116"/>
      <c r="AN23" s="116"/>
      <c r="AO23" s="116"/>
      <c r="AP23" s="462"/>
      <c r="AQ23" s="116">
        <f>'Conventional Pending (Large)'!AN13</f>
        <v>0</v>
      </c>
      <c r="AR23" s="116">
        <f>'Conventional Pending (Large)'!AO13</f>
        <v>0</v>
      </c>
      <c r="AS23" s="116">
        <f>'Conventional Pending (Large)'!AP13</f>
        <v>0</v>
      </c>
      <c r="AT23" s="116">
        <f>'Conventional Pending (Large)'!AQ13</f>
        <v>0</v>
      </c>
      <c r="AU23" s="116">
        <f>'Conventional Pending (Large)'!AR13</f>
        <v>0</v>
      </c>
      <c r="AV23" s="116"/>
      <c r="AW23" s="116"/>
      <c r="AX23" s="116"/>
      <c r="AY23" s="116"/>
      <c r="AZ23" s="116"/>
      <c r="BA23" s="116"/>
      <c r="BB23" s="116"/>
      <c r="BC23" s="116"/>
      <c r="BD23" s="116"/>
      <c r="BE23" s="116"/>
      <c r="BF23" s="118">
        <f t="shared" si="1"/>
        <v>0</v>
      </c>
      <c r="BG23" s="488">
        <f>'Conventional Pending (Large)'!V13</f>
        <v>0.14000000000000001</v>
      </c>
      <c r="BH23" s="116" t="str">
        <f>'Conventional Pending (Large)'!AB13</f>
        <v xml:space="preserve">Resolution to grant pending legal agreement (as of 31/03/2025)
Application Disposed of (after 31/03/2025)
</v>
      </c>
      <c r="BI23" s="116"/>
      <c r="BJ23" s="116"/>
      <c r="BK23" s="116"/>
      <c r="BL23" s="116"/>
    </row>
    <row r="24" spans="1:64" x14ac:dyDescent="0.45">
      <c r="A24" s="116"/>
      <c r="B24" s="821" t="str">
        <f>'Conventional Pending (Large)'!B14</f>
        <v>224817FUL</v>
      </c>
      <c r="C24" s="116"/>
      <c r="D24" s="116"/>
      <c r="E24" s="116"/>
      <c r="F24" s="116"/>
      <c r="G24" s="116" t="str">
        <f>'Conventional Pending (Large)'!G14</f>
        <v>Mandeville Parkway And Land To North Side Of Mandeville Road Northolt Middlesex UB5 4DS</v>
      </c>
      <c r="H24" s="116"/>
      <c r="I24" s="116"/>
      <c r="J24" s="116"/>
      <c r="K24" s="116">
        <f>'Conventional Pending (Large)'!K14</f>
        <v>106</v>
      </c>
      <c r="L24" s="116"/>
      <c r="M24" s="116"/>
      <c r="N24" s="116"/>
      <c r="O24" s="116"/>
      <c r="P24" s="116"/>
      <c r="Q24" s="116"/>
      <c r="R24" s="116"/>
      <c r="S24" s="116"/>
      <c r="T24" s="116"/>
      <c r="U24" s="116"/>
      <c r="V24" s="116"/>
      <c r="W24" s="116"/>
      <c r="X24" s="116"/>
      <c r="Z24" s="473">
        <f>'Conventional Pending (Large)'!W14</f>
        <v>106</v>
      </c>
      <c r="AA24" s="116"/>
      <c r="AB24" s="116"/>
      <c r="AC24" s="116"/>
      <c r="AD24" s="116"/>
      <c r="AH24" s="116"/>
      <c r="AI24" s="116"/>
      <c r="AJ24" s="116"/>
      <c r="AK24" s="116"/>
      <c r="AL24" s="116"/>
      <c r="AM24" s="116"/>
      <c r="AN24" s="116"/>
      <c r="AO24" s="116"/>
      <c r="AP24" s="462"/>
      <c r="AQ24" s="116">
        <f>'Conventional Pending (Large)'!AN14</f>
        <v>0</v>
      </c>
      <c r="AR24" s="116">
        <f>'Conventional Pending (Large)'!AO14</f>
        <v>0</v>
      </c>
      <c r="AS24" s="116">
        <f>'Conventional Pending (Large)'!AP14</f>
        <v>0</v>
      </c>
      <c r="AT24" s="116">
        <f>'Conventional Pending (Large)'!AQ14</f>
        <v>0</v>
      </c>
      <c r="AU24" s="116">
        <f>'Conventional Pending (Large)'!AR14</f>
        <v>53</v>
      </c>
      <c r="AV24" s="116"/>
      <c r="AW24" s="116"/>
      <c r="AX24" s="116"/>
      <c r="AY24" s="116"/>
      <c r="AZ24" s="116"/>
      <c r="BA24" s="116"/>
      <c r="BB24" s="116"/>
      <c r="BC24" s="116"/>
      <c r="BD24" s="116"/>
      <c r="BE24" s="116"/>
      <c r="BF24" s="116">
        <f t="shared" si="1"/>
        <v>53</v>
      </c>
      <c r="BG24" s="488">
        <f>'Conventional Pending (Large)'!V14</f>
        <v>1.7</v>
      </c>
      <c r="BH24" s="116" t="str">
        <f>'Conventional Pending (Large)'!AB14</f>
        <v>Decision not yet taken</v>
      </c>
      <c r="BI24" s="116"/>
      <c r="BJ24" s="116"/>
      <c r="BK24" s="116"/>
      <c r="BL24" s="116"/>
    </row>
    <row r="25" spans="1:64" x14ac:dyDescent="0.45">
      <c r="A25" s="116"/>
      <c r="B25" s="821" t="str">
        <f>'Conventional Pending (Large)'!B15</f>
        <v>234110OUT</v>
      </c>
      <c r="C25" s="116"/>
      <c r="D25" s="116"/>
      <c r="E25" s="116"/>
      <c r="F25" s="116"/>
      <c r="G25" s="116" t="str">
        <f>'Conventional Pending (Large)'!G15</f>
        <v>The Green Quarter Southall UB1 1QX</v>
      </c>
      <c r="H25" s="116"/>
      <c r="I25" s="116"/>
      <c r="J25" s="116"/>
      <c r="K25" s="116">
        <f>'Conventional Pending (Large)'!K15</f>
        <v>5566</v>
      </c>
      <c r="L25" s="116"/>
      <c r="M25" s="116"/>
      <c r="N25" s="116"/>
      <c r="O25" s="116"/>
      <c r="P25" s="116"/>
      <c r="Q25" s="116"/>
      <c r="R25" s="116"/>
      <c r="S25" s="116"/>
      <c r="T25" s="116"/>
      <c r="U25" s="116"/>
      <c r="V25" s="116"/>
      <c r="W25" s="116"/>
      <c r="X25" s="116"/>
      <c r="Z25" s="473">
        <v>2140</v>
      </c>
      <c r="AA25" s="116"/>
      <c r="AB25" s="116"/>
      <c r="AC25" s="116"/>
      <c r="AD25" s="116"/>
      <c r="AH25" s="116"/>
      <c r="AI25" s="116"/>
      <c r="AJ25" s="116"/>
      <c r="AK25" s="116"/>
      <c r="AL25" s="116"/>
      <c r="AM25" s="116"/>
      <c r="AN25" s="116"/>
      <c r="AO25" s="116"/>
      <c r="AP25" s="462"/>
      <c r="AQ25" s="116">
        <f>'Conventional Pending (Large)'!AN15</f>
        <v>0</v>
      </c>
      <c r="AR25" s="116">
        <f>'Conventional Pending (Large)'!AO15</f>
        <v>0</v>
      </c>
      <c r="AS25" s="116">
        <f>'Conventional Pending (Large)'!AP15</f>
        <v>0</v>
      </c>
      <c r="AT25" s="116">
        <f>'Conventional Pending (Large)'!AQ15</f>
        <v>0</v>
      </c>
      <c r="AU25" s="116">
        <f>'Conventional Pending (Large)'!AR15</f>
        <v>214</v>
      </c>
      <c r="AV25" s="116"/>
      <c r="AW25" s="116"/>
      <c r="AX25" s="116"/>
      <c r="AY25" s="116"/>
      <c r="AZ25" s="116"/>
      <c r="BA25" s="116"/>
      <c r="BB25" s="116"/>
      <c r="BC25" s="116"/>
      <c r="BD25" s="116"/>
      <c r="BE25" s="116"/>
      <c r="BF25" s="116">
        <f t="shared" si="1"/>
        <v>214</v>
      </c>
      <c r="BG25" s="488">
        <f>'Conventional Pending (Large)'!V15</f>
        <v>21.7</v>
      </c>
      <c r="BH25" s="116" t="str">
        <f>'Conventional Pending (Large)'!AB15</f>
        <v xml:space="preserve"> Decision not yet taken (as of 31/03/2025)
</v>
      </c>
      <c r="BI25" s="116"/>
      <c r="BJ25" s="116"/>
      <c r="BK25" s="116"/>
      <c r="BL25" s="116"/>
    </row>
    <row r="26" spans="1:64" hidden="1" x14ac:dyDescent="0.45">
      <c r="A26" s="116"/>
      <c r="B26" s="821" t="str">
        <f>'Conventional Pending (Large)'!B16</f>
        <v>223246FUL</v>
      </c>
      <c r="C26" s="116"/>
      <c r="D26" s="116"/>
      <c r="E26" s="116"/>
      <c r="F26" s="116"/>
      <c r="G26" s="116" t="str">
        <f>'Conventional Pending (Large)'!G16</f>
        <v>Southall Community Centre 20 Merrick Road Southall Middlesex UB2 4AU</v>
      </c>
      <c r="H26" s="116"/>
      <c r="I26" s="116"/>
      <c r="J26" s="116"/>
      <c r="K26" s="116">
        <f>'Conventional Pending (Large)'!K16</f>
        <v>215</v>
      </c>
      <c r="L26" s="116"/>
      <c r="M26" s="116"/>
      <c r="N26" s="116"/>
      <c r="O26" s="116"/>
      <c r="P26" s="116"/>
      <c r="Q26" s="116"/>
      <c r="R26" s="116"/>
      <c r="S26" s="116"/>
      <c r="T26" s="116"/>
      <c r="U26" s="116"/>
      <c r="V26" s="116"/>
      <c r="W26" s="116"/>
      <c r="X26" s="116"/>
      <c r="Z26" s="473">
        <f>'Conventional Pending (Large)'!W16</f>
        <v>0</v>
      </c>
      <c r="AA26" s="116"/>
      <c r="AB26" s="116"/>
      <c r="AC26" s="116"/>
      <c r="AD26" s="116"/>
      <c r="AH26" s="116"/>
      <c r="AI26" s="116"/>
      <c r="AJ26" s="116"/>
      <c r="AK26" s="116"/>
      <c r="AL26" s="116"/>
      <c r="AM26" s="116"/>
      <c r="AN26" s="116"/>
      <c r="AO26" s="116"/>
      <c r="AP26" s="462"/>
      <c r="AQ26" s="116">
        <f>'Conventional Pending (Large)'!AN16</f>
        <v>0</v>
      </c>
      <c r="AR26" s="116">
        <f>'Conventional Pending (Large)'!AO16</f>
        <v>0</v>
      </c>
      <c r="AS26" s="116">
        <f>'Conventional Pending (Large)'!AP16</f>
        <v>0</v>
      </c>
      <c r="AT26" s="116">
        <f>'Conventional Pending (Large)'!AQ16</f>
        <v>0</v>
      </c>
      <c r="AU26" s="116">
        <f>'Conventional Pending (Large)'!AR16</f>
        <v>0</v>
      </c>
      <c r="AV26" s="116"/>
      <c r="AW26" s="116"/>
      <c r="AX26" s="116"/>
      <c r="AY26" s="116"/>
      <c r="AZ26" s="116"/>
      <c r="BA26" s="116"/>
      <c r="BB26" s="116"/>
      <c r="BC26" s="116"/>
      <c r="BD26" s="116"/>
      <c r="BE26" s="116"/>
      <c r="BF26" s="118">
        <f t="shared" si="1"/>
        <v>0</v>
      </c>
      <c r="BG26" s="488">
        <f>'Conventional Pending (Large)'!V16</f>
        <v>0.35</v>
      </c>
      <c r="BH26" s="116" t="str">
        <f>'Conventional Pending (Large)'!AB16</f>
        <v>Decision not yet taken</v>
      </c>
      <c r="BI26" s="116"/>
      <c r="BJ26" s="116"/>
      <c r="BK26" s="116"/>
      <c r="BL26" s="116"/>
    </row>
    <row r="27" spans="1:64" hidden="1" x14ac:dyDescent="0.45">
      <c r="A27" s="116"/>
      <c r="B27" s="466" t="str">
        <f>'NSC Pending'!B5</f>
        <v>215858FUL</v>
      </c>
      <c r="C27" s="116"/>
      <c r="D27" s="116"/>
      <c r="E27" s="116"/>
      <c r="F27" s="116"/>
      <c r="G27" s="116" t="str">
        <f>'NSC Pending'!G5</f>
        <v>Library For Iranian Studies The Woodlands Hall Crown Street Acton W3 8SA</v>
      </c>
      <c r="H27" s="116"/>
      <c r="I27" s="116"/>
      <c r="J27" s="116"/>
      <c r="K27" s="116">
        <f>'NSC Pending'!O5</f>
        <v>42</v>
      </c>
      <c r="L27" s="116"/>
      <c r="M27" s="116"/>
      <c r="N27" s="116"/>
      <c r="O27" s="116"/>
      <c r="P27" s="116"/>
      <c r="Q27" s="116"/>
      <c r="R27" s="116"/>
      <c r="S27" s="116"/>
      <c r="T27" s="116"/>
      <c r="U27" s="116"/>
      <c r="V27" s="116"/>
      <c r="W27" s="116"/>
      <c r="X27" s="116"/>
      <c r="Z27" s="473">
        <f>'NSC Pending'!Z5</f>
        <v>42</v>
      </c>
      <c r="AA27" s="116"/>
      <c r="AB27" s="116"/>
      <c r="AC27" s="116"/>
      <c r="AD27" s="116"/>
      <c r="AH27" s="116"/>
      <c r="AI27" s="116"/>
      <c r="AJ27" s="116"/>
      <c r="AK27" s="116"/>
      <c r="AL27" s="116"/>
      <c r="AM27" s="116"/>
      <c r="AN27" s="116"/>
      <c r="AO27" s="116"/>
      <c r="AP27" s="462"/>
      <c r="AQ27" s="116">
        <f>'NSC Pending'!AN5</f>
        <v>0</v>
      </c>
      <c r="AR27" s="116">
        <f>'NSC Pending'!AO5</f>
        <v>0</v>
      </c>
      <c r="AS27" s="116">
        <f>'NSC Pending'!AP5</f>
        <v>0</v>
      </c>
      <c r="AT27" s="116">
        <f>'NSC Pending'!AQ5</f>
        <v>0</v>
      </c>
      <c r="AU27" s="116">
        <f>'NSC Pending'!AR5</f>
        <v>0</v>
      </c>
      <c r="AV27" s="116"/>
      <c r="AW27" s="116"/>
      <c r="AX27" s="116"/>
      <c r="AY27" s="116"/>
      <c r="AZ27" s="116"/>
      <c r="BA27" s="116"/>
      <c r="BB27" s="116"/>
      <c r="BC27" s="116"/>
      <c r="BD27" s="116"/>
      <c r="BE27" s="116"/>
      <c r="BF27" s="118">
        <f t="shared" si="1"/>
        <v>0</v>
      </c>
      <c r="BG27" s="488">
        <f>'NSC Pending'!Y5</f>
        <v>0.06</v>
      </c>
      <c r="BH27" s="116" t="str">
        <f>'NSC Pending'!AA5</f>
        <v>Resolution to grant pending legal agreement</v>
      </c>
      <c r="BI27" s="116"/>
      <c r="BJ27" s="116"/>
      <c r="BK27" s="116"/>
      <c r="BL27" s="116"/>
    </row>
    <row r="28" spans="1:64" hidden="1" x14ac:dyDescent="0.45">
      <c r="A28" s="116"/>
      <c r="B28" s="466" t="str">
        <f>'NSC Pending'!B6</f>
        <v>241564FUL</v>
      </c>
      <c r="C28" s="116"/>
      <c r="D28" s="116"/>
      <c r="E28" s="116"/>
      <c r="F28" s="116"/>
      <c r="G28" s="116" t="str">
        <f>'NSC Pending'!G6</f>
        <v>163 The Vale Acton W3 7RD</v>
      </c>
      <c r="H28" s="116"/>
      <c r="I28" s="116"/>
      <c r="J28" s="116"/>
      <c r="K28" s="116">
        <f>'NSC Pending'!O6</f>
        <v>3</v>
      </c>
      <c r="L28" s="116"/>
      <c r="M28" s="116"/>
      <c r="N28" s="116"/>
      <c r="O28" s="116"/>
      <c r="P28" s="116"/>
      <c r="Q28" s="116"/>
      <c r="R28" s="116"/>
      <c r="S28" s="116"/>
      <c r="T28" s="116"/>
      <c r="U28" s="116"/>
      <c r="V28" s="116"/>
      <c r="W28" s="116"/>
      <c r="X28" s="116"/>
      <c r="Z28" s="473">
        <f>'NSC Pending'!Z6</f>
        <v>3</v>
      </c>
      <c r="AA28" s="116"/>
      <c r="AB28" s="116"/>
      <c r="AC28" s="116"/>
      <c r="AD28" s="116"/>
      <c r="AH28" s="116"/>
      <c r="AI28" s="116"/>
      <c r="AJ28" s="116"/>
      <c r="AK28" s="116"/>
      <c r="AL28" s="116"/>
      <c r="AM28" s="116"/>
      <c r="AN28" s="116"/>
      <c r="AO28" s="116"/>
      <c r="AP28" s="462"/>
      <c r="AQ28" s="116">
        <f>'NSC Pending'!AN6</f>
        <v>0</v>
      </c>
      <c r="AR28" s="116">
        <f>'NSC Pending'!AO6</f>
        <v>0</v>
      </c>
      <c r="AS28" s="116">
        <f>'NSC Pending'!AP6</f>
        <v>0</v>
      </c>
      <c r="AT28" s="116">
        <f>'NSC Pending'!AQ6</f>
        <v>0</v>
      </c>
      <c r="AU28" s="116">
        <f>'NSC Pending'!AR6</f>
        <v>0</v>
      </c>
      <c r="AV28" s="116"/>
      <c r="AW28" s="116"/>
      <c r="AX28" s="116"/>
      <c r="AY28" s="116"/>
      <c r="AZ28" s="116"/>
      <c r="BA28" s="116"/>
      <c r="BB28" s="116"/>
      <c r="BC28" s="116"/>
      <c r="BD28" s="116"/>
      <c r="BE28" s="116"/>
      <c r="BF28" s="118">
        <f t="shared" si="1"/>
        <v>0</v>
      </c>
      <c r="BG28" s="488">
        <f>'NSC Pending'!Y6</f>
        <v>0.01</v>
      </c>
      <c r="BH28" s="116" t="str">
        <f>'NSC Pending'!AA6</f>
        <v>Draft Decision Waiting Legal Agreement</v>
      </c>
      <c r="BI28" s="116"/>
      <c r="BJ28" s="116"/>
      <c r="BK28" s="116"/>
      <c r="BL28" s="116"/>
    </row>
    <row r="29" spans="1:64" x14ac:dyDescent="0.45">
      <c r="A29" s="116"/>
      <c r="B29" s="124" t="str">
        <f>'NSC Pending'!B7</f>
        <v>241397FUL</v>
      </c>
      <c r="C29" s="116"/>
      <c r="D29" s="116"/>
      <c r="E29" s="116"/>
      <c r="F29" s="116"/>
      <c r="G29" s="116" t="str">
        <f>'NSC Pending'!G7</f>
        <v>Exchange Plaza, 58 Uxbridge Road, Ealing, W5 2ST</v>
      </c>
      <c r="H29" s="116"/>
      <c r="I29" s="116"/>
      <c r="J29" s="116"/>
      <c r="K29" s="116">
        <f>'NSC Pending'!O7</f>
        <v>202</v>
      </c>
      <c r="L29" s="116"/>
      <c r="M29" s="116"/>
      <c r="N29" s="116"/>
      <c r="O29" s="116"/>
      <c r="P29" s="116"/>
      <c r="Q29" s="116"/>
      <c r="R29" s="116"/>
      <c r="S29" s="116"/>
      <c r="T29" s="116"/>
      <c r="U29" s="116"/>
      <c r="V29" s="116"/>
      <c r="W29" s="116"/>
      <c r="X29" s="116"/>
      <c r="Z29" s="473">
        <f>'NSC Pending'!Z7</f>
        <v>202</v>
      </c>
      <c r="AA29" s="116"/>
      <c r="AB29" s="116"/>
      <c r="AC29" s="116"/>
      <c r="AD29" s="116"/>
      <c r="AH29" s="116"/>
      <c r="AI29" s="116"/>
      <c r="AJ29" s="116"/>
      <c r="AK29" s="116"/>
      <c r="AL29" s="116"/>
      <c r="AM29" s="116"/>
      <c r="AN29" s="116"/>
      <c r="AO29" s="116"/>
      <c r="AP29" s="462"/>
      <c r="AQ29" s="116">
        <f>'NSC Pending'!AN7</f>
        <v>0</v>
      </c>
      <c r="AR29" s="116">
        <f>'NSC Pending'!AO7</f>
        <v>0</v>
      </c>
      <c r="AS29" s="116">
        <f>'NSC Pending'!AP7</f>
        <v>0</v>
      </c>
      <c r="AT29" s="116">
        <f>'NSC Pending'!AQ7</f>
        <v>0</v>
      </c>
      <c r="AU29" s="116">
        <f>'NSC Pending'!AR7</f>
        <v>101</v>
      </c>
      <c r="AV29" s="116"/>
      <c r="AW29" s="116"/>
      <c r="AX29" s="116"/>
      <c r="AY29" s="116"/>
      <c r="AZ29" s="116"/>
      <c r="BA29" s="116"/>
      <c r="BB29" s="116"/>
      <c r="BC29" s="116"/>
      <c r="BD29" s="116"/>
      <c r="BE29" s="116"/>
      <c r="BF29" s="116">
        <f t="shared" si="1"/>
        <v>101</v>
      </c>
      <c r="BG29" s="488">
        <f>'NSC Pending'!Y7</f>
        <v>0.37</v>
      </c>
      <c r="BH29" s="116" t="str">
        <f>'NSC Pending'!AA7</f>
        <v>Decision not yet taken (as of 31/03/2025)</v>
      </c>
      <c r="BI29" s="116"/>
      <c r="BJ29" s="116"/>
      <c r="BK29" s="116"/>
      <c r="BL29" s="116"/>
    </row>
    <row r="30" spans="1:64" x14ac:dyDescent="0.45">
      <c r="A30" s="116"/>
      <c r="B30" s="124" t="str">
        <f>'NSC Pending'!B8</f>
        <v>235015FUL</v>
      </c>
      <c r="C30" s="116"/>
      <c r="D30" s="116"/>
      <c r="E30" s="116"/>
      <c r="F30" s="116"/>
      <c r="G30" s="116" t="str">
        <f>'NSC Pending'!G8</f>
        <v>131 - 139 Broadway West Ealing W13 9BE</v>
      </c>
      <c r="H30" s="116"/>
      <c r="I30" s="116"/>
      <c r="J30" s="116"/>
      <c r="K30" s="116">
        <f>'NSC Pending'!O8</f>
        <v>73</v>
      </c>
      <c r="L30" s="116"/>
      <c r="M30" s="116"/>
      <c r="N30" s="116"/>
      <c r="O30" s="116"/>
      <c r="P30" s="116"/>
      <c r="Q30" s="116"/>
      <c r="R30" s="116"/>
      <c r="S30" s="116"/>
      <c r="T30" s="116"/>
      <c r="U30" s="116"/>
      <c r="V30" s="116"/>
      <c r="W30" s="116"/>
      <c r="X30" s="116"/>
      <c r="Z30" s="473" t="str">
        <f>'NSC Pending'!Z8</f>
        <v>73</v>
      </c>
      <c r="AA30" s="116"/>
      <c r="AB30" s="116"/>
      <c r="AC30" s="116"/>
      <c r="AD30" s="116"/>
      <c r="AH30" s="116"/>
      <c r="AI30" s="116"/>
      <c r="AJ30" s="116"/>
      <c r="AK30" s="116"/>
      <c r="AL30" s="116"/>
      <c r="AM30" s="116"/>
      <c r="AN30" s="116"/>
      <c r="AO30" s="116"/>
      <c r="AP30" s="462"/>
      <c r="AQ30" s="116">
        <f>'NSC Pending'!AN8</f>
        <v>0</v>
      </c>
      <c r="AR30" s="116">
        <f>'NSC Pending'!AO8</f>
        <v>0</v>
      </c>
      <c r="AS30" s="116">
        <f>'NSC Pending'!AP8</f>
        <v>0</v>
      </c>
      <c r="AT30" s="116">
        <f>'NSC Pending'!AQ8</f>
        <v>36</v>
      </c>
      <c r="AU30" s="116">
        <f>'NSC Pending'!AR8</f>
        <v>37</v>
      </c>
      <c r="AV30" s="116"/>
      <c r="AW30" s="116"/>
      <c r="AX30" s="116"/>
      <c r="AY30" s="116"/>
      <c r="AZ30" s="116"/>
      <c r="BA30" s="116"/>
      <c r="BB30" s="116"/>
      <c r="BC30" s="116"/>
      <c r="BD30" s="116"/>
      <c r="BE30" s="116"/>
      <c r="BF30" s="116">
        <f t="shared" si="1"/>
        <v>73</v>
      </c>
      <c r="BG30" s="488" t="str">
        <f>'NSC Pending'!Y8</f>
        <v>0.12</v>
      </c>
      <c r="BH30" s="116" t="str">
        <f>'NSC Pending'!AA8</f>
        <v>Draft Decision Waiting Legal Agreement (as of 31/03/2025)</v>
      </c>
      <c r="BI30" s="116"/>
      <c r="BJ30" s="116"/>
      <c r="BK30" s="116"/>
      <c r="BL30" s="116"/>
    </row>
    <row r="31" spans="1:64" x14ac:dyDescent="0.45">
      <c r="A31" s="116"/>
      <c r="B31" s="124" t="str">
        <f>'NSC Pending'!B9</f>
        <v>250762FUL</v>
      </c>
      <c r="C31" s="116"/>
      <c r="D31" s="116"/>
      <c r="E31" s="116"/>
      <c r="F31" s="116"/>
      <c r="G31" s="116" t="str">
        <f>'NSC Pending'!G9</f>
        <v>16 Ferrymead Avenue Greenford UB6 9TH</v>
      </c>
      <c r="H31" s="116"/>
      <c r="I31" s="116"/>
      <c r="J31" s="116"/>
      <c r="K31" s="116">
        <f>'NSC Pending'!O9</f>
        <v>3</v>
      </c>
      <c r="L31" s="116"/>
      <c r="M31" s="116"/>
      <c r="N31" s="116"/>
      <c r="O31" s="116"/>
      <c r="P31" s="116"/>
      <c r="Q31" s="116"/>
      <c r="R31" s="116"/>
      <c r="S31" s="116"/>
      <c r="T31" s="116"/>
      <c r="U31" s="116"/>
      <c r="V31" s="116"/>
      <c r="W31" s="116"/>
      <c r="X31" s="116"/>
      <c r="Z31" s="473">
        <f>'NSC Pending'!Z9</f>
        <v>3</v>
      </c>
      <c r="AA31" s="116"/>
      <c r="AB31" s="116"/>
      <c r="AC31" s="116"/>
      <c r="AD31" s="116"/>
      <c r="AH31" s="116"/>
      <c r="AI31" s="116"/>
      <c r="AJ31" s="116"/>
      <c r="AK31" s="116"/>
      <c r="AL31" s="116"/>
      <c r="AM31" s="116"/>
      <c r="AN31" s="116"/>
      <c r="AO31" s="116"/>
      <c r="AP31" s="462"/>
      <c r="AQ31" s="116">
        <f>'NSC Pending'!AN9</f>
        <v>0</v>
      </c>
      <c r="AR31" s="116">
        <f>'NSC Pending'!AO9</f>
        <v>0</v>
      </c>
      <c r="AS31" s="116">
        <f>'NSC Pending'!AP9</f>
        <v>0</v>
      </c>
      <c r="AT31" s="116">
        <f>'NSC Pending'!AQ9</f>
        <v>3</v>
      </c>
      <c r="AU31" s="116">
        <f>'NSC Pending'!AR9</f>
        <v>0</v>
      </c>
      <c r="AV31" s="116"/>
      <c r="AW31" s="116"/>
      <c r="AX31" s="116"/>
      <c r="AY31" s="116"/>
      <c r="AZ31" s="116"/>
      <c r="BA31" s="116"/>
      <c r="BB31" s="116"/>
      <c r="BC31" s="116"/>
      <c r="BD31" s="116"/>
      <c r="BE31" s="116"/>
      <c r="BF31" s="116">
        <f t="shared" si="1"/>
        <v>3</v>
      </c>
      <c r="BG31" s="488">
        <f>'NSC Pending'!Y9</f>
        <v>0.02</v>
      </c>
      <c r="BH31" s="116" t="str">
        <f>'NSC Pending'!AA9</f>
        <v xml:space="preserve">Decision not yet taken (as of 31/03/2025) </v>
      </c>
      <c r="BI31" s="116"/>
      <c r="BJ31" s="116"/>
      <c r="BK31" s="116"/>
      <c r="BL31" s="116"/>
    </row>
    <row r="32" spans="1:64" s="470" customFormat="1" hidden="1" x14ac:dyDescent="0.45">
      <c r="A32" s="469">
        <f>'ConventionalAllocations (Large)'!A5</f>
        <v>1</v>
      </c>
      <c r="B32" s="481" t="str">
        <f>'ConventionalAllocations (Large)'!B5</f>
        <v>01AC</v>
      </c>
      <c r="C32" s="469"/>
      <c r="D32" s="469"/>
      <c r="E32" s="469"/>
      <c r="F32" s="469"/>
      <c r="G32" s="469" t="str">
        <f>'ConventionalAllocations (Large)'!D5</f>
        <v>Acton Gateway, King Street, Acton W3 9LA</v>
      </c>
      <c r="H32" s="469" t="str">
        <f>'ConventionalAllocations (Large)'!E5</f>
        <v>Residential Led, mixed use scheme (retail/food and beverage and community), public space.</v>
      </c>
      <c r="I32" s="469">
        <f>'ConventionalAllocations (Large)'!F5</f>
        <v>377</v>
      </c>
      <c r="J32" s="469">
        <f>'ConventionalAllocations (Large)'!H5</f>
        <v>0</v>
      </c>
      <c r="K32" s="469">
        <f>'ConventionalAllocations (Large)'!G5</f>
        <v>377</v>
      </c>
      <c r="L32" s="469" t="str">
        <f>'ConventionalAllocations (Large)'!I5</f>
        <v>None</v>
      </c>
      <c r="M32" s="469">
        <f>'ConventionalAllocations (Large)'!J5</f>
        <v>0</v>
      </c>
      <c r="N32" s="469">
        <f>'ConventionalAllocations (Large)'!K5</f>
        <v>377</v>
      </c>
      <c r="O32" s="469"/>
      <c r="P32" s="469"/>
      <c r="Q32" s="482" t="str">
        <f>'ConventionalAllocations (Large)'!L5</f>
        <v>South Acton</v>
      </c>
      <c r="R32" s="482" t="str">
        <f>'ConventionalAllocations (Large)'!M5</f>
        <v>Acton</v>
      </c>
      <c r="S32" s="482">
        <f>'ConventionalAllocations (Large)'!N5</f>
        <v>519972</v>
      </c>
      <c r="T32" s="482">
        <f>'ConventionalAllocations (Large)'!O5</f>
        <v>180244</v>
      </c>
      <c r="U32" s="482">
        <f>'ConventionalAllocations (Large)'!P5</f>
        <v>0</v>
      </c>
      <c r="V32" s="482" t="str">
        <f>'ConventionalAllocations (Large)'!Q5</f>
        <v>ACT2</v>
      </c>
      <c r="W32" s="469"/>
      <c r="X32" s="469"/>
      <c r="Z32" s="474">
        <f>'ConventionalAllocations (Large)'!T5</f>
        <v>377</v>
      </c>
      <c r="AA32" s="469"/>
      <c r="AB32" s="469"/>
      <c r="AC32" s="469"/>
      <c r="AD32" s="469"/>
      <c r="AH32" s="469">
        <v>0</v>
      </c>
      <c r="AI32" s="469"/>
      <c r="AJ32" s="469"/>
      <c r="AK32" s="469"/>
      <c r="AL32" s="469"/>
      <c r="AM32" s="469"/>
      <c r="AN32" s="469"/>
      <c r="AO32" s="469"/>
      <c r="AP32" s="462">
        <f>'ConventionalAllocations (Large)'!AJ5</f>
        <v>0</v>
      </c>
      <c r="AQ32" s="469">
        <f>'ConventionalAllocations (Large)'!AK5</f>
        <v>0</v>
      </c>
      <c r="AR32" s="469">
        <f>'ConventionalAllocations (Large)'!AL5</f>
        <v>0</v>
      </c>
      <c r="AS32" s="469">
        <f>'ConventionalAllocations (Large)'!AM5</f>
        <v>0</v>
      </c>
      <c r="AT32" s="469">
        <f>'ConventionalAllocations (Large)'!AN5</f>
        <v>0</v>
      </c>
      <c r="AU32" s="469">
        <f>'ConventionalAllocations (Large)'!AO5</f>
        <v>0</v>
      </c>
      <c r="AV32" s="469">
        <f>'ConventionalAllocations (Large)'!AP5</f>
        <v>0</v>
      </c>
      <c r="AW32" s="469">
        <f>'ConventionalAllocations (Large)'!AQ5</f>
        <v>0</v>
      </c>
      <c r="AX32" s="469">
        <f>'ConventionalAllocations (Large)'!AR5</f>
        <v>75</v>
      </c>
      <c r="AY32" s="469">
        <f>'ConventionalAllocations (Large)'!AS5</f>
        <v>75</v>
      </c>
      <c r="AZ32" s="469">
        <f>'ConventionalAllocations (Large)'!AT5</f>
        <v>75</v>
      </c>
      <c r="BA32" s="469">
        <f>'ConventionalAllocations (Large)'!AU5</f>
        <v>76</v>
      </c>
      <c r="BB32" s="469">
        <f>'ConventionalAllocations (Large)'!AV5</f>
        <v>76</v>
      </c>
      <c r="BC32" s="469">
        <f>'ConventionalAllocations (Large)'!AW5</f>
        <v>0</v>
      </c>
      <c r="BD32" s="469">
        <f>'ConventionalAllocations (Large)'!AX5</f>
        <v>0</v>
      </c>
      <c r="BE32" s="469">
        <f>'ConventionalAllocations (Large)'!AY5</f>
        <v>377</v>
      </c>
      <c r="BF32" s="116">
        <f t="shared" si="1"/>
        <v>0</v>
      </c>
      <c r="BG32" s="488">
        <f>'ConventionalAllocations (Large)'!R5</f>
        <v>1.3</v>
      </c>
      <c r="BH32" s="457"/>
      <c r="BI32" s="457" t="str">
        <f>'ConventionalAllocations (Large)'!S5</f>
        <v>No relevant planning applications. 
Capacity derived from Tall Buildings Strategy</v>
      </c>
      <c r="BJ32" s="457" t="str">
        <f>'ConventionalAllocations (Large)'!Z5</f>
        <v>Scenario 30. Beyond 5 years</v>
      </c>
      <c r="BK32" s="457" t="s">
        <v>525</v>
      </c>
      <c r="BL32" s="457" t="s">
        <v>526</v>
      </c>
    </row>
    <row r="33" spans="1:64" s="480" customFormat="1" hidden="1" x14ac:dyDescent="0.45">
      <c r="A33" s="479">
        <f>'ConventionalAllocations (Large)'!A6</f>
        <v>2</v>
      </c>
      <c r="B33" s="483" t="str">
        <f>'ConventionalAllocations (Large)'!B6</f>
        <v>NA</v>
      </c>
      <c r="C33" s="479"/>
      <c r="D33" s="479"/>
      <c r="E33" s="479"/>
      <c r="F33" s="479"/>
      <c r="G33" s="479" t="str">
        <f>'ConventionalAllocations (Large)'!D6</f>
        <v>The Steyne Estate, Lexden Road, Acton W3 9NQ</v>
      </c>
      <c r="H33" s="479" t="str">
        <f>'ConventionalAllocations (Large)'!E6</f>
        <v>Residential infill</v>
      </c>
      <c r="I33" s="479">
        <f>'ConventionalAllocations (Large)'!F6</f>
        <v>188</v>
      </c>
      <c r="J33" s="479">
        <f>'ConventionalAllocations (Large)'!H6</f>
        <v>0</v>
      </c>
      <c r="K33" s="479">
        <f>'ConventionalAllocations (Large)'!G6</f>
        <v>188</v>
      </c>
      <c r="L33" s="479" t="str">
        <f>'ConventionalAllocations (Large)'!I6</f>
        <v>223203FUL</v>
      </c>
      <c r="M33" s="479">
        <f>'ConventionalAllocations (Large)'!J6</f>
        <v>188</v>
      </c>
      <c r="N33" s="479">
        <f>'ConventionalAllocations (Large)'!K6</f>
        <v>0</v>
      </c>
      <c r="O33" s="479"/>
      <c r="P33" s="479"/>
      <c r="Q33" s="484" t="str">
        <f>'ConventionalAllocations (Large)'!L6</f>
        <v>South Acton</v>
      </c>
      <c r="R33" s="484" t="str">
        <f>'ConventionalAllocations (Large)'!M6</f>
        <v>Acton</v>
      </c>
      <c r="S33" s="484">
        <f>'ConventionalAllocations (Large)'!N6</f>
        <v>519877</v>
      </c>
      <c r="T33" s="484">
        <f>'ConventionalAllocations (Large)'!O6</f>
        <v>180342</v>
      </c>
      <c r="U33" s="484">
        <f>'ConventionalAllocations (Large)'!P6</f>
        <v>12019817</v>
      </c>
      <c r="V33" s="484" t="str">
        <f>'ConventionalAllocations (Large)'!Q6</f>
        <v>No</v>
      </c>
      <c r="W33" s="479"/>
      <c r="X33" s="479"/>
      <c r="Z33" s="489">
        <f>'ConventionalAllocations (Large)'!T6</f>
        <v>0</v>
      </c>
      <c r="AA33" s="479"/>
      <c r="AB33" s="479"/>
      <c r="AC33" s="479"/>
      <c r="AD33" s="479"/>
      <c r="AH33" s="479">
        <v>0</v>
      </c>
      <c r="AI33" s="479"/>
      <c r="AJ33" s="479"/>
      <c r="AK33" s="479"/>
      <c r="AL33" s="479"/>
      <c r="AM33" s="479"/>
      <c r="AN33" s="479"/>
      <c r="AO33" s="479"/>
      <c r="AP33" s="462">
        <f>'ConventionalAllocations (Large)'!AJ6</f>
        <v>0</v>
      </c>
      <c r="AQ33" s="479">
        <f>'ConventionalAllocations (Large)'!AK6</f>
        <v>0</v>
      </c>
      <c r="AR33" s="479">
        <f>'ConventionalAllocations (Large)'!AL6</f>
        <v>0</v>
      </c>
      <c r="AS33" s="479">
        <f>'ConventionalAllocations (Large)'!AM6</f>
        <v>0</v>
      </c>
      <c r="AT33" s="479">
        <f>'ConventionalAllocations (Large)'!AN6</f>
        <v>0</v>
      </c>
      <c r="AU33" s="479">
        <f>'ConventionalAllocations (Large)'!AO6</f>
        <v>0</v>
      </c>
      <c r="AV33" s="479">
        <f>'ConventionalAllocations (Large)'!AP6</f>
        <v>0</v>
      </c>
      <c r="AW33" s="479">
        <f>'ConventionalAllocations (Large)'!AQ6</f>
        <v>0</v>
      </c>
      <c r="AX33" s="479">
        <f>'ConventionalAllocations (Large)'!AR6</f>
        <v>0</v>
      </c>
      <c r="AY33" s="479">
        <f>'ConventionalAllocations (Large)'!AS6</f>
        <v>0</v>
      </c>
      <c r="AZ33" s="479">
        <f>'ConventionalAllocations (Large)'!AT6</f>
        <v>0</v>
      </c>
      <c r="BA33" s="479">
        <f>'ConventionalAllocations (Large)'!AU6</f>
        <v>0</v>
      </c>
      <c r="BB33" s="479">
        <f>'ConventionalAllocations (Large)'!AV6</f>
        <v>0</v>
      </c>
      <c r="BC33" s="479">
        <f>'ConventionalAllocations (Large)'!AW6</f>
        <v>0</v>
      </c>
      <c r="BD33" s="479">
        <f>'ConventionalAllocations (Large)'!AX6</f>
        <v>0</v>
      </c>
      <c r="BE33" s="479">
        <f>'ConventionalAllocations (Large)'!AY6</f>
        <v>0</v>
      </c>
      <c r="BF33" s="116">
        <f t="shared" si="1"/>
        <v>0</v>
      </c>
      <c r="BG33" s="488">
        <f>'ConventionalAllocations (Large)'!R6</f>
        <v>1.34</v>
      </c>
      <c r="BH33" s="457"/>
      <c r="BI33" s="457" t="str">
        <f>'ConventionalAllocations (Large)'!S6</f>
        <v>No longer pursued as Allocation. 
Assigned to Conventional Pipeline (Large) (223203FUL)</v>
      </c>
      <c r="BJ33" s="457" t="str">
        <f>'ConventionalAllocations (Large)'!Z6</f>
        <v>NA</v>
      </c>
      <c r="BK33" s="457" t="s">
        <v>530</v>
      </c>
      <c r="BL33" s="457" t="s">
        <v>37</v>
      </c>
    </row>
    <row r="34" spans="1:64" s="480" customFormat="1" hidden="1" x14ac:dyDescent="0.45">
      <c r="A34" s="479">
        <f>'ConventionalAllocations (Large)'!A7</f>
        <v>3</v>
      </c>
      <c r="B34" s="483" t="str">
        <f>'ConventionalAllocations (Large)'!B7</f>
        <v>NA</v>
      </c>
      <c r="C34" s="479"/>
      <c r="D34" s="479"/>
      <c r="E34" s="479"/>
      <c r="F34" s="479"/>
      <c r="G34" s="479" t="str">
        <f>'ConventionalAllocations (Large)'!D7</f>
        <v>Acton Central Station Yard, Birkbeck Mews, Builders Yard, 2 - 4 Birkbeck Road, 
Acton W3 6BG</v>
      </c>
      <c r="H34" s="479" t="str">
        <f>'ConventionalAllocations (Large)'!E7</f>
        <v xml:space="preserve">Residential </v>
      </c>
      <c r="I34" s="479">
        <f>'ConventionalAllocations (Large)'!F7</f>
        <v>262</v>
      </c>
      <c r="J34" s="479">
        <f>'ConventionalAllocations (Large)'!H7</f>
        <v>3</v>
      </c>
      <c r="K34" s="479">
        <f>'ConventionalAllocations (Large)'!G7</f>
        <v>259</v>
      </c>
      <c r="L34" s="479" t="str">
        <f>'ConventionalAllocations (Large)'!I7</f>
        <v>None</v>
      </c>
      <c r="M34" s="479">
        <f>'ConventionalAllocations (Large)'!J7</f>
        <v>0</v>
      </c>
      <c r="N34" s="479">
        <f>'ConventionalAllocations (Large)'!K7</f>
        <v>259</v>
      </c>
      <c r="O34" s="479"/>
      <c r="P34" s="479"/>
      <c r="Q34" s="484" t="str">
        <f>'ConventionalAllocations (Large)'!L7</f>
        <v>South Acton</v>
      </c>
      <c r="R34" s="484" t="str">
        <f>'ConventionalAllocations (Large)'!M7</f>
        <v>Acton</v>
      </c>
      <c r="S34" s="484">
        <f>'ConventionalAllocations (Large)'!N7</f>
        <v>520538</v>
      </c>
      <c r="T34" s="484">
        <f>'ConventionalAllocations (Large)'!O7</f>
        <v>180158</v>
      </c>
      <c r="U34" s="484">
        <f>'ConventionalAllocations (Large)'!P7</f>
        <v>0</v>
      </c>
      <c r="V34" s="484" t="str">
        <f>'ConventionalAllocations (Large)'!Q7</f>
        <v>ACT5</v>
      </c>
      <c r="W34" s="479"/>
      <c r="X34" s="479"/>
      <c r="Z34" s="489">
        <f>'ConventionalAllocations (Large)'!T7</f>
        <v>0</v>
      </c>
      <c r="AA34" s="479"/>
      <c r="AB34" s="479"/>
      <c r="AC34" s="479"/>
      <c r="AD34" s="479"/>
      <c r="AH34" s="479">
        <v>0</v>
      </c>
      <c r="AI34" s="479"/>
      <c r="AJ34" s="479"/>
      <c r="AK34" s="479"/>
      <c r="AL34" s="479"/>
      <c r="AM34" s="479"/>
      <c r="AN34" s="479"/>
      <c r="AO34" s="479"/>
      <c r="AP34" s="462">
        <f>'ConventionalAllocations (Large)'!AJ7</f>
        <v>0</v>
      </c>
      <c r="AQ34" s="479">
        <f>'ConventionalAllocations (Large)'!AK7</f>
        <v>0</v>
      </c>
      <c r="AR34" s="479">
        <f>'ConventionalAllocations (Large)'!AL7</f>
        <v>0</v>
      </c>
      <c r="AS34" s="479">
        <f>'ConventionalAllocations (Large)'!AM7</f>
        <v>0</v>
      </c>
      <c r="AT34" s="479">
        <f>'ConventionalAllocations (Large)'!AN7</f>
        <v>0</v>
      </c>
      <c r="AU34" s="479">
        <f>'ConventionalAllocations (Large)'!AO7</f>
        <v>0</v>
      </c>
      <c r="AV34" s="479">
        <f>'ConventionalAllocations (Large)'!AP7</f>
        <v>0</v>
      </c>
      <c r="AW34" s="479">
        <f>'ConventionalAllocations (Large)'!AQ7</f>
        <v>0</v>
      </c>
      <c r="AX34" s="479">
        <f>'ConventionalAllocations (Large)'!AR7</f>
        <v>0</v>
      </c>
      <c r="AY34" s="479">
        <f>'ConventionalAllocations (Large)'!AS7</f>
        <v>0</v>
      </c>
      <c r="AZ34" s="479">
        <f>'ConventionalAllocations (Large)'!AT7</f>
        <v>0</v>
      </c>
      <c r="BA34" s="479">
        <f>'ConventionalAllocations (Large)'!AU7</f>
        <v>0</v>
      </c>
      <c r="BB34" s="479">
        <f>'ConventionalAllocations (Large)'!AV7</f>
        <v>0</v>
      </c>
      <c r="BC34" s="479">
        <f>'ConventionalAllocations (Large)'!AW7</f>
        <v>0</v>
      </c>
      <c r="BD34" s="479">
        <f>'ConventionalAllocations (Large)'!AX7</f>
        <v>0</v>
      </c>
      <c r="BE34" s="479">
        <f>'ConventionalAllocations (Large)'!AY7</f>
        <v>0</v>
      </c>
      <c r="BF34" s="116">
        <f t="shared" si="1"/>
        <v>0</v>
      </c>
      <c r="BG34" s="488">
        <f>'ConventionalAllocations (Large)'!R7</f>
        <v>0.68</v>
      </c>
      <c r="BH34" s="457"/>
      <c r="BI34" s="457" t="str">
        <f>'ConventionalAllocations (Large)'!S7</f>
        <v>No relevant planning applications. 
No longer pursued as Allocation.</v>
      </c>
      <c r="BJ34" s="457" t="str">
        <f>'ConventionalAllocations (Large)'!Z7</f>
        <v>NA</v>
      </c>
      <c r="BK34" s="457" t="s">
        <v>534</v>
      </c>
      <c r="BL34" s="457" t="s">
        <v>37</v>
      </c>
    </row>
    <row r="35" spans="1:64" x14ac:dyDescent="0.45">
      <c r="A35" s="462">
        <f>'ConventionalAllocations (Large)'!A8</f>
        <v>4</v>
      </c>
      <c r="B35" s="465" t="str">
        <f>'ConventionalAllocations (Large)'!B8</f>
        <v>02AC</v>
      </c>
      <c r="C35" s="462"/>
      <c r="D35" s="462"/>
      <c r="E35" s="462"/>
      <c r="F35" s="462"/>
      <c r="G35" s="116" t="str">
        <f>'ConventionalAllocations (Large)'!D8</f>
        <v>Acton Gardens, South Acton Estate, Acton 
Gardens, Acton W3 8TQ</v>
      </c>
      <c r="H35" s="462" t="str">
        <f>'ConventionalAllocations (Large)'!E8</f>
        <v>Residential with some ground floor commercial uses</v>
      </c>
      <c r="I35" s="462">
        <f>'ConventionalAllocations (Large)'!F8</f>
        <v>2000</v>
      </c>
      <c r="J35" s="462">
        <f>'ConventionalAllocations (Large)'!H8</f>
        <v>436</v>
      </c>
      <c r="K35" s="116">
        <f>'ConventionalAllocations (Large)'!G8</f>
        <v>1564</v>
      </c>
      <c r="L35" s="462" t="str">
        <f>'ConventionalAllocations (Large)'!I8</f>
        <v>182579OUT</v>
      </c>
      <c r="M35" s="462">
        <f>'ConventionalAllocations (Large)'!J8</f>
        <v>0</v>
      </c>
      <c r="N35" s="462">
        <f>'ConventionalAllocations (Large)'!K8</f>
        <v>1564</v>
      </c>
      <c r="O35" s="462"/>
      <c r="P35" s="462"/>
      <c r="Q35" s="464" t="str">
        <f>'ConventionalAllocations (Large)'!L8</f>
        <v>South Acton</v>
      </c>
      <c r="R35" s="464" t="str">
        <f>'ConventionalAllocations (Large)'!M8</f>
        <v>Acton</v>
      </c>
      <c r="S35" s="464">
        <f>'ConventionalAllocations (Large)'!N8</f>
        <v>520105</v>
      </c>
      <c r="T35" s="464">
        <f>'ConventionalAllocations (Large)'!O8</f>
        <v>179616</v>
      </c>
      <c r="U35" s="464">
        <f>'ConventionalAllocations (Large)'!P8</f>
        <v>12125490</v>
      </c>
      <c r="V35" s="464" t="str">
        <f>'ConventionalAllocations (Large)'!Q8</f>
        <v>No</v>
      </c>
      <c r="W35" s="462"/>
      <c r="X35" s="462"/>
      <c r="Z35" s="473">
        <v>1422</v>
      </c>
      <c r="AA35" s="462"/>
      <c r="AB35" s="462"/>
      <c r="AC35" s="462"/>
      <c r="AD35" s="462"/>
      <c r="AH35" s="462">
        <v>0</v>
      </c>
      <c r="AI35" s="462"/>
      <c r="AJ35" s="462"/>
      <c r="AK35" s="462"/>
      <c r="AL35" s="462"/>
      <c r="AM35" s="462"/>
      <c r="AN35" s="462"/>
      <c r="AO35" s="462"/>
      <c r="AP35" s="462">
        <f>'ConventionalAllocations (Large)'!AJ8</f>
        <v>0</v>
      </c>
      <c r="AQ35" s="116">
        <f>'ConventionalAllocations (Large)'!AK8</f>
        <v>0</v>
      </c>
      <c r="AR35" s="116">
        <f>'ConventionalAllocations (Large)'!AL8</f>
        <v>0</v>
      </c>
      <c r="AS35" s="116">
        <f>'ConventionalAllocations (Large)'!AM8</f>
        <v>0</v>
      </c>
      <c r="AT35" s="116">
        <f>'ConventionalAllocations (Large)'!AN8</f>
        <v>0</v>
      </c>
      <c r="AU35" s="121">
        <f>'ConventionalAllocations (Large)'!AO8</f>
        <v>143</v>
      </c>
      <c r="AV35" s="462">
        <f>'ConventionalAllocations (Large)'!AP8</f>
        <v>143</v>
      </c>
      <c r="AW35" s="462">
        <f>'ConventionalAllocations (Large)'!AQ8</f>
        <v>142</v>
      </c>
      <c r="AX35" s="462">
        <f>'ConventionalAllocations (Large)'!AR8</f>
        <v>142</v>
      </c>
      <c r="AY35" s="462">
        <f>'ConventionalAllocations (Large)'!AS8</f>
        <v>142</v>
      </c>
      <c r="AZ35" s="462">
        <f>'ConventionalAllocations (Large)'!AT8</f>
        <v>142</v>
      </c>
      <c r="BA35" s="462">
        <f>'ConventionalAllocations (Large)'!AU8</f>
        <v>142</v>
      </c>
      <c r="BB35" s="462">
        <f>'ConventionalAllocations (Large)'!AV8</f>
        <v>142</v>
      </c>
      <c r="BC35" s="462">
        <f>'ConventionalAllocations (Large)'!AW8</f>
        <v>142</v>
      </c>
      <c r="BD35" s="462">
        <f>'ConventionalAllocations (Large)'!AX8</f>
        <v>142</v>
      </c>
      <c r="BE35" s="462">
        <f>'ConventionalAllocations (Large)'!AY8</f>
        <v>1422</v>
      </c>
      <c r="BF35" s="116">
        <f t="shared" si="1"/>
        <v>143</v>
      </c>
      <c r="BG35" s="488">
        <f>'ConventionalAllocations (Large)'!R8</f>
        <v>8.4700000000000006</v>
      </c>
      <c r="BH35" s="457" t="s">
        <v>1541</v>
      </c>
      <c r="BI35" s="457" t="str">
        <f>'ConventionalAllocations (Large)'!S8</f>
        <v xml:space="preserve">Note suggested modifications post Reg 19 which propose omitting phases 9.3, 9.5 and 9.6 from the allocation boundary.  Phases 9.3, 9.5 and 9.6 are to be delivered under the approved reserved matters application (215892REM), and the capacity associated with these phases has been assigned to the pipeline tab. Based on the original phasing plan the allocation now encapsulates phases 7.2, 7.3, 7.4, 7.5, 8.3, 10.1, 10.2, 11.1 &amp; 11.2. These outstanding phases are approved in outline (182579OUT) only at this stage, but plans for further optimisation are currently being considered, which may trigger a revised application. The developer has indicated (June 2025) that based on a further optimisation and redesign of the site that the remaining phases covered by the allocation could yield a minimum of 2,000 units (gross), which has formed the basis of the input given here.  Note this figure supersedes the unimplemented capacity associated with the outline approval. Updated information has also been supplied re. the existing units to be replaced - which totals 436 households. 
Beyond the allocation boundary the remaining phases to be delivered include Phases 8.1 &amp; 8.2 (part - block C2), 9.3, 9.5 and 9.6.  The capacity associated with these permitted phases has been assigned to the pipeline tab. </v>
      </c>
      <c r="BJ35" s="457" t="str">
        <f>'ConventionalAllocations (Large)'!Z8</f>
        <v xml:space="preserve">Bespoke - A revised masterplan application has yet to be submitted. The applicant has provided (June 2025) an indicative phasing programme for this future revised masterplan as follows:
Phase 7.2 - Sept 29
Phase 7.4 - Dec 30
Phase 7.5 - May 31
Phase 7.3 - Mar 33
Phase 10.1 - May 34
Phase 8.3 - Aug 35
Phase 10.2 - Feb 36
Phase 11.1 - Feb 37
Phase 11.2 - Nov 39
Note this extends just beyond the plan period and therefore a small portion (142) of the total capacity is excluded from the trajectory period. </v>
      </c>
      <c r="BK35" s="457" t="s">
        <v>1295</v>
      </c>
      <c r="BL35" s="457" t="s">
        <v>1291</v>
      </c>
    </row>
    <row r="36" spans="1:64" s="480" customFormat="1" hidden="1" x14ac:dyDescent="0.45">
      <c r="A36" s="479">
        <f>'ConventionalAllocations (Large)'!A9</f>
        <v>5</v>
      </c>
      <c r="B36" s="483" t="str">
        <f>'ConventionalAllocations (Large)'!B9</f>
        <v>NA</v>
      </c>
      <c r="C36" s="479"/>
      <c r="D36" s="479"/>
      <c r="E36" s="479"/>
      <c r="F36" s="479"/>
      <c r="G36" s="479" t="str">
        <f>'ConventionalAllocations (Large)'!D9</f>
        <v>Acton Town Station Approach, 83 - 85 Gunnersbury Lane, 
Acton W3 8HH</v>
      </c>
      <c r="H36" s="479" t="str">
        <f>'ConventionalAllocations (Large)'!E9</f>
        <v>Residential-led, mixed-use scheme</v>
      </c>
      <c r="I36" s="479">
        <f>'ConventionalAllocations (Large)'!F9</f>
        <v>43</v>
      </c>
      <c r="J36" s="479">
        <f>'ConventionalAllocations (Large)'!H9</f>
        <v>0</v>
      </c>
      <c r="K36" s="479">
        <f>'ConventionalAllocations (Large)'!G9</f>
        <v>43</v>
      </c>
      <c r="L36" s="479" t="str">
        <f>'ConventionalAllocations (Large)'!I9</f>
        <v>None</v>
      </c>
      <c r="M36" s="479">
        <f>'ConventionalAllocations (Large)'!J9</f>
        <v>0</v>
      </c>
      <c r="N36" s="479">
        <f>'ConventionalAllocations (Large)'!K9</f>
        <v>43</v>
      </c>
      <c r="O36" s="479"/>
      <c r="P36" s="479"/>
      <c r="Q36" s="484" t="str">
        <f>'ConventionalAllocations (Large)'!L9</f>
        <v>South Acton</v>
      </c>
      <c r="R36" s="484" t="str">
        <f>'ConventionalAllocations (Large)'!M9</f>
        <v>Acton</v>
      </c>
      <c r="S36" s="484">
        <f>'ConventionalAllocations (Large)'!N9</f>
        <v>519526</v>
      </c>
      <c r="T36" s="484">
        <f>'ConventionalAllocations (Large)'!O9</f>
        <v>179758</v>
      </c>
      <c r="U36" s="484">
        <f>'ConventionalAllocations (Large)'!P9</f>
        <v>12007651</v>
      </c>
      <c r="V36" s="484" t="str">
        <f>'ConventionalAllocations (Large)'!Q9</f>
        <v>ACT1</v>
      </c>
      <c r="W36" s="479"/>
      <c r="X36" s="479"/>
      <c r="Z36" s="489">
        <f>'ConventionalAllocations (Large)'!T9</f>
        <v>0</v>
      </c>
      <c r="AA36" s="479"/>
      <c r="AB36" s="479"/>
      <c r="AC36" s="479"/>
      <c r="AD36" s="479"/>
      <c r="AH36" s="479">
        <v>0</v>
      </c>
      <c r="AI36" s="479"/>
      <c r="AJ36" s="479"/>
      <c r="AK36" s="479"/>
      <c r="AL36" s="479"/>
      <c r="AM36" s="479"/>
      <c r="AN36" s="479"/>
      <c r="AO36" s="479"/>
      <c r="AP36" s="462">
        <f>'ConventionalAllocations (Large)'!AJ9</f>
        <v>0</v>
      </c>
      <c r="AQ36" s="479">
        <f>'ConventionalAllocations (Large)'!AK9</f>
        <v>0</v>
      </c>
      <c r="AR36" s="479">
        <f>'ConventionalAllocations (Large)'!AL9</f>
        <v>0</v>
      </c>
      <c r="AS36" s="479">
        <f>'ConventionalAllocations (Large)'!AM9</f>
        <v>0</v>
      </c>
      <c r="AT36" s="479">
        <f>'ConventionalAllocations (Large)'!AN9</f>
        <v>0</v>
      </c>
      <c r="AU36" s="121">
        <f>'ConventionalAllocations (Large)'!AO9</f>
        <v>0</v>
      </c>
      <c r="AV36" s="479">
        <f>'ConventionalAllocations (Large)'!AP9</f>
        <v>0</v>
      </c>
      <c r="AW36" s="479">
        <f>'ConventionalAllocations (Large)'!AQ9</f>
        <v>0</v>
      </c>
      <c r="AX36" s="479">
        <f>'ConventionalAllocations (Large)'!AR9</f>
        <v>0</v>
      </c>
      <c r="AY36" s="479">
        <f>'ConventionalAllocations (Large)'!AS9</f>
        <v>0</v>
      </c>
      <c r="AZ36" s="479">
        <f>'ConventionalAllocations (Large)'!AT9</f>
        <v>0</v>
      </c>
      <c r="BA36" s="479">
        <f>'ConventionalAllocations (Large)'!AU9</f>
        <v>0</v>
      </c>
      <c r="BB36" s="479">
        <f>'ConventionalAllocations (Large)'!AV9</f>
        <v>0</v>
      </c>
      <c r="BC36" s="479">
        <f>'ConventionalAllocations (Large)'!AW9</f>
        <v>0</v>
      </c>
      <c r="BD36" s="479">
        <f>'ConventionalAllocations (Large)'!AX9</f>
        <v>0</v>
      </c>
      <c r="BE36" s="479">
        <f>'ConventionalAllocations (Large)'!AY9</f>
        <v>0</v>
      </c>
      <c r="BF36" s="116">
        <f t="shared" si="1"/>
        <v>0</v>
      </c>
      <c r="BG36" s="488">
        <f>'ConventionalAllocations (Large)'!R9</f>
        <v>0.14000000000000001</v>
      </c>
      <c r="BH36" s="457"/>
      <c r="BI36" s="457" t="str">
        <f>'ConventionalAllocations (Large)'!S9</f>
        <v>No longer pursued as Allocation. 
Below Large Site threshold.</v>
      </c>
      <c r="BJ36" s="457" t="str">
        <f>'ConventionalAllocations (Large)'!Z9</f>
        <v>NA</v>
      </c>
      <c r="BK36" s="457" t="s">
        <v>542</v>
      </c>
      <c r="BL36" s="457" t="s">
        <v>37</v>
      </c>
    </row>
    <row r="37" spans="1:64" s="470" customFormat="1" hidden="1" x14ac:dyDescent="0.45">
      <c r="A37" s="469">
        <f>'ConventionalAllocations (Large)'!A10</f>
        <v>6</v>
      </c>
      <c r="B37" s="481" t="str">
        <f>'ConventionalAllocations (Large)'!B10</f>
        <v>03AC</v>
      </c>
      <c r="C37" s="469"/>
      <c r="D37" s="469"/>
      <c r="E37" s="469"/>
      <c r="F37" s="469"/>
      <c r="G37" s="469" t="str">
        <f>'ConventionalAllocations (Large)'!D10</f>
        <v>Ealing Common Depot, Gunnersbury Lane, 
Acton W3 9BQ</v>
      </c>
      <c r="H37" s="469" t="str">
        <f>'ConventionalAllocations (Large)'!E10</f>
        <v>Residential-led, mixed-use scheme and  reprovision of TfL Museum on site or another suitable location, café/restaurant, music venue.</v>
      </c>
      <c r="I37" s="469">
        <f>'ConventionalAllocations (Large)'!F10</f>
        <v>225</v>
      </c>
      <c r="J37" s="469">
        <f>'ConventionalAllocations (Large)'!H10</f>
        <v>0</v>
      </c>
      <c r="K37" s="469">
        <f>'ConventionalAllocations (Large)'!G10</f>
        <v>225</v>
      </c>
      <c r="L37" s="469" t="str">
        <f>'ConventionalAllocations (Large)'!I10</f>
        <v>None</v>
      </c>
      <c r="M37" s="469">
        <f>'ConventionalAllocations (Large)'!J10</f>
        <v>0</v>
      </c>
      <c r="N37" s="469">
        <f>'ConventionalAllocations (Large)'!K10</f>
        <v>225</v>
      </c>
      <c r="O37" s="469"/>
      <c r="P37" s="469"/>
      <c r="Q37" s="482" t="str">
        <f>'ConventionalAllocations (Large)'!L10</f>
        <v>South Acton</v>
      </c>
      <c r="R37" s="482" t="str">
        <f>'ConventionalAllocations (Large)'!M10</f>
        <v>Acton</v>
      </c>
      <c r="S37" s="482">
        <f>'ConventionalAllocations (Large)'!N10</f>
        <v>519161</v>
      </c>
      <c r="T37" s="482">
        <f>'ConventionalAllocations (Large)'!O10</f>
        <v>179946</v>
      </c>
      <c r="U37" s="482">
        <f>'ConventionalAllocations (Large)'!P10</f>
        <v>0</v>
      </c>
      <c r="V37" s="482" t="str">
        <f>'ConventionalAllocations (Large)'!Q10</f>
        <v>No</v>
      </c>
      <c r="W37" s="469"/>
      <c r="X37" s="469"/>
      <c r="Z37" s="474">
        <f>'ConventionalAllocations (Large)'!T10</f>
        <v>225</v>
      </c>
      <c r="AA37" s="469"/>
      <c r="AB37" s="469"/>
      <c r="AC37" s="469"/>
      <c r="AD37" s="469"/>
      <c r="AH37" s="469">
        <v>0</v>
      </c>
      <c r="AI37" s="469"/>
      <c r="AJ37" s="469"/>
      <c r="AK37" s="469"/>
      <c r="AL37" s="469"/>
      <c r="AM37" s="469"/>
      <c r="AN37" s="469"/>
      <c r="AO37" s="469"/>
      <c r="AP37" s="462">
        <f>'ConventionalAllocations (Large)'!AJ10</f>
        <v>0</v>
      </c>
      <c r="AQ37" s="469">
        <f>'ConventionalAllocations (Large)'!AK10</f>
        <v>0</v>
      </c>
      <c r="AR37" s="469">
        <f>'ConventionalAllocations (Large)'!AL10</f>
        <v>0</v>
      </c>
      <c r="AS37" s="469">
        <f>'ConventionalAllocations (Large)'!AM10</f>
        <v>0</v>
      </c>
      <c r="AT37" s="469">
        <f>'ConventionalAllocations (Large)'!AN10</f>
        <v>0</v>
      </c>
      <c r="AU37" s="121">
        <f>'ConventionalAllocations (Large)'!AO10</f>
        <v>0</v>
      </c>
      <c r="AV37" s="469">
        <f>'ConventionalAllocations (Large)'!AP10</f>
        <v>0</v>
      </c>
      <c r="AW37" s="469">
        <f>'ConventionalAllocations (Large)'!AQ10</f>
        <v>56</v>
      </c>
      <c r="AX37" s="469">
        <f>'ConventionalAllocations (Large)'!AR10</f>
        <v>56</v>
      </c>
      <c r="AY37" s="469">
        <f>'ConventionalAllocations (Large)'!AS10</f>
        <v>56</v>
      </c>
      <c r="AZ37" s="469">
        <f>'ConventionalAllocations (Large)'!AT10</f>
        <v>57</v>
      </c>
      <c r="BA37" s="469">
        <f>'ConventionalAllocations (Large)'!AU10</f>
        <v>0</v>
      </c>
      <c r="BB37" s="469">
        <f>'ConventionalAllocations (Large)'!AV10</f>
        <v>0</v>
      </c>
      <c r="BC37" s="469">
        <f>'ConventionalAllocations (Large)'!AW10</f>
        <v>0</v>
      </c>
      <c r="BD37" s="469">
        <f>'ConventionalAllocations (Large)'!AX10</f>
        <v>0</v>
      </c>
      <c r="BE37" s="469">
        <f>'ConventionalAllocations (Large)'!AY10</f>
        <v>225</v>
      </c>
      <c r="BF37" s="116">
        <f t="shared" si="1"/>
        <v>0</v>
      </c>
      <c r="BG37" s="488">
        <f>'ConventionalAllocations (Large)'!R10</f>
        <v>2.35</v>
      </c>
      <c r="BH37" s="457"/>
      <c r="BI37" s="457" t="str">
        <f>'ConventionalAllocations (Large)'!S10</f>
        <v>No relevant planning applications. 
Capacity derived from Ealing R19 Capacity Assessment.
Note TTLP/Places for London have examined 3 scenarios for this site.  Scenario A allocation parameters could deliver 317 units.  The other two scenarios identify the sites potential capacity as 700 or 800 units.</v>
      </c>
      <c r="BJ37" s="457" t="str">
        <f>'ConventionalAllocations (Large)'!Z10</f>
        <v>Bespoke - Phasing likely to be informed by scheme specific information.</v>
      </c>
      <c r="BK37" s="457" t="s">
        <v>1367</v>
      </c>
      <c r="BL37" s="457" t="s">
        <v>1132</v>
      </c>
    </row>
    <row r="38" spans="1:64" s="453" customFormat="1" hidden="1" x14ac:dyDescent="0.45">
      <c r="A38" s="436">
        <f>'ConventionalAllocations (Large)'!A11</f>
        <v>7</v>
      </c>
      <c r="B38" s="485" t="str">
        <f>'ConventionalAllocations (Large)'!B11</f>
        <v>04AC</v>
      </c>
      <c r="C38" s="436"/>
      <c r="D38" s="436"/>
      <c r="E38" s="436"/>
      <c r="F38" s="436"/>
      <c r="G38" s="436" t="str">
        <f>'ConventionalAllocations (Large)'!D11</f>
        <v>Builders Merchants Bollo Bridge Road, 5 - 21 Bollo Bridge Road, Acton W3 8AT</v>
      </c>
      <c r="H38" s="436" t="str">
        <f>'ConventionalAllocations (Large)'!E11</f>
        <v>Residential led mixed use scheme</v>
      </c>
      <c r="I38" s="436">
        <f>'ConventionalAllocations (Large)'!F11</f>
        <v>40</v>
      </c>
      <c r="J38" s="436">
        <f>'ConventionalAllocations (Large)'!H11</f>
        <v>0</v>
      </c>
      <c r="K38" s="436">
        <f>'ConventionalAllocations (Large)'!G11</f>
        <v>40</v>
      </c>
      <c r="L38" s="436" t="str">
        <f>'ConventionalAllocations (Large)'!I11</f>
        <v>217146FUL</v>
      </c>
      <c r="M38" s="436">
        <f>'ConventionalAllocations (Large)'!J11</f>
        <v>0</v>
      </c>
      <c r="N38" s="436">
        <f>'ConventionalAllocations (Large)'!K11</f>
        <v>0</v>
      </c>
      <c r="O38" s="436"/>
      <c r="P38" s="436"/>
      <c r="Q38" s="459" t="str">
        <f>'ConventionalAllocations (Large)'!L11</f>
        <v>South Acton</v>
      </c>
      <c r="R38" s="459" t="str">
        <f>'ConventionalAllocations (Large)'!M11</f>
        <v>Acton</v>
      </c>
      <c r="S38" s="459">
        <f>'ConventionalAllocations (Large)'!N11</f>
        <v>520411</v>
      </c>
      <c r="T38" s="459">
        <f>'ConventionalAllocations (Large)'!O11</f>
        <v>179630</v>
      </c>
      <c r="U38" s="459">
        <f>'ConventionalAllocations (Large)'!P11</f>
        <v>12139290</v>
      </c>
      <c r="V38" s="459" t="str">
        <f>'ConventionalAllocations (Large)'!Q11</f>
        <v>No</v>
      </c>
      <c r="W38" s="436"/>
      <c r="X38" s="436"/>
      <c r="Z38" s="442">
        <f>'ConventionalAllocations (Large)'!T11</f>
        <v>0</v>
      </c>
      <c r="AA38" s="436"/>
      <c r="AB38" s="436"/>
      <c r="AC38" s="436"/>
      <c r="AD38" s="436"/>
      <c r="AH38" s="436">
        <v>0</v>
      </c>
      <c r="AI38" s="436"/>
      <c r="AJ38" s="436"/>
      <c r="AK38" s="436"/>
      <c r="AL38" s="436"/>
      <c r="AM38" s="436"/>
      <c r="AN38" s="436"/>
      <c r="AO38" s="436"/>
      <c r="AP38" s="462">
        <f>'ConventionalAllocations (Large)'!AJ11</f>
        <v>0</v>
      </c>
      <c r="AQ38" s="436">
        <f>'ConventionalAllocations (Large)'!AK11</f>
        <v>0</v>
      </c>
      <c r="AR38" s="436">
        <f>'ConventionalAllocations (Large)'!AL11</f>
        <v>0</v>
      </c>
      <c r="AS38" s="436">
        <f>'ConventionalAllocations (Large)'!AM11</f>
        <v>0</v>
      </c>
      <c r="AT38" s="436">
        <f>'ConventionalAllocations (Large)'!AN11</f>
        <v>0</v>
      </c>
      <c r="AU38" s="121">
        <f>'ConventionalAllocations (Large)'!AO11</f>
        <v>0</v>
      </c>
      <c r="AV38" s="436">
        <f>'ConventionalAllocations (Large)'!AP11</f>
        <v>0</v>
      </c>
      <c r="AW38" s="436">
        <f>'ConventionalAllocations (Large)'!AQ11</f>
        <v>0</v>
      </c>
      <c r="AX38" s="436">
        <f>'ConventionalAllocations (Large)'!AR11</f>
        <v>0</v>
      </c>
      <c r="AY38" s="436">
        <f>'ConventionalAllocations (Large)'!AS11</f>
        <v>0</v>
      </c>
      <c r="AZ38" s="436">
        <f>'ConventionalAllocations (Large)'!AT11</f>
        <v>0</v>
      </c>
      <c r="BA38" s="436">
        <f>'ConventionalAllocations (Large)'!AU11</f>
        <v>0</v>
      </c>
      <c r="BB38" s="436">
        <f>'ConventionalAllocations (Large)'!AV11</f>
        <v>0</v>
      </c>
      <c r="BC38" s="436">
        <f>'ConventionalAllocations (Large)'!AW11</f>
        <v>0</v>
      </c>
      <c r="BD38" s="436">
        <f>'ConventionalAllocations (Large)'!AX11</f>
        <v>0</v>
      </c>
      <c r="BE38" s="436">
        <f>'ConventionalAllocations (Large)'!AY11</f>
        <v>0</v>
      </c>
      <c r="BF38" s="116">
        <f t="shared" si="1"/>
        <v>0</v>
      </c>
      <c r="BG38" s="488">
        <f>'ConventionalAllocations (Large)'!R11</f>
        <v>0.19</v>
      </c>
      <c r="BH38" s="457"/>
      <c r="BI38" s="457" t="str">
        <f>'ConventionalAllocations (Large)'!S11</f>
        <v xml:space="preserve">217146FUL - Application is still pending (draft decision issued May 2024, but legal agreement pending).
Below Large Site threshold.
</v>
      </c>
      <c r="BJ38" s="457" t="str">
        <f>'ConventionalAllocations (Large)'!Z11</f>
        <v>NA</v>
      </c>
      <c r="BK38" s="457" t="s">
        <v>551</v>
      </c>
      <c r="BL38" s="457" t="s">
        <v>37</v>
      </c>
    </row>
    <row r="39" spans="1:64" x14ac:dyDescent="0.45">
      <c r="A39" s="462">
        <f>'ConventionalAllocations (Large)'!A12</f>
        <v>8</v>
      </c>
      <c r="B39" s="465" t="str">
        <f>'ConventionalAllocations (Large)'!B12</f>
        <v>05AC</v>
      </c>
      <c r="C39" s="462"/>
      <c r="D39" s="462"/>
      <c r="E39" s="462"/>
      <c r="F39" s="462"/>
      <c r="G39" s="116" t="str">
        <f>'ConventionalAllocations (Large)'!D12</f>
        <v>Salisbury Street Car Park &amp; Neville Close, Salisbury Street, 
Acton W3 8NZ</v>
      </c>
      <c r="H39" s="462" t="str">
        <f>'ConventionalAllocations (Large)'!E12</f>
        <v>Residential-led mixed-use scheme.</v>
      </c>
      <c r="I39" s="462">
        <f>'ConventionalAllocations (Large)'!F12</f>
        <v>109</v>
      </c>
      <c r="J39" s="462">
        <f>'ConventionalAllocations (Large)'!H12</f>
        <v>46</v>
      </c>
      <c r="K39" s="116">
        <f>'ConventionalAllocations (Large)'!G12</f>
        <v>63</v>
      </c>
      <c r="L39" s="462" t="str">
        <f>'ConventionalAllocations (Large)'!I12</f>
        <v>None</v>
      </c>
      <c r="M39" s="462">
        <f>'ConventionalAllocations (Large)'!J12</f>
        <v>0</v>
      </c>
      <c r="N39" s="462">
        <f>'ConventionalAllocations (Large)'!K12</f>
        <v>63</v>
      </c>
      <c r="O39" s="462"/>
      <c r="P39" s="462"/>
      <c r="Q39" s="464" t="str">
        <f>'ConventionalAllocations (Large)'!L12</f>
        <v>South Acton</v>
      </c>
      <c r="R39" s="464" t="str">
        <f>'ConventionalAllocations (Large)'!M12</f>
        <v>Acton</v>
      </c>
      <c r="S39" s="464">
        <f>'ConventionalAllocations (Large)'!N12</f>
        <v>520348</v>
      </c>
      <c r="T39" s="464">
        <f>'ConventionalAllocations (Large)'!O12</f>
        <v>179998</v>
      </c>
      <c r="U39" s="464">
        <f>'ConventionalAllocations (Large)'!P12</f>
        <v>0</v>
      </c>
      <c r="V39" s="464" t="str">
        <f>'ConventionalAllocations (Large)'!Q12</f>
        <v>No</v>
      </c>
      <c r="W39" s="462"/>
      <c r="X39" s="462"/>
      <c r="Z39" s="473">
        <f>'ConventionalAllocations (Large)'!T12</f>
        <v>63</v>
      </c>
      <c r="AA39" s="462"/>
      <c r="AB39" s="462"/>
      <c r="AC39" s="462"/>
      <c r="AD39" s="462"/>
      <c r="AH39" s="462">
        <v>0</v>
      </c>
      <c r="AI39" s="462"/>
      <c r="AJ39" s="462"/>
      <c r="AK39" s="462"/>
      <c r="AL39" s="462"/>
      <c r="AM39" s="462"/>
      <c r="AN39" s="462"/>
      <c r="AO39" s="462"/>
      <c r="AP39" s="462">
        <f>'ConventionalAllocations (Large)'!AJ12</f>
        <v>0</v>
      </c>
      <c r="AQ39" s="116">
        <f>'ConventionalAllocations (Large)'!AK12</f>
        <v>0</v>
      </c>
      <c r="AR39" s="116">
        <f>'ConventionalAllocations (Large)'!AL12</f>
        <v>0</v>
      </c>
      <c r="AS39" s="116">
        <f>'ConventionalAllocations (Large)'!AM12</f>
        <v>0</v>
      </c>
      <c r="AT39" s="116">
        <f>'ConventionalAllocations (Large)'!AN12</f>
        <v>0</v>
      </c>
      <c r="AU39" s="121">
        <f>'ConventionalAllocations (Large)'!AO12</f>
        <v>31</v>
      </c>
      <c r="AV39" s="462">
        <f>'ConventionalAllocations (Large)'!AP12</f>
        <v>32</v>
      </c>
      <c r="AW39" s="462">
        <f>'ConventionalAllocations (Large)'!AQ12</f>
        <v>0</v>
      </c>
      <c r="AX39" s="462">
        <f>'ConventionalAllocations (Large)'!AR12</f>
        <v>0</v>
      </c>
      <c r="AY39" s="462">
        <f>'ConventionalAllocations (Large)'!AS12</f>
        <v>0</v>
      </c>
      <c r="AZ39" s="462">
        <f>'ConventionalAllocations (Large)'!AT12</f>
        <v>0</v>
      </c>
      <c r="BA39" s="462">
        <f>'ConventionalAllocations (Large)'!AU12</f>
        <v>0</v>
      </c>
      <c r="BB39" s="462">
        <f>'ConventionalAllocations (Large)'!AV12</f>
        <v>0</v>
      </c>
      <c r="BC39" s="462">
        <f>'ConventionalAllocations (Large)'!AW12</f>
        <v>0</v>
      </c>
      <c r="BD39" s="462">
        <f>'ConventionalAllocations (Large)'!AX12</f>
        <v>0</v>
      </c>
      <c r="BE39" s="462">
        <f>'ConventionalAllocations (Large)'!AY12</f>
        <v>63</v>
      </c>
      <c r="BF39" s="116">
        <f t="shared" si="1"/>
        <v>31</v>
      </c>
      <c r="BG39" s="488" t="str">
        <f>'ConventionalAllocations (Large)'!R12</f>
        <v>0.72</v>
      </c>
      <c r="BH39" s="457" t="s">
        <v>1541</v>
      </c>
      <c r="BI39" s="457" t="str">
        <f>'ConventionalAllocations (Large)'!S12</f>
        <v xml:space="preserve">No relevant planning applications. 
Capacity derived from Tall Building Feasibility Study.
</v>
      </c>
      <c r="BJ39" s="457" t="str">
        <f>'ConventionalAllocations (Large)'!Z12</f>
        <v>Bespoke - Phasing likely to be informed by scheme specific information, which currently assumes delivery within 5 years, as this pace is necessary to access affordable housing funding.  Without an extant permission however this does seem optimistic.</v>
      </c>
      <c r="BK39" s="457" t="s">
        <v>1177</v>
      </c>
      <c r="BL39" s="457" t="s">
        <v>1136</v>
      </c>
    </row>
    <row r="40" spans="1:64" s="470" customFormat="1" hidden="1" x14ac:dyDescent="0.45">
      <c r="A40" s="469">
        <f>'ConventionalAllocations (Large)'!A13</f>
        <v>9</v>
      </c>
      <c r="B40" s="481" t="str">
        <f>'ConventionalAllocations (Large)'!B13</f>
        <v>06AC</v>
      </c>
      <c r="C40" s="469"/>
      <c r="D40" s="469"/>
      <c r="E40" s="469"/>
      <c r="F40" s="469"/>
      <c r="G40" s="469" t="str">
        <f>'ConventionalAllocations (Large)'!D13</f>
        <v>Acton Vale Industrial Park &amp; Westgate House, 43-55 The Vale, Acton W3 7RR</v>
      </c>
      <c r="H40" s="469" t="str">
        <f>'ConventionalAllocations (Large)'!E13</f>
        <v>Mixed-use intensification</v>
      </c>
      <c r="I40" s="469">
        <f>'ConventionalAllocations (Large)'!F13</f>
        <v>26</v>
      </c>
      <c r="J40" s="469">
        <f>'ConventionalAllocations (Large)'!H13</f>
        <v>0</v>
      </c>
      <c r="K40" s="469">
        <f>'ConventionalAllocations (Large)'!G13</f>
        <v>26</v>
      </c>
      <c r="L40" s="469" t="str">
        <f>'ConventionalAllocations (Large)'!I13</f>
        <v>None</v>
      </c>
      <c r="M40" s="469">
        <f>'ConventionalAllocations (Large)'!J13</f>
        <v>0</v>
      </c>
      <c r="N40" s="469">
        <f>'ConventionalAllocations (Large)'!K13</f>
        <v>26</v>
      </c>
      <c r="O40" s="469"/>
      <c r="P40" s="469"/>
      <c r="Q40" s="482" t="str">
        <f>'ConventionalAllocations (Large)'!L13</f>
        <v>Southfield</v>
      </c>
      <c r="R40" s="482" t="str">
        <f>'ConventionalAllocations (Large)'!M13</f>
        <v>Acton</v>
      </c>
      <c r="S40" s="482">
        <f>'ConventionalAllocations (Large)'!N13</f>
        <v>521584</v>
      </c>
      <c r="T40" s="482">
        <f>'ConventionalAllocations (Large)'!O13</f>
        <v>179991</v>
      </c>
      <c r="U40" s="482">
        <f>'ConventionalAllocations (Large)'!P13</f>
        <v>0</v>
      </c>
      <c r="V40" s="482" t="str">
        <f>'ConventionalAllocations (Large)'!Q13</f>
        <v>No</v>
      </c>
      <c r="W40" s="469"/>
      <c r="X40" s="469"/>
      <c r="Z40" s="474">
        <f>'ConventionalAllocations (Large)'!T13</f>
        <v>26</v>
      </c>
      <c r="AA40" s="469"/>
      <c r="AB40" s="469"/>
      <c r="AC40" s="469"/>
      <c r="AD40" s="469"/>
      <c r="AH40" s="469">
        <v>0</v>
      </c>
      <c r="AI40" s="469"/>
      <c r="AJ40" s="469"/>
      <c r="AK40" s="469"/>
      <c r="AL40" s="469"/>
      <c r="AM40" s="469"/>
      <c r="AN40" s="469"/>
      <c r="AO40" s="469"/>
      <c r="AP40" s="462">
        <f>'ConventionalAllocations (Large)'!AJ13</f>
        <v>0</v>
      </c>
      <c r="AQ40" s="469">
        <f>'ConventionalAllocations (Large)'!AK13</f>
        <v>0</v>
      </c>
      <c r="AR40" s="469">
        <f>'ConventionalAllocations (Large)'!AL13</f>
        <v>0</v>
      </c>
      <c r="AS40" s="469">
        <f>'ConventionalAllocations (Large)'!AM13</f>
        <v>0</v>
      </c>
      <c r="AT40" s="469">
        <f>'ConventionalAllocations (Large)'!AN13</f>
        <v>0</v>
      </c>
      <c r="AU40" s="121">
        <f>'ConventionalAllocations (Large)'!AO13</f>
        <v>0</v>
      </c>
      <c r="AV40" s="469">
        <f>'ConventionalAllocations (Large)'!AP13</f>
        <v>0</v>
      </c>
      <c r="AW40" s="469">
        <f>'ConventionalAllocations (Large)'!AQ13</f>
        <v>8</v>
      </c>
      <c r="AX40" s="469">
        <f>'ConventionalAllocations (Large)'!AR13</f>
        <v>9</v>
      </c>
      <c r="AY40" s="469">
        <f>'ConventionalAllocations (Large)'!AS13</f>
        <v>9</v>
      </c>
      <c r="AZ40" s="469">
        <f>'ConventionalAllocations (Large)'!AT13</f>
        <v>0</v>
      </c>
      <c r="BA40" s="469">
        <f>'ConventionalAllocations (Large)'!AU13</f>
        <v>0</v>
      </c>
      <c r="BB40" s="469">
        <f>'ConventionalAllocations (Large)'!AV13</f>
        <v>0</v>
      </c>
      <c r="BC40" s="469">
        <f>'ConventionalAllocations (Large)'!AW13</f>
        <v>0</v>
      </c>
      <c r="BD40" s="469">
        <f>'ConventionalAllocations (Large)'!AX13</f>
        <v>0</v>
      </c>
      <c r="BE40" s="469">
        <f>'ConventionalAllocations (Large)'!AY13</f>
        <v>26</v>
      </c>
      <c r="BF40" s="116">
        <f t="shared" si="1"/>
        <v>0</v>
      </c>
      <c r="BG40" s="488" t="str">
        <f>'ConventionalAllocations (Large)'!R13</f>
        <v>0.63</v>
      </c>
      <c r="BH40" s="457"/>
      <c r="BI40" s="457" t="str">
        <f>'ConventionalAllocations (Large)'!S13</f>
        <v>No relevant planning applications. 
Capacity derived from Ealing R19 Capacity Assessment.</v>
      </c>
      <c r="BJ40" s="457" t="str">
        <f>'ConventionalAllocations (Large)'!Z13</f>
        <v>Scenario 28.</v>
      </c>
      <c r="BK40" s="457" t="s">
        <v>546</v>
      </c>
      <c r="BL40" s="457" t="s">
        <v>561</v>
      </c>
    </row>
    <row r="41" spans="1:64" s="453" customFormat="1" hidden="1" x14ac:dyDescent="0.45">
      <c r="A41" s="436">
        <f>'ConventionalAllocations (Large)'!A14</f>
        <v>10</v>
      </c>
      <c r="B41" s="485" t="str">
        <f>'ConventionalAllocations (Large)'!B14</f>
        <v>NA</v>
      </c>
      <c r="C41" s="436"/>
      <c r="D41" s="436"/>
      <c r="E41" s="436"/>
      <c r="F41" s="436"/>
      <c r="G41" s="436" t="str">
        <f>'ConventionalAllocations (Large)'!D14</f>
        <v>Haddon Court &amp; Burghley Tower, Haddon Court &amp; Burghley Tower, Trinity Way, Acton W3 7HS</v>
      </c>
      <c r="H41" s="436" t="str">
        <f>'ConventionalAllocations (Large)'!E14</f>
        <v>Residential</v>
      </c>
      <c r="I41" s="436">
        <f>'ConventionalAllocations (Large)'!F14</f>
        <v>112</v>
      </c>
      <c r="J41" s="436">
        <f>'ConventionalAllocations (Large)'!H14</f>
        <v>94</v>
      </c>
      <c r="K41" s="436">
        <f>'ConventionalAllocations (Large)'!G14</f>
        <v>18</v>
      </c>
      <c r="L41" s="436" t="str">
        <f>'ConventionalAllocations (Large)'!I14</f>
        <v>None</v>
      </c>
      <c r="M41" s="436">
        <f>'ConventionalAllocations (Large)'!J14</f>
        <v>0</v>
      </c>
      <c r="N41" s="436">
        <f>'ConventionalAllocations (Large)'!K14</f>
        <v>18</v>
      </c>
      <c r="O41" s="436"/>
      <c r="P41" s="436"/>
      <c r="Q41" s="459" t="str">
        <f>'ConventionalAllocations (Large)'!L14</f>
        <v>East Acton</v>
      </c>
      <c r="R41" s="459" t="str">
        <f>'ConventionalAllocations (Large)'!M14</f>
        <v>Acton</v>
      </c>
      <c r="S41" s="459">
        <f>'ConventionalAllocations (Large)'!N14</f>
        <v>521677</v>
      </c>
      <c r="T41" s="459">
        <f>'ConventionalAllocations (Large)'!O14</f>
        <v>180658</v>
      </c>
      <c r="U41" s="459">
        <f>'ConventionalAllocations (Large)'!P14</f>
        <v>0</v>
      </c>
      <c r="V41" s="459" t="str">
        <f>'ConventionalAllocations (Large)'!Q14</f>
        <v>No</v>
      </c>
      <c r="W41" s="436"/>
      <c r="X41" s="436"/>
      <c r="Z41" s="442">
        <f>'ConventionalAllocations (Large)'!T14</f>
        <v>0</v>
      </c>
      <c r="AA41" s="436"/>
      <c r="AB41" s="436"/>
      <c r="AC41" s="436"/>
      <c r="AD41" s="436"/>
      <c r="AH41" s="436">
        <v>0</v>
      </c>
      <c r="AI41" s="436"/>
      <c r="AJ41" s="436"/>
      <c r="AK41" s="436"/>
      <c r="AL41" s="436"/>
      <c r="AM41" s="436"/>
      <c r="AN41" s="436"/>
      <c r="AO41" s="436"/>
      <c r="AP41" s="462">
        <f>'ConventionalAllocations (Large)'!AJ14</f>
        <v>0</v>
      </c>
      <c r="AQ41" s="436">
        <f>'ConventionalAllocations (Large)'!AK14</f>
        <v>0</v>
      </c>
      <c r="AR41" s="436">
        <f>'ConventionalAllocations (Large)'!AL14</f>
        <v>0</v>
      </c>
      <c r="AS41" s="436">
        <f>'ConventionalAllocations (Large)'!AM14</f>
        <v>0</v>
      </c>
      <c r="AT41" s="436">
        <f>'ConventionalAllocations (Large)'!AN14</f>
        <v>0</v>
      </c>
      <c r="AU41" s="121">
        <f>'ConventionalAllocations (Large)'!AO14</f>
        <v>0</v>
      </c>
      <c r="AV41" s="436">
        <f>'ConventionalAllocations (Large)'!AP14</f>
        <v>0</v>
      </c>
      <c r="AW41" s="436">
        <f>'ConventionalAllocations (Large)'!AQ14</f>
        <v>0</v>
      </c>
      <c r="AX41" s="436">
        <f>'ConventionalAllocations (Large)'!AR14</f>
        <v>0</v>
      </c>
      <c r="AY41" s="436">
        <f>'ConventionalAllocations (Large)'!AS14</f>
        <v>0</v>
      </c>
      <c r="AZ41" s="436">
        <f>'ConventionalAllocations (Large)'!AT14</f>
        <v>0</v>
      </c>
      <c r="BA41" s="436">
        <f>'ConventionalAllocations (Large)'!AU14</f>
        <v>0</v>
      </c>
      <c r="BB41" s="436">
        <f>'ConventionalAllocations (Large)'!AV14</f>
        <v>0</v>
      </c>
      <c r="BC41" s="436">
        <f>'ConventionalAllocations (Large)'!AW14</f>
        <v>0</v>
      </c>
      <c r="BD41" s="436">
        <f>'ConventionalAllocations (Large)'!AX14</f>
        <v>0</v>
      </c>
      <c r="BE41" s="436">
        <f>'ConventionalAllocations (Large)'!AY14</f>
        <v>0</v>
      </c>
      <c r="BF41" s="116">
        <f t="shared" si="1"/>
        <v>0</v>
      </c>
      <c r="BG41" s="488" t="str">
        <f>'ConventionalAllocations (Large)'!R14</f>
        <v>0.88</v>
      </c>
      <c r="BH41" s="457"/>
      <c r="BI41" s="457" t="str">
        <f>'ConventionalAllocations (Large)'!S14</f>
        <v>No longer pursued as Allocation. No relevant planning applications. 
Initial capacity estimate derived from Ealing R19 Capacity Assessment.</v>
      </c>
      <c r="BJ41" s="457" t="str">
        <f>'ConventionalAllocations (Large)'!Z14</f>
        <v>NA</v>
      </c>
      <c r="BK41" s="457" t="s">
        <v>1042</v>
      </c>
      <c r="BL41" s="457" t="s">
        <v>37</v>
      </c>
    </row>
    <row r="42" spans="1:64" s="453" customFormat="1" hidden="1" x14ac:dyDescent="0.45">
      <c r="A42" s="436">
        <f>'ConventionalAllocations (Large)'!A15</f>
        <v>11</v>
      </c>
      <c r="B42" s="485" t="str">
        <f>'ConventionalAllocations (Large)'!B15</f>
        <v>NA</v>
      </c>
      <c r="C42" s="436"/>
      <c r="D42" s="436"/>
      <c r="E42" s="436"/>
      <c r="F42" s="436"/>
      <c r="G42" s="436" t="str">
        <f>'ConventionalAllocations (Large)'!D15</f>
        <v>Friary Park Estate, The Drive, Joseph Avenue, Sparks Close and Friary Road, Acton W3 6NL</v>
      </c>
      <c r="H42" s="436" t="str">
        <f>'ConventionalAllocations (Large)'!E15</f>
        <v>Mixed-use including residential, commercial and community uses</v>
      </c>
      <c r="I42" s="436">
        <f>'ConventionalAllocations (Large)'!F15</f>
        <v>1228</v>
      </c>
      <c r="J42" s="436">
        <f>'ConventionalAllocations (Large)'!H15</f>
        <v>230</v>
      </c>
      <c r="K42" s="436">
        <f>'ConventionalAllocations (Large)'!G15</f>
        <v>998</v>
      </c>
      <c r="L42" s="436" t="str">
        <f>'ConventionalAllocations (Large)'!I15</f>
        <v>221747HYBRID</v>
      </c>
      <c r="M42" s="436">
        <f>'ConventionalAllocations (Large)'!J15</f>
        <v>998</v>
      </c>
      <c r="N42" s="436">
        <f>'ConventionalAllocations (Large)'!K15</f>
        <v>0</v>
      </c>
      <c r="O42" s="436"/>
      <c r="P42" s="436"/>
      <c r="Q42" s="459" t="str">
        <f>'ConventionalAllocations (Large)'!L15</f>
        <v>East Acton</v>
      </c>
      <c r="R42" s="459" t="str">
        <f>'ConventionalAllocations (Large)'!M15</f>
        <v>Acton</v>
      </c>
      <c r="S42" s="459">
        <f>'ConventionalAllocations (Large)'!N15</f>
        <v>520523</v>
      </c>
      <c r="T42" s="459">
        <f>'ConventionalAllocations (Large)'!O15</f>
        <v>181196</v>
      </c>
      <c r="U42" s="459">
        <f>'ConventionalAllocations (Large)'!P15</f>
        <v>12157376</v>
      </c>
      <c r="V42" s="459" t="str">
        <f>'ConventionalAllocations (Large)'!Q15</f>
        <v>No</v>
      </c>
      <c r="W42" s="436"/>
      <c r="X42" s="436"/>
      <c r="Z42" s="442">
        <f>'ConventionalAllocations (Large)'!T15</f>
        <v>0</v>
      </c>
      <c r="AA42" s="436"/>
      <c r="AB42" s="436"/>
      <c r="AC42" s="436"/>
      <c r="AD42" s="436"/>
      <c r="AH42" s="436">
        <v>0</v>
      </c>
      <c r="AI42" s="436"/>
      <c r="AJ42" s="436"/>
      <c r="AK42" s="436"/>
      <c r="AL42" s="436"/>
      <c r="AM42" s="436"/>
      <c r="AN42" s="436"/>
      <c r="AO42" s="436"/>
      <c r="AP42" s="462">
        <f>'ConventionalAllocations (Large)'!AJ15</f>
        <v>0</v>
      </c>
      <c r="AQ42" s="436">
        <f>'ConventionalAllocations (Large)'!AK15</f>
        <v>0</v>
      </c>
      <c r="AR42" s="436">
        <f>'ConventionalAllocations (Large)'!AL15</f>
        <v>0</v>
      </c>
      <c r="AS42" s="436">
        <f>'ConventionalAllocations (Large)'!AM15</f>
        <v>0</v>
      </c>
      <c r="AT42" s="436">
        <f>'ConventionalAllocations (Large)'!AN15</f>
        <v>0</v>
      </c>
      <c r="AU42" s="121">
        <f>'ConventionalAllocations (Large)'!AO15</f>
        <v>0</v>
      </c>
      <c r="AV42" s="436">
        <f>'ConventionalAllocations (Large)'!AP15</f>
        <v>0</v>
      </c>
      <c r="AW42" s="436">
        <f>'ConventionalAllocations (Large)'!AQ15</f>
        <v>0</v>
      </c>
      <c r="AX42" s="436">
        <f>'ConventionalAllocations (Large)'!AR15</f>
        <v>0</v>
      </c>
      <c r="AY42" s="436">
        <f>'ConventionalAllocations (Large)'!AS15</f>
        <v>0</v>
      </c>
      <c r="AZ42" s="436">
        <f>'ConventionalAllocations (Large)'!AT15</f>
        <v>0</v>
      </c>
      <c r="BA42" s="436">
        <f>'ConventionalAllocations (Large)'!AU15</f>
        <v>0</v>
      </c>
      <c r="BB42" s="436">
        <f>'ConventionalAllocations (Large)'!AV15</f>
        <v>0</v>
      </c>
      <c r="BC42" s="436">
        <f>'ConventionalAllocations (Large)'!AW15</f>
        <v>0</v>
      </c>
      <c r="BD42" s="436">
        <f>'ConventionalAllocations (Large)'!AX15</f>
        <v>0</v>
      </c>
      <c r="BE42" s="436">
        <f>'ConventionalAllocations (Large)'!AY15</f>
        <v>0</v>
      </c>
      <c r="BF42" s="116">
        <f t="shared" si="1"/>
        <v>0</v>
      </c>
      <c r="BG42" s="488">
        <f>'ConventionalAllocations (Large)'!R15</f>
        <v>2.79</v>
      </c>
      <c r="BH42" s="457"/>
      <c r="BI42" s="457" t="str">
        <f>'ConventionalAllocations (Large)'!S15</f>
        <v xml:space="preserve">No longer pursued as Allocation. 
Assigned to Conventional Pipeline (Large) - 221747HYBRID and Conventional Pending (Large) - 243424FUL.
</v>
      </c>
      <c r="BJ42" s="457" t="str">
        <f>'ConventionalAllocations (Large)'!Z15</f>
        <v>NA</v>
      </c>
      <c r="BK42" s="457" t="s">
        <v>568</v>
      </c>
      <c r="BL42" s="457" t="s">
        <v>37</v>
      </c>
    </row>
    <row r="43" spans="1:64" s="453" customFormat="1" hidden="1" x14ac:dyDescent="0.45">
      <c r="A43" s="436">
        <f>'ConventionalAllocations (Large)'!A16</f>
        <v>12</v>
      </c>
      <c r="B43" s="485" t="str">
        <f>'ConventionalAllocations (Large)'!B16</f>
        <v>NA</v>
      </c>
      <c r="C43" s="436"/>
      <c r="D43" s="436"/>
      <c r="E43" s="436"/>
      <c r="F43" s="436"/>
      <c r="G43" s="436" t="str">
        <f>'ConventionalAllocations (Large)'!D16</f>
        <v>Acton Crossrail Station and Sidings, Acton Crossrail Station and 239-307 Horn Lane, W3 9ED</v>
      </c>
      <c r="H43" s="436" t="str">
        <f>'ConventionalAllocations (Large)'!E16</f>
        <v>Residential-led, mixed-use development with significant provision for community space and possibly ground floor retail. Waste and aggregates capacity will need to either be reproved on site or relocated to a suitable alternative site.</v>
      </c>
      <c r="I43" s="436">
        <f>'ConventionalAllocations (Large)'!F16</f>
        <v>6501</v>
      </c>
      <c r="J43" s="436">
        <f>'ConventionalAllocations (Large)'!H16</f>
        <v>0</v>
      </c>
      <c r="K43" s="436">
        <f>'ConventionalAllocations (Large)'!G16</f>
        <v>6501</v>
      </c>
      <c r="L43" s="436" t="str">
        <f>'ConventionalAllocations (Large)'!I16</f>
        <v>None</v>
      </c>
      <c r="M43" s="436">
        <f>'ConventionalAllocations (Large)'!J16</f>
        <v>0</v>
      </c>
      <c r="N43" s="436">
        <f>'ConventionalAllocations (Large)'!K16</f>
        <v>6501</v>
      </c>
      <c r="O43" s="436"/>
      <c r="P43" s="436"/>
      <c r="Q43" s="459" t="str">
        <f>'ConventionalAllocations (Large)'!L16</f>
        <v>North Acton</v>
      </c>
      <c r="R43" s="459" t="str">
        <f>'ConventionalAllocations (Large)'!M16</f>
        <v>Acton</v>
      </c>
      <c r="S43" s="459">
        <f>'ConventionalAllocations (Large)'!N16</f>
        <v>520360</v>
      </c>
      <c r="T43" s="459">
        <f>'ConventionalAllocations (Large)'!O16</f>
        <v>181230</v>
      </c>
      <c r="U43" s="459">
        <f>'ConventionalAllocations (Large)'!P16</f>
        <v>0</v>
      </c>
      <c r="V43" s="459" t="str">
        <f>'ConventionalAllocations (Large)'!Q16</f>
        <v>ACT6</v>
      </c>
      <c r="W43" s="436"/>
      <c r="X43" s="436"/>
      <c r="Z43" s="442">
        <f>'ConventionalAllocations (Large)'!T16</f>
        <v>0</v>
      </c>
      <c r="AA43" s="436"/>
      <c r="AB43" s="436"/>
      <c r="AC43" s="436"/>
      <c r="AD43" s="436"/>
      <c r="AH43" s="436">
        <v>0</v>
      </c>
      <c r="AI43" s="436"/>
      <c r="AJ43" s="436"/>
      <c r="AK43" s="436"/>
      <c r="AL43" s="436"/>
      <c r="AM43" s="436"/>
      <c r="AN43" s="436"/>
      <c r="AO43" s="436"/>
      <c r="AP43" s="462">
        <f>'ConventionalAllocations (Large)'!AJ16</f>
        <v>0</v>
      </c>
      <c r="AQ43" s="436">
        <f>'ConventionalAllocations (Large)'!AK16</f>
        <v>0</v>
      </c>
      <c r="AR43" s="436">
        <f>'ConventionalAllocations (Large)'!AL16</f>
        <v>0</v>
      </c>
      <c r="AS43" s="436">
        <f>'ConventionalAllocations (Large)'!AM16</f>
        <v>0</v>
      </c>
      <c r="AT43" s="436">
        <f>'ConventionalAllocations (Large)'!AN16</f>
        <v>0</v>
      </c>
      <c r="AU43" s="121">
        <f>'ConventionalAllocations (Large)'!AO16</f>
        <v>0</v>
      </c>
      <c r="AV43" s="436">
        <f>'ConventionalAllocations (Large)'!AP16</f>
        <v>0</v>
      </c>
      <c r="AW43" s="436">
        <f>'ConventionalAllocations (Large)'!AQ16</f>
        <v>0</v>
      </c>
      <c r="AX43" s="436">
        <f>'ConventionalAllocations (Large)'!AR16</f>
        <v>0</v>
      </c>
      <c r="AY43" s="436">
        <f>'ConventionalAllocations (Large)'!AS16</f>
        <v>0</v>
      </c>
      <c r="AZ43" s="436">
        <f>'ConventionalAllocations (Large)'!AT16</f>
        <v>0</v>
      </c>
      <c r="BA43" s="436">
        <f>'ConventionalAllocations (Large)'!AU16</f>
        <v>0</v>
      </c>
      <c r="BB43" s="436">
        <f>'ConventionalAllocations (Large)'!AV16</f>
        <v>0</v>
      </c>
      <c r="BC43" s="436">
        <f>'ConventionalAllocations (Large)'!AW16</f>
        <v>0</v>
      </c>
      <c r="BD43" s="436">
        <f>'ConventionalAllocations (Large)'!AX16</f>
        <v>0</v>
      </c>
      <c r="BE43" s="436">
        <f>'ConventionalAllocations (Large)'!AY16</f>
        <v>0</v>
      </c>
      <c r="BF43" s="116">
        <f t="shared" si="1"/>
        <v>0</v>
      </c>
      <c r="BG43" s="488">
        <f>'ConventionalAllocations (Large)'!R16</f>
        <v>10.6</v>
      </c>
      <c r="BH43" s="457"/>
      <c r="BI43" s="457" t="str">
        <f>'ConventionalAllocations (Large)'!S16</f>
        <v>No longer pursued as Allocation.
Note allocation boundary amended to exclude builders yard to south, which is the subject of an approved scheme (225069FUL) which has been assigned to the Conventional Pipeline (Large).</v>
      </c>
      <c r="BJ43" s="457" t="str">
        <f>'ConventionalAllocations (Large)'!Z16</f>
        <v>NA</v>
      </c>
      <c r="BK43" s="457" t="s">
        <v>571</v>
      </c>
      <c r="BL43" s="457" t="s">
        <v>37</v>
      </c>
    </row>
    <row r="44" spans="1:64" s="453" customFormat="1" hidden="1" x14ac:dyDescent="0.45">
      <c r="A44" s="436">
        <f>'ConventionalAllocations (Large)'!A17</f>
        <v>13</v>
      </c>
      <c r="B44" s="485" t="str">
        <f>'ConventionalAllocations (Large)'!B17</f>
        <v>NA</v>
      </c>
      <c r="C44" s="436"/>
      <c r="D44" s="436"/>
      <c r="E44" s="436"/>
      <c r="F44" s="436"/>
      <c r="G44" s="436" t="str">
        <f>'ConventionalAllocations (Large)'!D17</f>
        <v>West Acton Community Centre, Churchill Gardens, Acton W3 0JN</v>
      </c>
      <c r="H44" s="436" t="str">
        <f>'ConventionalAllocations (Large)'!E17</f>
        <v>Residential and potential reprovision of existing sports clubs either on site or at another location.</v>
      </c>
      <c r="I44" s="436">
        <f>'ConventionalAllocations (Large)'!F17</f>
        <v>42</v>
      </c>
      <c r="J44" s="436">
        <f>'ConventionalAllocations (Large)'!H17</f>
        <v>0</v>
      </c>
      <c r="K44" s="436">
        <f>'ConventionalAllocations (Large)'!G17</f>
        <v>42</v>
      </c>
      <c r="L44" s="436" t="str">
        <f>'ConventionalAllocations (Large)'!I17</f>
        <v>None</v>
      </c>
      <c r="M44" s="436">
        <f>'ConventionalAllocations (Large)'!J17</f>
        <v>0</v>
      </c>
      <c r="N44" s="436">
        <f>'ConventionalAllocations (Large)'!K17</f>
        <v>42</v>
      </c>
      <c r="O44" s="436"/>
      <c r="P44" s="436"/>
      <c r="Q44" s="459" t="str">
        <f>'ConventionalAllocations (Large)'!L17</f>
        <v>North Acton</v>
      </c>
      <c r="R44" s="459" t="str">
        <f>'ConventionalAllocations (Large)'!M17</f>
        <v>Acton</v>
      </c>
      <c r="S44" s="459">
        <f>'ConventionalAllocations (Large)'!N17</f>
        <v>519438</v>
      </c>
      <c r="T44" s="459">
        <f>'ConventionalAllocations (Large)'!O17</f>
        <v>181141</v>
      </c>
      <c r="U44" s="459">
        <f>'ConventionalAllocations (Large)'!P17</f>
        <v>0</v>
      </c>
      <c r="V44" s="459" t="str">
        <f>'ConventionalAllocations (Large)'!Q17</f>
        <v>No</v>
      </c>
      <c r="W44" s="436"/>
      <c r="X44" s="436"/>
      <c r="Z44" s="442">
        <f>'ConventionalAllocations (Large)'!T17</f>
        <v>0</v>
      </c>
      <c r="AA44" s="436"/>
      <c r="AB44" s="436"/>
      <c r="AC44" s="436"/>
      <c r="AD44" s="436"/>
      <c r="AH44" s="436">
        <v>0</v>
      </c>
      <c r="AI44" s="436"/>
      <c r="AJ44" s="436"/>
      <c r="AK44" s="436"/>
      <c r="AL44" s="436"/>
      <c r="AM44" s="436"/>
      <c r="AN44" s="436"/>
      <c r="AO44" s="436"/>
      <c r="AP44" s="462">
        <f>'ConventionalAllocations (Large)'!AJ17</f>
        <v>0</v>
      </c>
      <c r="AQ44" s="436">
        <f>'ConventionalAllocations (Large)'!AK17</f>
        <v>0</v>
      </c>
      <c r="AR44" s="436">
        <f>'ConventionalAllocations (Large)'!AL17</f>
        <v>0</v>
      </c>
      <c r="AS44" s="436">
        <f>'ConventionalAllocations (Large)'!AM17</f>
        <v>0</v>
      </c>
      <c r="AT44" s="436">
        <f>'ConventionalAllocations (Large)'!AN17</f>
        <v>0</v>
      </c>
      <c r="AU44" s="121">
        <f>'ConventionalAllocations (Large)'!AO17</f>
        <v>0</v>
      </c>
      <c r="AV44" s="436">
        <f>'ConventionalAllocations (Large)'!AP17</f>
        <v>0</v>
      </c>
      <c r="AW44" s="436">
        <f>'ConventionalAllocations (Large)'!AQ17</f>
        <v>0</v>
      </c>
      <c r="AX44" s="436">
        <f>'ConventionalAllocations (Large)'!AR17</f>
        <v>0</v>
      </c>
      <c r="AY44" s="436">
        <f>'ConventionalAllocations (Large)'!AS17</f>
        <v>0</v>
      </c>
      <c r="AZ44" s="436">
        <f>'ConventionalAllocations (Large)'!AT17</f>
        <v>0</v>
      </c>
      <c r="BA44" s="436">
        <f>'ConventionalAllocations (Large)'!AU17</f>
        <v>0</v>
      </c>
      <c r="BB44" s="436">
        <f>'ConventionalAllocations (Large)'!AV17</f>
        <v>0</v>
      </c>
      <c r="BC44" s="436">
        <f>'ConventionalAllocations (Large)'!AW17</f>
        <v>0</v>
      </c>
      <c r="BD44" s="436">
        <f>'ConventionalAllocations (Large)'!AX17</f>
        <v>0</v>
      </c>
      <c r="BE44" s="436">
        <f>'ConventionalAllocations (Large)'!AY17</f>
        <v>0</v>
      </c>
      <c r="BF44" s="116">
        <f t="shared" si="1"/>
        <v>0</v>
      </c>
      <c r="BG44" s="488">
        <f>'ConventionalAllocations (Large)'!R17</f>
        <v>0.2</v>
      </c>
      <c r="BH44" s="457"/>
      <c r="BI44" s="457" t="str">
        <f>'ConventionalAllocations (Large)'!S17</f>
        <v>No longer pursued as Allocation. 
Below Large Site threshold.</v>
      </c>
      <c r="BJ44" s="457" t="str">
        <f>'ConventionalAllocations (Large)'!Z17</f>
        <v>NA</v>
      </c>
      <c r="BK44" s="457" t="s">
        <v>542</v>
      </c>
      <c r="BL44" s="457" t="s">
        <v>37</v>
      </c>
    </row>
    <row r="45" spans="1:64" s="470" customFormat="1" hidden="1" x14ac:dyDescent="0.45">
      <c r="A45" s="469">
        <f>'ConventionalAllocations (Large)'!A18</f>
        <v>14</v>
      </c>
      <c r="B45" s="481" t="str">
        <f>'ConventionalAllocations (Large)'!B18</f>
        <v>07AC</v>
      </c>
      <c r="C45" s="469"/>
      <c r="D45" s="469"/>
      <c r="E45" s="469"/>
      <c r="F45" s="469"/>
      <c r="G45" s="469" t="str">
        <f>'ConventionalAllocations (Large)'!D18</f>
        <v>Dean Court, 1-21 Dean Court and 22-42 Dean Court, Friary Road, Acton, W3 6AF</v>
      </c>
      <c r="H45" s="469" t="str">
        <f>'ConventionalAllocations (Large)'!E18</f>
        <v>Residential</v>
      </c>
      <c r="I45" s="469">
        <f>'ConventionalAllocations (Large)'!F18</f>
        <v>419</v>
      </c>
      <c r="J45" s="469">
        <f>'ConventionalAllocations (Large)'!H18</f>
        <v>42</v>
      </c>
      <c r="K45" s="469">
        <f>'ConventionalAllocations (Large)'!G18</f>
        <v>377</v>
      </c>
      <c r="L45" s="469" t="str">
        <f>'ConventionalAllocations (Large)'!I18</f>
        <v>None</v>
      </c>
      <c r="M45" s="469">
        <f>'ConventionalAllocations (Large)'!J18</f>
        <v>0</v>
      </c>
      <c r="N45" s="469">
        <f>'ConventionalAllocations (Large)'!K18</f>
        <v>377</v>
      </c>
      <c r="O45" s="469"/>
      <c r="P45" s="469"/>
      <c r="Q45" s="482" t="str">
        <f>'ConventionalAllocations (Large)'!L18</f>
        <v>North Acton</v>
      </c>
      <c r="R45" s="482" t="str">
        <f>'ConventionalAllocations (Large)'!M18</f>
        <v>Acton</v>
      </c>
      <c r="S45" s="482">
        <f>'ConventionalAllocations (Large)'!N18</f>
        <v>520615</v>
      </c>
      <c r="T45" s="482">
        <f>'ConventionalAllocations (Large)'!O18</f>
        <v>181300</v>
      </c>
      <c r="U45" s="482">
        <f>'ConventionalAllocations (Large)'!P18</f>
        <v>0</v>
      </c>
      <c r="V45" s="482" t="str">
        <f>'ConventionalAllocations (Large)'!Q18</f>
        <v>No</v>
      </c>
      <c r="W45" s="469"/>
      <c r="X45" s="469"/>
      <c r="Z45" s="474">
        <f>'ConventionalAllocations (Large)'!T18</f>
        <v>377</v>
      </c>
      <c r="AA45" s="469"/>
      <c r="AB45" s="469"/>
      <c r="AC45" s="469"/>
      <c r="AD45" s="469"/>
      <c r="AH45" s="469">
        <v>0</v>
      </c>
      <c r="AI45" s="469"/>
      <c r="AJ45" s="469"/>
      <c r="AK45" s="469"/>
      <c r="AL45" s="469"/>
      <c r="AM45" s="469"/>
      <c r="AN45" s="469"/>
      <c r="AO45" s="469"/>
      <c r="AP45" s="462">
        <f>'ConventionalAllocations (Large)'!AJ18</f>
        <v>0</v>
      </c>
      <c r="AQ45" s="469">
        <f>'ConventionalAllocations (Large)'!AK18</f>
        <v>0</v>
      </c>
      <c r="AR45" s="469">
        <f>'ConventionalAllocations (Large)'!AL18</f>
        <v>0</v>
      </c>
      <c r="AS45" s="469">
        <f>'ConventionalAllocations (Large)'!AM18</f>
        <v>0</v>
      </c>
      <c r="AT45" s="469">
        <f>'ConventionalAllocations (Large)'!AN18</f>
        <v>0</v>
      </c>
      <c r="AU45" s="121">
        <f>'ConventionalAllocations (Large)'!AO18</f>
        <v>0</v>
      </c>
      <c r="AV45" s="469">
        <f>'ConventionalAllocations (Large)'!AP18</f>
        <v>0</v>
      </c>
      <c r="AW45" s="469">
        <f>'ConventionalAllocations (Large)'!AQ18</f>
        <v>94</v>
      </c>
      <c r="AX45" s="469">
        <f>'ConventionalAllocations (Large)'!AR18</f>
        <v>94</v>
      </c>
      <c r="AY45" s="469">
        <f>'ConventionalAllocations (Large)'!AS18</f>
        <v>94</v>
      </c>
      <c r="AZ45" s="469">
        <f>'ConventionalAllocations (Large)'!AT18</f>
        <v>95</v>
      </c>
      <c r="BA45" s="469">
        <f>'ConventionalAllocations (Large)'!AU18</f>
        <v>0</v>
      </c>
      <c r="BB45" s="469">
        <f>'ConventionalAllocations (Large)'!AV18</f>
        <v>0</v>
      </c>
      <c r="BC45" s="469">
        <f>'ConventionalAllocations (Large)'!AW18</f>
        <v>0</v>
      </c>
      <c r="BD45" s="469">
        <f>'ConventionalAllocations (Large)'!AX18</f>
        <v>0</v>
      </c>
      <c r="BE45" s="469">
        <f>'ConventionalAllocations (Large)'!AY18</f>
        <v>377</v>
      </c>
      <c r="BF45" s="116">
        <f t="shared" si="1"/>
        <v>0</v>
      </c>
      <c r="BG45" s="488">
        <f>'ConventionalAllocations (Large)'!R18</f>
        <v>0.55000000000000004</v>
      </c>
      <c r="BH45" s="457"/>
      <c r="BI45" s="457" t="str">
        <f>'ConventionalAllocations (Large)'!S18</f>
        <v xml:space="preserve">Capacity derived from Tall Building Feasibility Study. </v>
      </c>
      <c r="BJ45" s="457" t="str">
        <f>'ConventionalAllocations (Large)'!Z18</f>
        <v>Bespoke - Although no formal planning activity it is noted that the site was promoted as part of call for sites exercise which may be indicative of readiness.</v>
      </c>
      <c r="BK45" s="457" t="s">
        <v>577</v>
      </c>
      <c r="BL45" s="457" t="s">
        <v>1232</v>
      </c>
    </row>
    <row r="46" spans="1:64" s="470" customFormat="1" hidden="1" x14ac:dyDescent="0.45">
      <c r="A46" s="469">
        <f>'ConventionalAllocations (Large)'!A19</f>
        <v>15</v>
      </c>
      <c r="B46" s="481" t="str">
        <f>'ConventionalAllocations (Large)'!B19</f>
        <v>08AC</v>
      </c>
      <c r="C46" s="469"/>
      <c r="D46" s="469"/>
      <c r="E46" s="469"/>
      <c r="F46" s="469"/>
      <c r="G46" s="469" t="str">
        <f>'ConventionalAllocations (Large)'!D19</f>
        <v>Oaktree Court, Pierrepoint Road, W3 9JL</v>
      </c>
      <c r="H46" s="469" t="str">
        <f>'ConventionalAllocations (Large)'!E19</f>
        <v>Residential with improved private amenity space</v>
      </c>
      <c r="I46" s="469">
        <f>'ConventionalAllocations (Large)'!F19</f>
        <v>41</v>
      </c>
      <c r="J46" s="469">
        <f>'ConventionalAllocations (Large)'!H19</f>
        <v>30</v>
      </c>
      <c r="K46" s="469">
        <f>'ConventionalAllocations (Large)'!G19</f>
        <v>11</v>
      </c>
      <c r="L46" s="469" t="str">
        <f>'ConventionalAllocations (Large)'!I19</f>
        <v>None</v>
      </c>
      <c r="M46" s="469">
        <f>'ConventionalAllocations (Large)'!J19</f>
        <v>0</v>
      </c>
      <c r="N46" s="469">
        <f>'ConventionalAllocations (Large)'!K19</f>
        <v>11</v>
      </c>
      <c r="O46" s="469"/>
      <c r="P46" s="469"/>
      <c r="Q46" s="482" t="str">
        <f>'ConventionalAllocations (Large)'!L19</f>
        <v>North Acton</v>
      </c>
      <c r="R46" s="482" t="str">
        <f>'ConventionalAllocations (Large)'!M19</f>
        <v>Acton</v>
      </c>
      <c r="S46" s="482">
        <f>'ConventionalAllocations (Large)'!N19</f>
        <v>519951</v>
      </c>
      <c r="T46" s="482">
        <f>'ConventionalAllocations (Large)'!O19</f>
        <v>180968</v>
      </c>
      <c r="U46" s="482">
        <f>'ConventionalAllocations (Large)'!P19</f>
        <v>0</v>
      </c>
      <c r="V46" s="482" t="str">
        <f>'ConventionalAllocations (Large)'!Q19</f>
        <v>No</v>
      </c>
      <c r="W46" s="469"/>
      <c r="X46" s="469"/>
      <c r="Z46" s="474">
        <f>'ConventionalAllocations (Large)'!T19</f>
        <v>11</v>
      </c>
      <c r="AA46" s="469"/>
      <c r="AB46" s="469"/>
      <c r="AC46" s="469"/>
      <c r="AD46" s="469"/>
      <c r="AH46" s="469">
        <v>0</v>
      </c>
      <c r="AI46" s="469"/>
      <c r="AJ46" s="469"/>
      <c r="AK46" s="469"/>
      <c r="AL46" s="469"/>
      <c r="AM46" s="469"/>
      <c r="AN46" s="469"/>
      <c r="AO46" s="469"/>
      <c r="AP46" s="462">
        <f>'ConventionalAllocations (Large)'!AJ19</f>
        <v>0</v>
      </c>
      <c r="AQ46" s="469">
        <f>'ConventionalAllocations (Large)'!AK19</f>
        <v>0</v>
      </c>
      <c r="AR46" s="469">
        <f>'ConventionalAllocations (Large)'!AL19</f>
        <v>0</v>
      </c>
      <c r="AS46" s="469">
        <f>'ConventionalAllocations (Large)'!AM19</f>
        <v>0</v>
      </c>
      <c r="AT46" s="469">
        <f>'ConventionalAllocations (Large)'!AN19</f>
        <v>0</v>
      </c>
      <c r="AU46" s="121">
        <f>'ConventionalAllocations (Large)'!AO19</f>
        <v>0</v>
      </c>
      <c r="AV46" s="469">
        <f>'ConventionalAllocations (Large)'!AP19</f>
        <v>4</v>
      </c>
      <c r="AW46" s="469">
        <f>'ConventionalAllocations (Large)'!AQ19</f>
        <v>4</v>
      </c>
      <c r="AX46" s="469">
        <f>'ConventionalAllocations (Large)'!AR19</f>
        <v>3</v>
      </c>
      <c r="AY46" s="469">
        <f>'ConventionalAllocations (Large)'!AS19</f>
        <v>0</v>
      </c>
      <c r="AZ46" s="469">
        <f>'ConventionalAllocations (Large)'!AT19</f>
        <v>0</v>
      </c>
      <c r="BA46" s="469">
        <f>'ConventionalAllocations (Large)'!AU19</f>
        <v>0</v>
      </c>
      <c r="BB46" s="469">
        <f>'ConventionalAllocations (Large)'!AV19</f>
        <v>0</v>
      </c>
      <c r="BC46" s="469">
        <f>'ConventionalAllocations (Large)'!AW19</f>
        <v>0</v>
      </c>
      <c r="BD46" s="469">
        <f>'ConventionalAllocations (Large)'!AX19</f>
        <v>0</v>
      </c>
      <c r="BE46" s="469">
        <f>'ConventionalAllocations (Large)'!AY19</f>
        <v>11</v>
      </c>
      <c r="BF46" s="116">
        <f t="shared" si="1"/>
        <v>0</v>
      </c>
      <c r="BG46" s="488">
        <f>'ConventionalAllocations (Large)'!R19</f>
        <v>0.31</v>
      </c>
      <c r="BH46" s="457"/>
      <c r="BI46" s="457" t="str">
        <f>'ConventionalAllocations (Large)'!S19</f>
        <v>No relevant planning applications. 
Capacity derived from Ealing R19 Capacity Assessment.</v>
      </c>
      <c r="BJ46" s="457" t="str">
        <f>'ConventionalAllocations (Large)'!Z19</f>
        <v xml:space="preserve">Bespoke - Although no formal planning activity it is noted that the site was promoted as part of call for sites exercise which may be indicative of readiness. CFS feedback estimates delivery between years 7-11.  </v>
      </c>
      <c r="BK46" s="457" t="s">
        <v>546</v>
      </c>
      <c r="BL46" s="457" t="s">
        <v>1233</v>
      </c>
    </row>
    <row r="47" spans="1:64" s="470" customFormat="1" hidden="1" x14ac:dyDescent="0.45">
      <c r="A47" s="469">
        <f>'ConventionalAllocations (Large)'!A20</f>
        <v>16</v>
      </c>
      <c r="B47" s="481" t="str">
        <f>'ConventionalAllocations (Large)'!B20</f>
        <v>01EA</v>
      </c>
      <c r="C47" s="469"/>
      <c r="D47" s="469"/>
      <c r="E47" s="469"/>
      <c r="F47" s="469"/>
      <c r="G47" s="469" t="str">
        <f>'ConventionalAllocations (Large)'!D20</f>
        <v>Broadway Connection &amp; Arcadia Shopping Centre, 1 - 42 The Broadway, Ealing W5 2NP</v>
      </c>
      <c r="H47" s="469" t="str">
        <f>'ConventionalAllocations (Large)'!E20</f>
        <v>Office and mixed-uses suitable to the town centre.</v>
      </c>
      <c r="I47" s="469">
        <f>'ConventionalAllocations (Large)'!F20</f>
        <v>84</v>
      </c>
      <c r="J47" s="469">
        <f>'ConventionalAllocations (Large)'!H20</f>
        <v>4</v>
      </c>
      <c r="K47" s="469">
        <f>'ConventionalAllocations (Large)'!G20</f>
        <v>80</v>
      </c>
      <c r="L47" s="469" t="str">
        <f>'ConventionalAllocations (Large)'!I20</f>
        <v>223774FUL (part)</v>
      </c>
      <c r="M47" s="469">
        <f>'ConventionalAllocations (Large)'!J20</f>
        <v>-4</v>
      </c>
      <c r="N47" s="469">
        <f>'ConventionalAllocations (Large)'!K20</f>
        <v>84</v>
      </c>
      <c r="O47" s="469"/>
      <c r="P47" s="469"/>
      <c r="Q47" s="482" t="str">
        <f>'ConventionalAllocations (Large)'!L20</f>
        <v>Ealing Broadway</v>
      </c>
      <c r="R47" s="482" t="str">
        <f>'ConventionalAllocations (Large)'!M20</f>
        <v>Ealing</v>
      </c>
      <c r="S47" s="482">
        <f>'ConventionalAllocations (Large)'!N20</f>
        <v>517885</v>
      </c>
      <c r="T47" s="482">
        <f>'ConventionalAllocations (Large)'!O20</f>
        <v>180864</v>
      </c>
      <c r="U47" s="482">
        <f>'ConventionalAllocations (Large)'!P20</f>
        <v>0</v>
      </c>
      <c r="V47" s="482" t="str">
        <f>'ConventionalAllocations (Large)'!Q20</f>
        <v>EAL3</v>
      </c>
      <c r="W47" s="469"/>
      <c r="X47" s="469"/>
      <c r="Z47" s="474">
        <f>'ConventionalAllocations (Large)'!T20</f>
        <v>84</v>
      </c>
      <c r="AA47" s="469"/>
      <c r="AB47" s="469"/>
      <c r="AC47" s="469"/>
      <c r="AD47" s="469"/>
      <c r="AH47" s="469">
        <v>0</v>
      </c>
      <c r="AI47" s="469"/>
      <c r="AJ47" s="469"/>
      <c r="AK47" s="469"/>
      <c r="AL47" s="469"/>
      <c r="AM47" s="469"/>
      <c r="AN47" s="469"/>
      <c r="AO47" s="469"/>
      <c r="AP47" s="462">
        <f>'ConventionalAllocations (Large)'!AJ20</f>
        <v>0</v>
      </c>
      <c r="AQ47" s="469">
        <f>'ConventionalAllocations (Large)'!AK20</f>
        <v>0</v>
      </c>
      <c r="AR47" s="469">
        <f>'ConventionalAllocations (Large)'!AL20</f>
        <v>0</v>
      </c>
      <c r="AS47" s="469">
        <f>'ConventionalAllocations (Large)'!AM20</f>
        <v>0</v>
      </c>
      <c r="AT47" s="469">
        <f>'ConventionalAllocations (Large)'!AN20</f>
        <v>0</v>
      </c>
      <c r="AU47" s="121">
        <f>'ConventionalAllocations (Large)'!AO20</f>
        <v>0</v>
      </c>
      <c r="AV47" s="469">
        <f>'ConventionalAllocations (Large)'!AP20</f>
        <v>0</v>
      </c>
      <c r="AW47" s="469">
        <f>'ConventionalAllocations (Large)'!AQ20</f>
        <v>42</v>
      </c>
      <c r="AX47" s="469">
        <f>'ConventionalAllocations (Large)'!AR20</f>
        <v>42</v>
      </c>
      <c r="AY47" s="469">
        <f>'ConventionalAllocations (Large)'!AS20</f>
        <v>0</v>
      </c>
      <c r="AZ47" s="469">
        <f>'ConventionalAllocations (Large)'!AT20</f>
        <v>0</v>
      </c>
      <c r="BA47" s="469">
        <f>'ConventionalAllocations (Large)'!AU20</f>
        <v>0</v>
      </c>
      <c r="BB47" s="469">
        <f>'ConventionalAllocations (Large)'!AV20</f>
        <v>0</v>
      </c>
      <c r="BC47" s="469">
        <f>'ConventionalAllocations (Large)'!AW20</f>
        <v>0</v>
      </c>
      <c r="BD47" s="469">
        <f>'ConventionalAllocations (Large)'!AX20</f>
        <v>0</v>
      </c>
      <c r="BE47" s="469">
        <f>'ConventionalAllocations (Large)'!AY20</f>
        <v>84</v>
      </c>
      <c r="BF47" s="116">
        <f t="shared" si="1"/>
        <v>0</v>
      </c>
      <c r="BG47" s="488">
        <f>'ConventionalAllocations (Large)'!R20</f>
        <v>1.1399999999999999</v>
      </c>
      <c r="BH47" s="457"/>
      <c r="BI47" s="457" t="str">
        <f>'ConventionalAllocations (Large)'!S20</f>
        <v xml:space="preserve">Capacity for the Arcadia Centre only derived from Tall Building Feasibility Study. Only this capacity is carried forward here via the allocation input. 
The permitted scheme ref. 223774FUL relates to 9-42 only, and is assigned to pipeline (note this scheme proposes no new residential units but results in loss of 4 existing units).
</v>
      </c>
      <c r="BJ47" s="457" t="str">
        <f>'ConventionalAllocations (Large)'!Z20</f>
        <v>Bespoke - Beyond next 5 years</v>
      </c>
      <c r="BK47" s="457" t="s">
        <v>1044</v>
      </c>
      <c r="BL47" s="457" t="s">
        <v>1561</v>
      </c>
    </row>
    <row r="48" spans="1:64" s="470" customFormat="1" hidden="1" x14ac:dyDescent="0.45">
      <c r="A48" s="469">
        <f>'ConventionalAllocations (Large)'!A21</f>
        <v>17</v>
      </c>
      <c r="B48" s="481" t="str">
        <f>'ConventionalAllocations (Large)'!B21</f>
        <v>02EA</v>
      </c>
      <c r="C48" s="469"/>
      <c r="D48" s="469"/>
      <c r="E48" s="469"/>
      <c r="F48" s="469"/>
      <c r="G48" s="469" t="str">
        <f>'ConventionalAllocations (Large)'!D21</f>
        <v>Ealing Broadway Shopping Centre &amp; Crystal House, The Broadway, Ealing W5 5JY</v>
      </c>
      <c r="H48" s="469" t="str">
        <f>'ConventionalAllocations (Large)'!E21</f>
        <v>Retail led, mixed-use scheme. with significant retail, employment and community space provision.</v>
      </c>
      <c r="I48" s="469">
        <f>'ConventionalAllocations (Large)'!F21</f>
        <v>443</v>
      </c>
      <c r="J48" s="469">
        <f>'ConventionalAllocations (Large)'!H21</f>
        <v>0</v>
      </c>
      <c r="K48" s="469">
        <f>'ConventionalAllocations (Large)'!G21</f>
        <v>443</v>
      </c>
      <c r="L48" s="469" t="str">
        <f>'ConventionalAllocations (Large)'!I21</f>
        <v>214524FUL (No resi. Component). 251339PACBSD - Approved May 2025 for change of use of second, third and fourth floors from offices (Use Class E(g)(i)) to 148 residential units</v>
      </c>
      <c r="M48" s="469">
        <f>'ConventionalAllocations (Large)'!J21</f>
        <v>0</v>
      </c>
      <c r="N48" s="469">
        <f>'ConventionalAllocations (Large)'!K21</f>
        <v>443</v>
      </c>
      <c r="O48" s="469"/>
      <c r="P48" s="469"/>
      <c r="Q48" s="482" t="str">
        <f>'ConventionalAllocations (Large)'!L21</f>
        <v>Ealing Broadway</v>
      </c>
      <c r="R48" s="482" t="str">
        <f>'ConventionalAllocations (Large)'!M21</f>
        <v>Ealing</v>
      </c>
      <c r="S48" s="482">
        <f>'ConventionalAllocations (Large)'!N21</f>
        <v>517759</v>
      </c>
      <c r="T48" s="482">
        <f>'ConventionalAllocations (Large)'!O21</f>
        <v>180636</v>
      </c>
      <c r="U48" s="482">
        <f>'ConventionalAllocations (Large)'!P21</f>
        <v>12133327</v>
      </c>
      <c r="V48" s="482" t="str">
        <f>'ConventionalAllocations (Large)'!Q21</f>
        <v>EAL4</v>
      </c>
      <c r="W48" s="469"/>
      <c r="X48" s="469"/>
      <c r="Z48" s="474">
        <f>'ConventionalAllocations (Large)'!T21</f>
        <v>443</v>
      </c>
      <c r="AA48" s="469"/>
      <c r="AB48" s="469"/>
      <c r="AC48" s="469"/>
      <c r="AD48" s="469"/>
      <c r="AH48" s="469">
        <v>0</v>
      </c>
      <c r="AI48" s="469"/>
      <c r="AJ48" s="469"/>
      <c r="AK48" s="469"/>
      <c r="AL48" s="469"/>
      <c r="AM48" s="469"/>
      <c r="AN48" s="469"/>
      <c r="AO48" s="469"/>
      <c r="AP48" s="462">
        <f>'ConventionalAllocations (Large)'!AJ21</f>
        <v>0</v>
      </c>
      <c r="AQ48" s="469">
        <f>'ConventionalAllocations (Large)'!AK21</f>
        <v>0</v>
      </c>
      <c r="AR48" s="469">
        <f>'ConventionalAllocations (Large)'!AL21</f>
        <v>0</v>
      </c>
      <c r="AS48" s="469">
        <f>'ConventionalAllocations (Large)'!AM21</f>
        <v>0</v>
      </c>
      <c r="AT48" s="469">
        <f>'ConventionalAllocations (Large)'!AN21</f>
        <v>0</v>
      </c>
      <c r="AU48" s="121">
        <f>'ConventionalAllocations (Large)'!AO21</f>
        <v>0</v>
      </c>
      <c r="AV48" s="469">
        <f>'ConventionalAllocations (Large)'!AP21</f>
        <v>148</v>
      </c>
      <c r="AW48" s="469">
        <f>'ConventionalAllocations (Large)'!AQ21</f>
        <v>74</v>
      </c>
      <c r="AX48" s="469">
        <f>'ConventionalAllocations (Large)'!AR21</f>
        <v>74</v>
      </c>
      <c r="AY48" s="469">
        <f>'ConventionalAllocations (Large)'!AS21</f>
        <v>74</v>
      </c>
      <c r="AZ48" s="469">
        <f>'ConventionalAllocations (Large)'!AT21</f>
        <v>73</v>
      </c>
      <c r="BA48" s="469">
        <f>'ConventionalAllocations (Large)'!AU21</f>
        <v>0</v>
      </c>
      <c r="BB48" s="469">
        <f>'ConventionalAllocations (Large)'!AV21</f>
        <v>0</v>
      </c>
      <c r="BC48" s="469">
        <f>'ConventionalAllocations (Large)'!AW21</f>
        <v>0</v>
      </c>
      <c r="BD48" s="469">
        <f>'ConventionalAllocations (Large)'!AX21</f>
        <v>0</v>
      </c>
      <c r="BE48" s="469">
        <f>'ConventionalAllocations (Large)'!AY21</f>
        <v>443</v>
      </c>
      <c r="BF48" s="116">
        <f t="shared" si="1"/>
        <v>0</v>
      </c>
      <c r="BG48" s="488">
        <f>'ConventionalAllocations (Large)'!R21</f>
        <v>3.59</v>
      </c>
      <c r="BH48" s="457"/>
      <c r="BI48" s="457" t="str">
        <f>'ConventionalAllocations (Large)'!S21</f>
        <v xml:space="preserve">Initial capacity figure (651) derived from Tall Building Feasibility Study, and then adjusted to account for commercial scheme (214524FUL) reflecting reduced developable area.
214524FUL is commercial only and therefore isn't assigned to the conventional pipeline.
Prior approval has also now (May 2025) been given for the conversion of International House to 148 units. This pending capacity has been substituted by the allocation capacity instead. Progress in relation to this prior approval will need to be monitored and adjustments made to the allocation capacity input as needed. 
  </v>
      </c>
      <c r="BJ48" s="457" t="str">
        <f>'ConventionalAllocations (Large)'!Z21</f>
        <v>Bespoke - Beyond next 5 years (but note new prior approval)</v>
      </c>
      <c r="BK48" s="457" t="s">
        <v>1045</v>
      </c>
      <c r="BL48" s="457" t="s">
        <v>1140</v>
      </c>
    </row>
    <row r="49" spans="1:64" s="470" customFormat="1" hidden="1" x14ac:dyDescent="0.45">
      <c r="A49" s="469">
        <f>'ConventionalAllocations (Large)'!A22</f>
        <v>18</v>
      </c>
      <c r="B49" s="481" t="str">
        <f>'ConventionalAllocations (Large)'!B22</f>
        <v>03EA</v>
      </c>
      <c r="C49" s="469"/>
      <c r="D49" s="469"/>
      <c r="E49" s="469"/>
      <c r="F49" s="469"/>
      <c r="G49" s="469" t="str">
        <f>'ConventionalAllocations (Large)'!D22</f>
        <v>Sandringham Mews, High Street and Broadway, Ealing W5 5DG</v>
      </c>
      <c r="H49" s="469" t="str">
        <f>'ConventionalAllocations (Large)'!E22</f>
        <v>Residential-led, mixed-use scheme. with significant retail, employment, leisure and community space provision</v>
      </c>
      <c r="I49" s="469">
        <f>'ConventionalAllocations (Large)'!F22</f>
        <v>220</v>
      </c>
      <c r="J49" s="469">
        <f>'ConventionalAllocations (Large)'!H22</f>
        <v>4</v>
      </c>
      <c r="K49" s="469">
        <f>'ConventionalAllocations (Large)'!G22</f>
        <v>216</v>
      </c>
      <c r="L49" s="469" t="str">
        <f>'ConventionalAllocations (Large)'!I22</f>
        <v>221687FUL</v>
      </c>
      <c r="M49" s="469">
        <f>'ConventionalAllocations (Large)'!J22</f>
        <v>173</v>
      </c>
      <c r="N49" s="469">
        <f>'ConventionalAllocations (Large)'!K22</f>
        <v>43</v>
      </c>
      <c r="O49" s="469"/>
      <c r="P49" s="469"/>
      <c r="Q49" s="482" t="str">
        <f>'ConventionalAllocations (Large)'!L22</f>
        <v>Ealing Broadway</v>
      </c>
      <c r="R49" s="482" t="str">
        <f>'ConventionalAllocations (Large)'!M22</f>
        <v>Ealing</v>
      </c>
      <c r="S49" s="482">
        <f>'ConventionalAllocations (Large)'!N22</f>
        <v>517692</v>
      </c>
      <c r="T49" s="482">
        <f>'ConventionalAllocations (Large)'!O22</f>
        <v>180671</v>
      </c>
      <c r="U49" s="482">
        <f>'ConventionalAllocations (Large)'!P22</f>
        <v>12004594</v>
      </c>
      <c r="V49" s="482" t="str">
        <f>'ConventionalAllocations (Large)'!Q22</f>
        <v>EAL5</v>
      </c>
      <c r="W49" s="469"/>
      <c r="X49" s="469"/>
      <c r="Z49" s="474">
        <f>'ConventionalAllocations (Large)'!T22</f>
        <v>43</v>
      </c>
      <c r="AA49" s="469"/>
      <c r="AB49" s="469"/>
      <c r="AC49" s="469"/>
      <c r="AD49" s="469"/>
      <c r="AH49" s="469">
        <v>0</v>
      </c>
      <c r="AI49" s="469"/>
      <c r="AJ49" s="469"/>
      <c r="AK49" s="469"/>
      <c r="AL49" s="469"/>
      <c r="AM49" s="469"/>
      <c r="AN49" s="469"/>
      <c r="AO49" s="469"/>
      <c r="AP49" s="462">
        <f>'ConventionalAllocations (Large)'!AJ22</f>
        <v>0</v>
      </c>
      <c r="AQ49" s="469">
        <f>'ConventionalAllocations (Large)'!AK22</f>
        <v>0</v>
      </c>
      <c r="AR49" s="469">
        <f>'ConventionalAllocations (Large)'!AL22</f>
        <v>0</v>
      </c>
      <c r="AS49" s="469">
        <f>'ConventionalAllocations (Large)'!AM22</f>
        <v>0</v>
      </c>
      <c r="AT49" s="469">
        <f>'ConventionalAllocations (Large)'!AN22</f>
        <v>0</v>
      </c>
      <c r="AU49" s="121">
        <f>'ConventionalAllocations (Large)'!AO22</f>
        <v>0</v>
      </c>
      <c r="AV49" s="469">
        <f>'ConventionalAllocations (Large)'!AP22</f>
        <v>22</v>
      </c>
      <c r="AW49" s="469">
        <f>'ConventionalAllocations (Large)'!AQ22</f>
        <v>21</v>
      </c>
      <c r="AX49" s="469">
        <f>'ConventionalAllocations (Large)'!AR22</f>
        <v>0</v>
      </c>
      <c r="AY49" s="469">
        <f>'ConventionalAllocations (Large)'!AS22</f>
        <v>0</v>
      </c>
      <c r="AZ49" s="469">
        <f>'ConventionalAllocations (Large)'!AT22</f>
        <v>0</v>
      </c>
      <c r="BA49" s="469">
        <f>'ConventionalAllocations (Large)'!AU22</f>
        <v>0</v>
      </c>
      <c r="BB49" s="469">
        <f>'ConventionalAllocations (Large)'!AV22</f>
        <v>0</v>
      </c>
      <c r="BC49" s="469">
        <f>'ConventionalAllocations (Large)'!AW22</f>
        <v>0</v>
      </c>
      <c r="BD49" s="469">
        <f>'ConventionalAllocations (Large)'!AX22</f>
        <v>0</v>
      </c>
      <c r="BE49" s="469">
        <f>'ConventionalAllocations (Large)'!AY22</f>
        <v>43</v>
      </c>
      <c r="BF49" s="116">
        <f t="shared" si="1"/>
        <v>0</v>
      </c>
      <c r="BG49" s="488">
        <f>'ConventionalAllocations (Large)'!R22</f>
        <v>0.64</v>
      </c>
      <c r="BH49" s="457"/>
      <c r="BI49" s="457" t="str">
        <f>'ConventionalAllocations (Large)'!S22</f>
        <v>The capacity for this site is split between the NSC pipeline and allocation tabs.  The equivalent of 173 units is therefore also assigned under 221687FUL to NSC Pipeline tab.  
An additional capacity uplift for the wider site is derived from the Tall Building feasibility Study, and then adjusted to account for co-living scheme (221687FUL) reflecting reduced developable area.</v>
      </c>
      <c r="BJ49" s="457" t="str">
        <f>'ConventionalAllocations (Large)'!Z22</f>
        <v>Phasing broadly aligned with permitted scheme</v>
      </c>
      <c r="BK49" s="457" t="s">
        <v>1372</v>
      </c>
      <c r="BL49" s="457" t="s">
        <v>1371</v>
      </c>
    </row>
    <row r="50" spans="1:64" s="453" customFormat="1" hidden="1" x14ac:dyDescent="0.45">
      <c r="A50" s="436">
        <f>'ConventionalAllocations (Large)'!A23</f>
        <v>19</v>
      </c>
      <c r="B50" s="485" t="str">
        <f>'ConventionalAllocations (Large)'!B23</f>
        <v>NA</v>
      </c>
      <c r="C50" s="436"/>
      <c r="D50" s="436"/>
      <c r="E50" s="436"/>
      <c r="F50" s="436"/>
      <c r="G50" s="436" t="str">
        <f>'ConventionalAllocations (Large)'!D23</f>
        <v>Ealing Broadway Station, The Broadway, Ealing W5 2NU</v>
      </c>
      <c r="H50" s="436" t="str">
        <f>'ConventionalAllocations (Large)'!E23</f>
        <v>Retail, commercial/office, education, leisure, residential.</v>
      </c>
      <c r="I50" s="436">
        <f>'ConventionalAllocations (Large)'!F23</f>
        <v>79</v>
      </c>
      <c r="J50" s="436">
        <f>'ConventionalAllocations (Large)'!H23</f>
        <v>2</v>
      </c>
      <c r="K50" s="436">
        <f>'ConventionalAllocations (Large)'!G23</f>
        <v>77</v>
      </c>
      <c r="L50" s="436" t="str">
        <f>'ConventionalAllocations (Large)'!I23</f>
        <v>None</v>
      </c>
      <c r="M50" s="436">
        <f>'ConventionalAllocations (Large)'!J23</f>
        <v>0</v>
      </c>
      <c r="N50" s="436">
        <f>'ConventionalAllocations (Large)'!K23</f>
        <v>77</v>
      </c>
      <c r="O50" s="436"/>
      <c r="P50" s="436"/>
      <c r="Q50" s="459" t="str">
        <f>'ConventionalAllocations (Large)'!L23</f>
        <v>Ealing Broadway</v>
      </c>
      <c r="R50" s="459" t="str">
        <f>'ConventionalAllocations (Large)'!M23</f>
        <v>Ealing</v>
      </c>
      <c r="S50" s="459">
        <f>'ConventionalAllocations (Large)'!N23</f>
        <v>517938</v>
      </c>
      <c r="T50" s="459">
        <f>'ConventionalAllocations (Large)'!O23</f>
        <v>180913</v>
      </c>
      <c r="U50" s="459">
        <f>'ConventionalAllocations (Large)'!P23</f>
        <v>12011333</v>
      </c>
      <c r="V50" s="459" t="str">
        <f>'ConventionalAllocations (Large)'!Q23</f>
        <v>EAL2</v>
      </c>
      <c r="W50" s="436"/>
      <c r="X50" s="436"/>
      <c r="Z50" s="442">
        <f>'ConventionalAllocations (Large)'!T23</f>
        <v>0</v>
      </c>
      <c r="AA50" s="436"/>
      <c r="AB50" s="436"/>
      <c r="AC50" s="436"/>
      <c r="AD50" s="436"/>
      <c r="AH50" s="436">
        <v>0</v>
      </c>
      <c r="AI50" s="436"/>
      <c r="AJ50" s="436"/>
      <c r="AK50" s="436"/>
      <c r="AL50" s="436"/>
      <c r="AM50" s="436"/>
      <c r="AN50" s="436"/>
      <c r="AO50" s="436"/>
      <c r="AP50" s="462">
        <f>'ConventionalAllocations (Large)'!AJ23</f>
        <v>0</v>
      </c>
      <c r="AQ50" s="436">
        <f>'ConventionalAllocations (Large)'!AK23</f>
        <v>0</v>
      </c>
      <c r="AR50" s="436">
        <f>'ConventionalAllocations (Large)'!AL23</f>
        <v>0</v>
      </c>
      <c r="AS50" s="436">
        <f>'ConventionalAllocations (Large)'!AM23</f>
        <v>0</v>
      </c>
      <c r="AT50" s="436">
        <f>'ConventionalAllocations (Large)'!AN23</f>
        <v>0</v>
      </c>
      <c r="AU50" s="121">
        <f>'ConventionalAllocations (Large)'!AO23</f>
        <v>0</v>
      </c>
      <c r="AV50" s="436">
        <f>'ConventionalAllocations (Large)'!AP23</f>
        <v>0</v>
      </c>
      <c r="AW50" s="436">
        <f>'ConventionalAllocations (Large)'!AQ23</f>
        <v>0</v>
      </c>
      <c r="AX50" s="436">
        <f>'ConventionalAllocations (Large)'!AR23</f>
        <v>0</v>
      </c>
      <c r="AY50" s="436">
        <f>'ConventionalAllocations (Large)'!AS23</f>
        <v>0</v>
      </c>
      <c r="AZ50" s="436">
        <f>'ConventionalAllocations (Large)'!AT23</f>
        <v>0</v>
      </c>
      <c r="BA50" s="436">
        <f>'ConventionalAllocations (Large)'!AU23</f>
        <v>0</v>
      </c>
      <c r="BB50" s="436">
        <f>'ConventionalAllocations (Large)'!AV23</f>
        <v>0</v>
      </c>
      <c r="BC50" s="436">
        <f>'ConventionalAllocations (Large)'!AW23</f>
        <v>0</v>
      </c>
      <c r="BD50" s="436">
        <f>'ConventionalAllocations (Large)'!AX23</f>
        <v>0</v>
      </c>
      <c r="BE50" s="436">
        <f>'ConventionalAllocations (Large)'!AY23</f>
        <v>0</v>
      </c>
      <c r="BF50" s="116">
        <f t="shared" si="1"/>
        <v>0</v>
      </c>
      <c r="BG50" s="488">
        <f>'ConventionalAllocations (Large)'!R23</f>
        <v>0.71</v>
      </c>
      <c r="BH50" s="457"/>
      <c r="BI50" s="457" t="str">
        <f>'ConventionalAllocations (Large)'!S23</f>
        <v xml:space="preserve">No longer pursued as Allocation.
</v>
      </c>
      <c r="BJ50" s="457" t="str">
        <f>'ConventionalAllocations (Large)'!Z23</f>
        <v>NA</v>
      </c>
      <c r="BK50" s="457" t="s">
        <v>594</v>
      </c>
      <c r="BL50" s="457" t="s">
        <v>37</v>
      </c>
    </row>
    <row r="51" spans="1:64" s="453" customFormat="1" hidden="1" x14ac:dyDescent="0.45">
      <c r="A51" s="436">
        <f>'ConventionalAllocations (Large)'!A24</f>
        <v>20</v>
      </c>
      <c r="B51" s="485" t="str">
        <f>'ConventionalAllocations (Large)'!B24</f>
        <v>NA</v>
      </c>
      <c r="C51" s="436"/>
      <c r="D51" s="436"/>
      <c r="E51" s="436"/>
      <c r="F51" s="436"/>
      <c r="G51" s="436" t="str">
        <f>'ConventionalAllocations (Large)'!D24</f>
        <v>Central Chambers, 1 - 10 Central Buildings, The Broadway, Ealing W5 2NT</v>
      </c>
      <c r="H51" s="436" t="str">
        <f>'ConventionalAllocations (Large)'!E24</f>
        <v>Retail, Commercial, Residential.</v>
      </c>
      <c r="I51" s="436">
        <f>'ConventionalAllocations (Large)'!F24</f>
        <v>22</v>
      </c>
      <c r="J51" s="436">
        <f>'ConventionalAllocations (Large)'!H24</f>
        <v>0</v>
      </c>
      <c r="K51" s="436">
        <f>'ConventionalAllocations (Large)'!G24</f>
        <v>22</v>
      </c>
      <c r="L51" s="436" t="str">
        <f>'ConventionalAllocations (Large)'!I24</f>
        <v>None</v>
      </c>
      <c r="M51" s="436">
        <f>'ConventionalAllocations (Large)'!J24</f>
        <v>0</v>
      </c>
      <c r="N51" s="436">
        <f>'ConventionalAllocations (Large)'!K24</f>
        <v>22</v>
      </c>
      <c r="O51" s="436"/>
      <c r="P51" s="436"/>
      <c r="Q51" s="459" t="str">
        <f>'ConventionalAllocations (Large)'!L24</f>
        <v>Ealing Broadway</v>
      </c>
      <c r="R51" s="459" t="str">
        <f>'ConventionalAllocations (Large)'!M24</f>
        <v>Ealing</v>
      </c>
      <c r="S51" s="459">
        <f>'ConventionalAllocations (Large)'!N24</f>
        <v>517885</v>
      </c>
      <c r="T51" s="459">
        <f>'ConventionalAllocations (Large)'!O24</f>
        <v>180891</v>
      </c>
      <c r="U51" s="459">
        <f>'ConventionalAllocations (Large)'!P24</f>
        <v>12133635</v>
      </c>
      <c r="V51" s="459" t="str">
        <f>'ConventionalAllocations (Large)'!Q24</f>
        <v>EAL3</v>
      </c>
      <c r="W51" s="436"/>
      <c r="X51" s="436"/>
      <c r="Z51" s="442">
        <f>'ConventionalAllocations (Large)'!T24</f>
        <v>0</v>
      </c>
      <c r="AA51" s="436"/>
      <c r="AB51" s="436"/>
      <c r="AC51" s="436"/>
      <c r="AD51" s="436"/>
      <c r="AH51" s="436">
        <v>0</v>
      </c>
      <c r="AI51" s="436"/>
      <c r="AJ51" s="436"/>
      <c r="AK51" s="436"/>
      <c r="AL51" s="436"/>
      <c r="AM51" s="436"/>
      <c r="AN51" s="436"/>
      <c r="AO51" s="436"/>
      <c r="AP51" s="462">
        <f>'ConventionalAllocations (Large)'!AJ24</f>
        <v>0</v>
      </c>
      <c r="AQ51" s="436">
        <f>'ConventionalAllocations (Large)'!AK24</f>
        <v>0</v>
      </c>
      <c r="AR51" s="436">
        <f>'ConventionalAllocations (Large)'!AL24</f>
        <v>0</v>
      </c>
      <c r="AS51" s="436">
        <f>'ConventionalAllocations (Large)'!AM24</f>
        <v>0</v>
      </c>
      <c r="AT51" s="436">
        <f>'ConventionalAllocations (Large)'!AN24</f>
        <v>0</v>
      </c>
      <c r="AU51" s="121">
        <f>'ConventionalAllocations (Large)'!AO24</f>
        <v>0</v>
      </c>
      <c r="AV51" s="436">
        <f>'ConventionalAllocations (Large)'!AP24</f>
        <v>0</v>
      </c>
      <c r="AW51" s="436">
        <f>'ConventionalAllocations (Large)'!AQ24</f>
        <v>0</v>
      </c>
      <c r="AX51" s="436">
        <f>'ConventionalAllocations (Large)'!AR24</f>
        <v>0</v>
      </c>
      <c r="AY51" s="436">
        <f>'ConventionalAllocations (Large)'!AS24</f>
        <v>0</v>
      </c>
      <c r="AZ51" s="436">
        <f>'ConventionalAllocations (Large)'!AT24</f>
        <v>0</v>
      </c>
      <c r="BA51" s="436">
        <f>'ConventionalAllocations (Large)'!AU24</f>
        <v>0</v>
      </c>
      <c r="BB51" s="436">
        <f>'ConventionalAllocations (Large)'!AV24</f>
        <v>0</v>
      </c>
      <c r="BC51" s="436">
        <f>'ConventionalAllocations (Large)'!AW24</f>
        <v>0</v>
      </c>
      <c r="BD51" s="436">
        <f>'ConventionalAllocations (Large)'!AX24</f>
        <v>0</v>
      </c>
      <c r="BE51" s="436">
        <f>'ConventionalAllocations (Large)'!AY24</f>
        <v>0</v>
      </c>
      <c r="BF51" s="116">
        <f t="shared" si="1"/>
        <v>0</v>
      </c>
      <c r="BG51" s="488">
        <f>'ConventionalAllocations (Large)'!R24</f>
        <v>0.08</v>
      </c>
      <c r="BH51" s="457"/>
      <c r="BI51" s="457" t="str">
        <f>'ConventionalAllocations (Large)'!S24</f>
        <v>No longer pursued as Allocation. 
Below Large Site threshold.</v>
      </c>
      <c r="BJ51" s="457" t="str">
        <f>'ConventionalAllocations (Large)'!Z24</f>
        <v>NA</v>
      </c>
      <c r="BK51" s="457" t="s">
        <v>542</v>
      </c>
      <c r="BL51" s="457" t="s">
        <v>37</v>
      </c>
    </row>
    <row r="52" spans="1:64" s="453" customFormat="1" hidden="1" x14ac:dyDescent="0.45">
      <c r="A52" s="436">
        <f>'ConventionalAllocations (Large)'!A25</f>
        <v>21</v>
      </c>
      <c r="B52" s="485" t="str">
        <f>'ConventionalAllocations (Large)'!B25</f>
        <v>NA</v>
      </c>
      <c r="C52" s="436"/>
      <c r="D52" s="436"/>
      <c r="E52" s="436"/>
      <c r="F52" s="436"/>
      <c r="G52" s="436" t="str">
        <f>'ConventionalAllocations (Large)'!D25</f>
        <v>Haven Green Car Park, Station Car Park, Spring Bridge Road, Ealing W5 2AA</v>
      </c>
      <c r="H52" s="436" t="str">
        <f>'ConventionalAllocations (Large)'!E25</f>
        <v>Residential, retail.</v>
      </c>
      <c r="I52" s="436">
        <f>'ConventionalAllocations (Large)'!F25</f>
        <v>80</v>
      </c>
      <c r="J52" s="436">
        <f>'ConventionalAllocations (Large)'!H25</f>
        <v>0</v>
      </c>
      <c r="K52" s="436">
        <f>'ConventionalAllocations (Large)'!G25</f>
        <v>80</v>
      </c>
      <c r="L52" s="436" t="str">
        <f>'ConventionalAllocations (Large)'!I25</f>
        <v>None</v>
      </c>
      <c r="M52" s="436">
        <f>'ConventionalAllocations (Large)'!J25</f>
        <v>0</v>
      </c>
      <c r="N52" s="436">
        <f>'ConventionalAllocations (Large)'!K25</f>
        <v>80</v>
      </c>
      <c r="O52" s="436"/>
      <c r="P52" s="436"/>
      <c r="Q52" s="459" t="str">
        <f>'ConventionalAllocations (Large)'!L25</f>
        <v>Ealing Broadway</v>
      </c>
      <c r="R52" s="459" t="str">
        <f>'ConventionalAllocations (Large)'!M25</f>
        <v>Ealing</v>
      </c>
      <c r="S52" s="459">
        <f>'ConventionalAllocations (Large)'!N25</f>
        <v>517688</v>
      </c>
      <c r="T52" s="459">
        <f>'ConventionalAllocations (Large)'!O25</f>
        <v>180860</v>
      </c>
      <c r="U52" s="459">
        <f>'ConventionalAllocations (Large)'!P25</f>
        <v>12142480</v>
      </c>
      <c r="V52" s="459" t="str">
        <f>'ConventionalAllocations (Large)'!Q25</f>
        <v>No</v>
      </c>
      <c r="W52" s="436"/>
      <c r="X52" s="436"/>
      <c r="Z52" s="442">
        <f>'ConventionalAllocations (Large)'!T25</f>
        <v>0</v>
      </c>
      <c r="AA52" s="436"/>
      <c r="AB52" s="436"/>
      <c r="AC52" s="436"/>
      <c r="AD52" s="436"/>
      <c r="AH52" s="436">
        <v>0</v>
      </c>
      <c r="AI52" s="436"/>
      <c r="AJ52" s="436"/>
      <c r="AK52" s="436"/>
      <c r="AL52" s="436"/>
      <c r="AM52" s="436"/>
      <c r="AN52" s="436"/>
      <c r="AO52" s="436"/>
      <c r="AP52" s="462">
        <f>'ConventionalAllocations (Large)'!AJ25</f>
        <v>0</v>
      </c>
      <c r="AQ52" s="436">
        <f>'ConventionalAllocations (Large)'!AK25</f>
        <v>0</v>
      </c>
      <c r="AR52" s="436">
        <f>'ConventionalAllocations (Large)'!AL25</f>
        <v>0</v>
      </c>
      <c r="AS52" s="436">
        <f>'ConventionalAllocations (Large)'!AM25</f>
        <v>0</v>
      </c>
      <c r="AT52" s="436">
        <f>'ConventionalAllocations (Large)'!AN25</f>
        <v>0</v>
      </c>
      <c r="AU52" s="121">
        <f>'ConventionalAllocations (Large)'!AO25</f>
        <v>0</v>
      </c>
      <c r="AV52" s="436">
        <f>'ConventionalAllocations (Large)'!AP25</f>
        <v>0</v>
      </c>
      <c r="AW52" s="436">
        <f>'ConventionalAllocations (Large)'!AQ25</f>
        <v>0</v>
      </c>
      <c r="AX52" s="436">
        <f>'ConventionalAllocations (Large)'!AR25</f>
        <v>0</v>
      </c>
      <c r="AY52" s="436">
        <f>'ConventionalAllocations (Large)'!AS25</f>
        <v>0</v>
      </c>
      <c r="AZ52" s="436">
        <f>'ConventionalAllocations (Large)'!AT25</f>
        <v>0</v>
      </c>
      <c r="BA52" s="436">
        <f>'ConventionalAllocations (Large)'!AU25</f>
        <v>0</v>
      </c>
      <c r="BB52" s="436">
        <f>'ConventionalAllocations (Large)'!AV25</f>
        <v>0</v>
      </c>
      <c r="BC52" s="436">
        <f>'ConventionalAllocations (Large)'!AW25</f>
        <v>0</v>
      </c>
      <c r="BD52" s="436">
        <f>'ConventionalAllocations (Large)'!AX25</f>
        <v>0</v>
      </c>
      <c r="BE52" s="436">
        <f>'ConventionalAllocations (Large)'!AY25</f>
        <v>0</v>
      </c>
      <c r="BF52" s="116">
        <f t="shared" si="1"/>
        <v>0</v>
      </c>
      <c r="BG52" s="488">
        <f>'ConventionalAllocations (Large)'!R25</f>
        <v>0.18</v>
      </c>
      <c r="BH52" s="457"/>
      <c r="BI52" s="457" t="str">
        <f>'ConventionalAllocations (Large)'!S25</f>
        <v>No longer pursued as Allocation. 
Below Large Site threshold.</v>
      </c>
      <c r="BJ52" s="457" t="str">
        <f>'ConventionalAllocations (Large)'!Z25</f>
        <v>NA</v>
      </c>
      <c r="BK52" s="457" t="s">
        <v>542</v>
      </c>
      <c r="BL52" s="457" t="s">
        <v>37</v>
      </c>
    </row>
    <row r="53" spans="1:64" s="453" customFormat="1" hidden="1" x14ac:dyDescent="0.45">
      <c r="A53" s="436">
        <f>'ConventionalAllocations (Large)'!A26</f>
        <v>22</v>
      </c>
      <c r="B53" s="485" t="str">
        <f>'ConventionalAllocations (Large)'!B26</f>
        <v>NA</v>
      </c>
      <c r="C53" s="436"/>
      <c r="D53" s="436"/>
      <c r="E53" s="436"/>
      <c r="F53" s="436"/>
      <c r="G53" s="436" t="str">
        <f>'ConventionalAllocations (Large)'!D26</f>
        <v>Carmelita House, 21 - 22 The Mall, Ealing W5 2PJ</v>
      </c>
      <c r="H53" s="436" t="str">
        <f>'ConventionalAllocations (Large)'!E26</f>
        <v>Community use retained (health centre) with residential above.</v>
      </c>
      <c r="I53" s="436">
        <f>'ConventionalAllocations (Large)'!F26</f>
        <v>62</v>
      </c>
      <c r="J53" s="436">
        <f>'ConventionalAllocations (Large)'!H26</f>
        <v>0</v>
      </c>
      <c r="K53" s="436">
        <f>'ConventionalAllocations (Large)'!G26</f>
        <v>62</v>
      </c>
      <c r="L53" s="436" t="str">
        <f>'ConventionalAllocations (Large)'!I26</f>
        <v>None</v>
      </c>
      <c r="M53" s="436">
        <f>'ConventionalAllocations (Large)'!J26</f>
        <v>0</v>
      </c>
      <c r="N53" s="436">
        <f>'ConventionalAllocations (Large)'!K26</f>
        <v>62</v>
      </c>
      <c r="O53" s="436"/>
      <c r="P53" s="436"/>
      <c r="Q53" s="459" t="str">
        <f>'ConventionalAllocations (Large)'!L26</f>
        <v>Ealing Broadway</v>
      </c>
      <c r="R53" s="459" t="str">
        <f>'ConventionalAllocations (Large)'!M26</f>
        <v>Ealing</v>
      </c>
      <c r="S53" s="459">
        <f>'ConventionalAllocations (Large)'!N26</f>
        <v>518109</v>
      </c>
      <c r="T53" s="459">
        <f>'ConventionalAllocations (Large)'!O26</f>
        <v>180842</v>
      </c>
      <c r="U53" s="459">
        <f>'ConventionalAllocations (Large)'!P26</f>
        <v>12091169</v>
      </c>
      <c r="V53" s="459" t="str">
        <f>'ConventionalAllocations (Large)'!Q26</f>
        <v>No</v>
      </c>
      <c r="W53" s="436"/>
      <c r="X53" s="436"/>
      <c r="Z53" s="442">
        <f>'ConventionalAllocations (Large)'!T26</f>
        <v>0</v>
      </c>
      <c r="AA53" s="436"/>
      <c r="AB53" s="436"/>
      <c r="AC53" s="436"/>
      <c r="AD53" s="436"/>
      <c r="AH53" s="436">
        <v>0</v>
      </c>
      <c r="AI53" s="436"/>
      <c r="AJ53" s="436"/>
      <c r="AK53" s="436"/>
      <c r="AL53" s="436"/>
      <c r="AM53" s="436"/>
      <c r="AN53" s="436"/>
      <c r="AO53" s="436"/>
      <c r="AP53" s="462">
        <f>'ConventionalAllocations (Large)'!AJ26</f>
        <v>0</v>
      </c>
      <c r="AQ53" s="436">
        <f>'ConventionalAllocations (Large)'!AK26</f>
        <v>0</v>
      </c>
      <c r="AR53" s="436">
        <f>'ConventionalAllocations (Large)'!AL26</f>
        <v>0</v>
      </c>
      <c r="AS53" s="436">
        <f>'ConventionalAllocations (Large)'!AM26</f>
        <v>0</v>
      </c>
      <c r="AT53" s="436">
        <f>'ConventionalAllocations (Large)'!AN26</f>
        <v>0</v>
      </c>
      <c r="AU53" s="121">
        <f>'ConventionalAllocations (Large)'!AO26</f>
        <v>0</v>
      </c>
      <c r="AV53" s="436">
        <f>'ConventionalAllocations (Large)'!AP26</f>
        <v>0</v>
      </c>
      <c r="AW53" s="436">
        <f>'ConventionalAllocations (Large)'!AQ26</f>
        <v>0</v>
      </c>
      <c r="AX53" s="436">
        <f>'ConventionalAllocations (Large)'!AR26</f>
        <v>0</v>
      </c>
      <c r="AY53" s="436">
        <f>'ConventionalAllocations (Large)'!AS26</f>
        <v>0</v>
      </c>
      <c r="AZ53" s="436">
        <f>'ConventionalAllocations (Large)'!AT26</f>
        <v>0</v>
      </c>
      <c r="BA53" s="436">
        <f>'ConventionalAllocations (Large)'!AU26</f>
        <v>0</v>
      </c>
      <c r="BB53" s="436">
        <f>'ConventionalAllocations (Large)'!AV26</f>
        <v>0</v>
      </c>
      <c r="BC53" s="436">
        <f>'ConventionalAllocations (Large)'!AW26</f>
        <v>0</v>
      </c>
      <c r="BD53" s="436">
        <f>'ConventionalAllocations (Large)'!AX26</f>
        <v>0</v>
      </c>
      <c r="BE53" s="436">
        <f>'ConventionalAllocations (Large)'!AY26</f>
        <v>0</v>
      </c>
      <c r="BF53" s="116">
        <f t="shared" si="1"/>
        <v>0</v>
      </c>
      <c r="BG53" s="488">
        <f>'ConventionalAllocations (Large)'!R26</f>
        <v>0.17</v>
      </c>
      <c r="BH53" s="457"/>
      <c r="BI53" s="457" t="str">
        <f>'ConventionalAllocations (Large)'!S26</f>
        <v>No longer pursued as Allocation. 
Below Large Site threshold.</v>
      </c>
      <c r="BJ53" s="457" t="str">
        <f>'ConventionalAllocations (Large)'!Z26</f>
        <v>NA</v>
      </c>
      <c r="BK53" s="457" t="s">
        <v>542</v>
      </c>
      <c r="BL53" s="457" t="s">
        <v>37</v>
      </c>
    </row>
    <row r="54" spans="1:64" s="453" customFormat="1" hidden="1" x14ac:dyDescent="0.45">
      <c r="A54" s="436">
        <f>'ConventionalAllocations (Large)'!A27</f>
        <v>23</v>
      </c>
      <c r="B54" s="485" t="str">
        <f>'ConventionalAllocations (Large)'!B27</f>
        <v>04EA</v>
      </c>
      <c r="C54" s="436"/>
      <c r="D54" s="436"/>
      <c r="E54" s="436"/>
      <c r="F54" s="436"/>
      <c r="G54" s="436" t="str">
        <f>'ConventionalAllocations (Large)'!D27</f>
        <v>Eastern Gateway, 51 - 53 The Mall, Ealing W5 3TA</v>
      </c>
      <c r="H54" s="436" t="str">
        <f>'ConventionalAllocations (Large)'!E27</f>
        <v>Residential-led, mixed-use scheme. with significant retail, employment and community space provision.</v>
      </c>
      <c r="I54" s="436">
        <f>'ConventionalAllocations (Large)'!F27</f>
        <v>9</v>
      </c>
      <c r="J54" s="436">
        <f>'ConventionalAllocations (Large)'!H27</f>
        <v>0</v>
      </c>
      <c r="K54" s="436">
        <f>'ConventionalAllocations (Large)'!G27</f>
        <v>9</v>
      </c>
      <c r="L54" s="436" t="str">
        <f>'ConventionalAllocations (Large)'!I27</f>
        <v>None</v>
      </c>
      <c r="M54" s="436">
        <f>'ConventionalAllocations (Large)'!J27</f>
        <v>9</v>
      </c>
      <c r="N54" s="436">
        <f>'ConventionalAllocations (Large)'!K27</f>
        <v>0</v>
      </c>
      <c r="O54" s="436"/>
      <c r="P54" s="436"/>
      <c r="Q54" s="459" t="str">
        <f>'ConventionalAllocations (Large)'!L27</f>
        <v>Ealing Broadway</v>
      </c>
      <c r="R54" s="459" t="str">
        <f>'ConventionalAllocations (Large)'!M27</f>
        <v>Ealing</v>
      </c>
      <c r="S54" s="459">
        <f>'ConventionalAllocations (Large)'!N27</f>
        <v>0</v>
      </c>
      <c r="T54" s="459">
        <f>'ConventionalAllocations (Large)'!O27</f>
        <v>0</v>
      </c>
      <c r="U54" s="459">
        <f>'ConventionalAllocations (Large)'!P27</f>
        <v>0</v>
      </c>
      <c r="V54" s="459" t="str">
        <f>'ConventionalAllocations (Large)'!Q27</f>
        <v>EAL1</v>
      </c>
      <c r="W54" s="436"/>
      <c r="X54" s="436"/>
      <c r="Z54" s="442">
        <f>'ConventionalAllocations (Large)'!T27</f>
        <v>0</v>
      </c>
      <c r="AA54" s="436"/>
      <c r="AB54" s="436"/>
      <c r="AC54" s="436"/>
      <c r="AD54" s="436"/>
      <c r="AH54" s="436">
        <v>0</v>
      </c>
      <c r="AI54" s="436"/>
      <c r="AJ54" s="436"/>
      <c r="AK54" s="436"/>
      <c r="AL54" s="436"/>
      <c r="AM54" s="436"/>
      <c r="AN54" s="436"/>
      <c r="AO54" s="436"/>
      <c r="AP54" s="462">
        <f>'ConventionalAllocations (Large)'!AJ27</f>
        <v>0</v>
      </c>
      <c r="AQ54" s="436">
        <f>'ConventionalAllocations (Large)'!AK27</f>
        <v>0</v>
      </c>
      <c r="AR54" s="436">
        <f>'ConventionalAllocations (Large)'!AL27</f>
        <v>0</v>
      </c>
      <c r="AS54" s="436">
        <f>'ConventionalAllocations (Large)'!AM27</f>
        <v>0</v>
      </c>
      <c r="AT54" s="436">
        <f>'ConventionalAllocations (Large)'!AN27</f>
        <v>0</v>
      </c>
      <c r="AU54" s="121">
        <f>'ConventionalAllocations (Large)'!AO27</f>
        <v>0</v>
      </c>
      <c r="AV54" s="436">
        <f>'ConventionalAllocations (Large)'!AP27</f>
        <v>0</v>
      </c>
      <c r="AW54" s="436">
        <f>'ConventionalAllocations (Large)'!AQ27</f>
        <v>0</v>
      </c>
      <c r="AX54" s="436">
        <f>'ConventionalAllocations (Large)'!AR27</f>
        <v>0</v>
      </c>
      <c r="AY54" s="436">
        <f>'ConventionalAllocations (Large)'!AS27</f>
        <v>0</v>
      </c>
      <c r="AZ54" s="436">
        <f>'ConventionalAllocations (Large)'!AT27</f>
        <v>0</v>
      </c>
      <c r="BA54" s="436">
        <f>'ConventionalAllocations (Large)'!AU27</f>
        <v>0</v>
      </c>
      <c r="BB54" s="436">
        <f>'ConventionalAllocations (Large)'!AV27</f>
        <v>0</v>
      </c>
      <c r="BC54" s="436">
        <f>'ConventionalAllocations (Large)'!AW27</f>
        <v>0</v>
      </c>
      <c r="BD54" s="436">
        <f>'ConventionalAllocations (Large)'!AX27</f>
        <v>0</v>
      </c>
      <c r="BE54" s="436">
        <f>'ConventionalAllocations (Large)'!AY27</f>
        <v>0</v>
      </c>
      <c r="BF54" s="116">
        <f t="shared" si="1"/>
        <v>0</v>
      </c>
      <c r="BG54" s="488">
        <f>'ConventionalAllocations (Large)'!R27</f>
        <v>0.18</v>
      </c>
      <c r="BH54" s="457"/>
      <c r="BI54" s="457" t="str">
        <f>'ConventionalAllocations (Large)'!S27</f>
        <v>Below Large Site threshold.
Note 213658FUL now sits beyond the allocation boundary. Again as a small site application this is not assigned to pipeline either.</v>
      </c>
      <c r="BJ54" s="457" t="str">
        <f>'ConventionalAllocations (Large)'!Z27</f>
        <v>NA</v>
      </c>
      <c r="BK54" s="457" t="s">
        <v>1302</v>
      </c>
      <c r="BL54" s="457" t="s">
        <v>37</v>
      </c>
    </row>
    <row r="55" spans="1:64" s="453" customFormat="1" hidden="1" x14ac:dyDescent="0.45">
      <c r="A55" s="436">
        <f>'ConventionalAllocations (Large)'!A28</f>
        <v>24</v>
      </c>
      <c r="B55" s="485" t="str">
        <f>'ConventionalAllocations (Large)'!B28</f>
        <v>NA</v>
      </c>
      <c r="C55" s="436"/>
      <c r="D55" s="436"/>
      <c r="E55" s="436"/>
      <c r="F55" s="436"/>
      <c r="G55" s="436" t="str">
        <f>'ConventionalAllocations (Large)'!D28</f>
        <v>Ealing Studios, Royal Mail Delivery Office &amp; Telephone Exchange, Ealing Green, Ealing, W5 5EP</v>
      </c>
      <c r="H55" s="436" t="str">
        <f>'ConventionalAllocations (Large)'!E28</f>
        <v>Retention of film use with addition of enabling residential.</v>
      </c>
      <c r="I55" s="436">
        <f>'ConventionalAllocations (Large)'!F28</f>
        <v>90</v>
      </c>
      <c r="J55" s="436">
        <f>'ConventionalAllocations (Large)'!H28</f>
        <v>0</v>
      </c>
      <c r="K55" s="436">
        <f>'ConventionalAllocations (Large)'!G28</f>
        <v>90</v>
      </c>
      <c r="L55" s="436" t="str">
        <f>'ConventionalAllocations (Large)'!I28</f>
        <v>223616FUL (No resi. Component)</v>
      </c>
      <c r="M55" s="436">
        <f>'ConventionalAllocations (Large)'!J28</f>
        <v>0</v>
      </c>
      <c r="N55" s="436">
        <f>'ConventionalAllocations (Large)'!K28</f>
        <v>90</v>
      </c>
      <c r="O55" s="436"/>
      <c r="P55" s="436"/>
      <c r="Q55" s="459" t="str">
        <f>'ConventionalAllocations (Large)'!L28</f>
        <v>Walpole</v>
      </c>
      <c r="R55" s="459" t="str">
        <f>'ConventionalAllocations (Large)'!M28</f>
        <v>Ealing</v>
      </c>
      <c r="S55" s="459">
        <f>'ConventionalAllocations (Large)'!N28</f>
        <v>0</v>
      </c>
      <c r="T55" s="459">
        <f>'ConventionalAllocations (Large)'!O28</f>
        <v>0</v>
      </c>
      <c r="U55" s="459">
        <f>'ConventionalAllocations (Large)'!P28</f>
        <v>0</v>
      </c>
      <c r="V55" s="459" t="str">
        <f>'ConventionalAllocations (Large)'!Q28</f>
        <v>No</v>
      </c>
      <c r="W55" s="436"/>
      <c r="X55" s="436"/>
      <c r="Z55" s="442">
        <f>'ConventionalAllocations (Large)'!T28</f>
        <v>0</v>
      </c>
      <c r="AA55" s="436"/>
      <c r="AB55" s="436"/>
      <c r="AC55" s="436"/>
      <c r="AD55" s="436"/>
      <c r="AH55" s="436">
        <v>0</v>
      </c>
      <c r="AI55" s="436"/>
      <c r="AJ55" s="436"/>
      <c r="AK55" s="436"/>
      <c r="AL55" s="436"/>
      <c r="AM55" s="436"/>
      <c r="AN55" s="436"/>
      <c r="AO55" s="436"/>
      <c r="AP55" s="462">
        <f>'ConventionalAllocations (Large)'!AJ28</f>
        <v>0</v>
      </c>
      <c r="AQ55" s="436">
        <f>'ConventionalAllocations (Large)'!AK28</f>
        <v>0</v>
      </c>
      <c r="AR55" s="436">
        <f>'ConventionalAllocations (Large)'!AL28</f>
        <v>0</v>
      </c>
      <c r="AS55" s="436">
        <f>'ConventionalAllocations (Large)'!AM28</f>
        <v>0</v>
      </c>
      <c r="AT55" s="436">
        <f>'ConventionalAllocations (Large)'!AN28</f>
        <v>0</v>
      </c>
      <c r="AU55" s="121">
        <f>'ConventionalAllocations (Large)'!AO28</f>
        <v>0</v>
      </c>
      <c r="AV55" s="436">
        <f>'ConventionalAllocations (Large)'!AP28</f>
        <v>0</v>
      </c>
      <c r="AW55" s="436">
        <f>'ConventionalAllocations (Large)'!AQ28</f>
        <v>0</v>
      </c>
      <c r="AX55" s="436">
        <f>'ConventionalAllocations (Large)'!AR28</f>
        <v>0</v>
      </c>
      <c r="AY55" s="436">
        <f>'ConventionalAllocations (Large)'!AS28</f>
        <v>0</v>
      </c>
      <c r="AZ55" s="436">
        <f>'ConventionalAllocations (Large)'!AT28</f>
        <v>0</v>
      </c>
      <c r="BA55" s="436">
        <f>'ConventionalAllocations (Large)'!AU28</f>
        <v>0</v>
      </c>
      <c r="BB55" s="436">
        <f>'ConventionalAllocations (Large)'!AV28</f>
        <v>0</v>
      </c>
      <c r="BC55" s="436">
        <f>'ConventionalAllocations (Large)'!AW28</f>
        <v>0</v>
      </c>
      <c r="BD55" s="436">
        <f>'ConventionalAllocations (Large)'!AX28</f>
        <v>0</v>
      </c>
      <c r="BE55" s="436">
        <f>'ConventionalAllocations (Large)'!AY28</f>
        <v>0</v>
      </c>
      <c r="BF55" s="116">
        <f t="shared" si="1"/>
        <v>0</v>
      </c>
      <c r="BG55" s="488">
        <f>'ConventionalAllocations (Large)'!R28</f>
        <v>2</v>
      </c>
      <c r="BH55" s="457"/>
      <c r="BI55" s="457" t="str">
        <f>'ConventionalAllocations (Large)'!S28</f>
        <v>No longer pursued as Allocation. 223616FUL is commercial only and therefore isn't assigned to the conventional pipeline either.</v>
      </c>
      <c r="BJ55" s="457" t="str">
        <f>'ConventionalAllocations (Large)'!Z28</f>
        <v>NA</v>
      </c>
      <c r="BK55" s="457" t="s">
        <v>1047</v>
      </c>
      <c r="BL55" s="457" t="s">
        <v>37</v>
      </c>
    </row>
    <row r="56" spans="1:64" s="470" customFormat="1" hidden="1" x14ac:dyDescent="0.45">
      <c r="A56" s="469">
        <f>'ConventionalAllocations (Large)'!A29</f>
        <v>25</v>
      </c>
      <c r="B56" s="481" t="str">
        <f>'ConventionalAllocations (Large)'!B29</f>
        <v>05EA</v>
      </c>
      <c r="C56" s="469"/>
      <c r="D56" s="469"/>
      <c r="E56" s="469"/>
      <c r="F56" s="469"/>
      <c r="G56" s="469" t="str">
        <f>'ConventionalAllocations (Large)'!D29</f>
        <v>Perceval House, 14 - 16 Uxbridge Road, Ealing W5 2HL</v>
      </c>
      <c r="H56" s="469" t="str">
        <f>'ConventionalAllocations (Large)'!E29</f>
        <v>Mixed-use scheme, comprising residential, office, civic/community and flexible non-residential floor space</v>
      </c>
      <c r="I56" s="469">
        <f>'ConventionalAllocations (Large)'!F29</f>
        <v>188</v>
      </c>
      <c r="J56" s="469">
        <f>'ConventionalAllocations (Large)'!H29</f>
        <v>0</v>
      </c>
      <c r="K56" s="469">
        <f>'ConventionalAllocations (Large)'!G29</f>
        <v>188</v>
      </c>
      <c r="L56" s="469" t="str">
        <f>'ConventionalAllocations (Large)'!I29</f>
        <v>203275FULR3 (not being pursued)</v>
      </c>
      <c r="M56" s="469">
        <f>'ConventionalAllocations (Large)'!J29</f>
        <v>0</v>
      </c>
      <c r="N56" s="469">
        <f>'ConventionalAllocations (Large)'!K29</f>
        <v>188</v>
      </c>
      <c r="O56" s="469"/>
      <c r="P56" s="469"/>
      <c r="Q56" s="482" t="str">
        <f>'ConventionalAllocations (Large)'!L29</f>
        <v>Ealing Broadway</v>
      </c>
      <c r="R56" s="482" t="str">
        <f>'ConventionalAllocations (Large)'!M29</f>
        <v>Ealing</v>
      </c>
      <c r="S56" s="482">
        <f>'ConventionalAllocations (Large)'!N29</f>
        <v>517446</v>
      </c>
      <c r="T56" s="482">
        <f>'ConventionalAllocations (Large)'!O29</f>
        <v>180732</v>
      </c>
      <c r="U56" s="482">
        <f>'ConventionalAllocations (Large)'!P29</f>
        <v>12132971</v>
      </c>
      <c r="V56" s="482" t="str">
        <f>'ConventionalAllocations (Large)'!Q29</f>
        <v>No</v>
      </c>
      <c r="W56" s="469"/>
      <c r="X56" s="469"/>
      <c r="Z56" s="474">
        <f>'ConventionalAllocations (Large)'!T29</f>
        <v>188</v>
      </c>
      <c r="AA56" s="469"/>
      <c r="AB56" s="469"/>
      <c r="AC56" s="469"/>
      <c r="AD56" s="469"/>
      <c r="AH56" s="469">
        <v>0</v>
      </c>
      <c r="AI56" s="469"/>
      <c r="AJ56" s="469"/>
      <c r="AK56" s="469"/>
      <c r="AL56" s="469"/>
      <c r="AM56" s="469"/>
      <c r="AN56" s="469"/>
      <c r="AO56" s="469"/>
      <c r="AP56" s="462">
        <f>'ConventionalAllocations (Large)'!AJ29</f>
        <v>0</v>
      </c>
      <c r="AQ56" s="469">
        <f>'ConventionalAllocations (Large)'!AK29</f>
        <v>0</v>
      </c>
      <c r="AR56" s="469">
        <f>'ConventionalAllocations (Large)'!AL29</f>
        <v>0</v>
      </c>
      <c r="AS56" s="469">
        <f>'ConventionalAllocations (Large)'!AM29</f>
        <v>0</v>
      </c>
      <c r="AT56" s="469">
        <f>'ConventionalAllocations (Large)'!AN29</f>
        <v>0</v>
      </c>
      <c r="AU56" s="121">
        <f>'ConventionalAllocations (Large)'!AO29</f>
        <v>0</v>
      </c>
      <c r="AV56" s="469">
        <f>'ConventionalAllocations (Large)'!AP29</f>
        <v>62</v>
      </c>
      <c r="AW56" s="469">
        <f>'ConventionalAllocations (Large)'!AQ29</f>
        <v>63</v>
      </c>
      <c r="AX56" s="469">
        <f>'ConventionalAllocations (Large)'!AR29</f>
        <v>63</v>
      </c>
      <c r="AY56" s="469">
        <f>'ConventionalAllocations (Large)'!AS29</f>
        <v>0</v>
      </c>
      <c r="AZ56" s="469">
        <f>'ConventionalAllocations (Large)'!AT29</f>
        <v>0</v>
      </c>
      <c r="BA56" s="469">
        <f>'ConventionalAllocations (Large)'!AU29</f>
        <v>0</v>
      </c>
      <c r="BB56" s="469">
        <f>'ConventionalAllocations (Large)'!AV29</f>
        <v>0</v>
      </c>
      <c r="BC56" s="469">
        <f>'ConventionalAllocations (Large)'!AW29</f>
        <v>0</v>
      </c>
      <c r="BD56" s="469">
        <f>'ConventionalAllocations (Large)'!AX29</f>
        <v>0</v>
      </c>
      <c r="BE56" s="469">
        <f>'ConventionalAllocations (Large)'!AY29</f>
        <v>188</v>
      </c>
      <c r="BF56" s="116">
        <f t="shared" si="1"/>
        <v>0</v>
      </c>
      <c r="BG56" s="488">
        <f>'ConventionalAllocations (Large)'!R29</f>
        <v>1.21</v>
      </c>
      <c r="BH56" s="457"/>
      <c r="BI56" s="457" t="str">
        <f>'ConventionalAllocations (Large)'!S29</f>
        <v xml:space="preserve">Approved permission 203275FULR3 no longer being pursued (possibly lapsed) as building to be retained - and therefore is omitted from the pipeline.  The redevelopment of the car park area is still to be pursued.  For this area the capacity estimate (188) is derived from Tall Building Feasibility Study. Revised figures not informed by extant or pending applications.
</v>
      </c>
      <c r="BJ56" s="457" t="str">
        <f>'ConventionalAllocations (Large)'!Z29</f>
        <v xml:space="preserve"> Beyond next 5 years. Scenario 24. </v>
      </c>
      <c r="BK56" s="457" t="s">
        <v>1301</v>
      </c>
      <c r="BL56" s="457" t="s">
        <v>1048</v>
      </c>
    </row>
    <row r="57" spans="1:64" s="470" customFormat="1" hidden="1" x14ac:dyDescent="0.45">
      <c r="A57" s="469">
        <f>'ConventionalAllocations (Large)'!A30</f>
        <v>26</v>
      </c>
      <c r="B57" s="481" t="str">
        <f>'ConventionalAllocations (Large)'!B30</f>
        <v>06EA</v>
      </c>
      <c r="C57" s="469"/>
      <c r="D57" s="469"/>
      <c r="E57" s="469"/>
      <c r="F57" s="469"/>
      <c r="G57" s="469" t="str">
        <f>'ConventionalAllocations (Large)'!D30</f>
        <v>49 - 69 Uxbridge Road, Ealing, W5 5SA</v>
      </c>
      <c r="H57" s="469" t="str">
        <f>'ConventionalAllocations (Large)'!E30</f>
        <v>Commercial-led mixed-use scheme with some residential and cultural/leisure facilities</v>
      </c>
      <c r="I57" s="469">
        <f>'ConventionalAllocations (Large)'!F30</f>
        <v>146</v>
      </c>
      <c r="J57" s="469">
        <f>'ConventionalAllocations (Large)'!H30</f>
        <v>4</v>
      </c>
      <c r="K57" s="469">
        <f>'ConventionalAllocations (Large)'!G30</f>
        <v>142</v>
      </c>
      <c r="L57" s="469" t="str">
        <f>'ConventionalAllocations (Large)'!I30</f>
        <v>None</v>
      </c>
      <c r="M57" s="469">
        <f>'ConventionalAllocations (Large)'!J30</f>
        <v>0</v>
      </c>
      <c r="N57" s="469">
        <f>'ConventionalAllocations (Large)'!K30</f>
        <v>142</v>
      </c>
      <c r="O57" s="469"/>
      <c r="P57" s="469"/>
      <c r="Q57" s="482" t="str">
        <f>'ConventionalAllocations (Large)'!L30</f>
        <v>Walpole</v>
      </c>
      <c r="R57" s="482" t="str">
        <f>'ConventionalAllocations (Large)'!M30</f>
        <v>Ealing</v>
      </c>
      <c r="S57" s="482">
        <f>'ConventionalAllocations (Large)'!N30</f>
        <v>517415</v>
      </c>
      <c r="T57" s="482">
        <f>'ConventionalAllocations (Large)'!O30</f>
        <v>180598</v>
      </c>
      <c r="U57" s="482">
        <f>'ConventionalAllocations (Large)'!P30</f>
        <v>0</v>
      </c>
      <c r="V57" s="482" t="str">
        <f>'ConventionalAllocations (Large)'!Q30</f>
        <v>EAL8</v>
      </c>
      <c r="W57" s="469"/>
      <c r="X57" s="469"/>
      <c r="Z57" s="474">
        <f>'ConventionalAllocations (Large)'!T30</f>
        <v>142</v>
      </c>
      <c r="AA57" s="469"/>
      <c r="AB57" s="469"/>
      <c r="AC57" s="469"/>
      <c r="AD57" s="469"/>
      <c r="AH57" s="469">
        <v>0</v>
      </c>
      <c r="AI57" s="469"/>
      <c r="AJ57" s="469"/>
      <c r="AK57" s="469"/>
      <c r="AL57" s="469"/>
      <c r="AM57" s="469"/>
      <c r="AN57" s="469"/>
      <c r="AO57" s="469"/>
      <c r="AP57" s="462">
        <f>'ConventionalAllocations (Large)'!AJ30</f>
        <v>0</v>
      </c>
      <c r="AQ57" s="469">
        <f>'ConventionalAllocations (Large)'!AK30</f>
        <v>0</v>
      </c>
      <c r="AR57" s="469">
        <f>'ConventionalAllocations (Large)'!AL30</f>
        <v>0</v>
      </c>
      <c r="AS57" s="469">
        <f>'ConventionalAllocations (Large)'!AM30</f>
        <v>0</v>
      </c>
      <c r="AT57" s="469">
        <f>'ConventionalAllocations (Large)'!AN30</f>
        <v>0</v>
      </c>
      <c r="AU57" s="121">
        <f>'ConventionalAllocations (Large)'!AO30</f>
        <v>0</v>
      </c>
      <c r="AV57" s="469">
        <f>'ConventionalAllocations (Large)'!AP30</f>
        <v>0</v>
      </c>
      <c r="AW57" s="469">
        <f>'ConventionalAllocations (Large)'!AQ30</f>
        <v>0</v>
      </c>
      <c r="AX57" s="469">
        <f>'ConventionalAllocations (Large)'!AR30</f>
        <v>35</v>
      </c>
      <c r="AY57" s="469">
        <f>'ConventionalAllocations (Large)'!AS30</f>
        <v>35</v>
      </c>
      <c r="AZ57" s="469">
        <f>'ConventionalAllocations (Large)'!AT30</f>
        <v>36</v>
      </c>
      <c r="BA57" s="469">
        <f>'ConventionalAllocations (Large)'!AU30</f>
        <v>36</v>
      </c>
      <c r="BB57" s="469">
        <f>'ConventionalAllocations (Large)'!AV30</f>
        <v>0</v>
      </c>
      <c r="BC57" s="469">
        <f>'ConventionalAllocations (Large)'!AW30</f>
        <v>0</v>
      </c>
      <c r="BD57" s="469">
        <f>'ConventionalAllocations (Large)'!AX30</f>
        <v>0</v>
      </c>
      <c r="BE57" s="469">
        <f>'ConventionalAllocations (Large)'!AY30</f>
        <v>142</v>
      </c>
      <c r="BF57" s="116">
        <f t="shared" si="1"/>
        <v>0</v>
      </c>
      <c r="BG57" s="488">
        <f>'ConventionalAllocations (Large)'!R30</f>
        <v>0.86</v>
      </c>
      <c r="BH57" s="457"/>
      <c r="BI57" s="457" t="str">
        <f>'ConventionalAllocations (Large)'!S30</f>
        <v>Capacity derived from Tall Building Feasibility Study. Note 4 existing units at Oak House.</v>
      </c>
      <c r="BJ57" s="457" t="str">
        <f>'ConventionalAllocations (Large)'!Z30</f>
        <v>Beyond next 5 years. Figures not informed by extant or pending applications. Scenario 29</v>
      </c>
      <c r="BK57" s="457" t="s">
        <v>1049</v>
      </c>
      <c r="BL57" s="457" t="s">
        <v>1050</v>
      </c>
    </row>
    <row r="58" spans="1:64" s="453" customFormat="1" hidden="1" x14ac:dyDescent="0.45">
      <c r="A58" s="436">
        <f>'ConventionalAllocations (Large)'!A31</f>
        <v>27</v>
      </c>
      <c r="B58" s="485" t="str">
        <f>'ConventionalAllocations (Large)'!B31</f>
        <v>07EA</v>
      </c>
      <c r="C58" s="436"/>
      <c r="D58" s="436"/>
      <c r="E58" s="436"/>
      <c r="F58" s="436"/>
      <c r="G58" s="436" t="str">
        <f>'ConventionalAllocations (Large)'!D31</f>
        <v>CP House, 97 - 107 Uxbridge Road, Ealing W5 5TL</v>
      </c>
      <c r="H58" s="436" t="str">
        <f>'ConventionalAllocations (Large)'!E31</f>
        <v>Office</v>
      </c>
      <c r="I58" s="436">
        <f>'ConventionalAllocations (Large)'!F31</f>
        <v>0</v>
      </c>
      <c r="J58" s="436">
        <f>'ConventionalAllocations (Large)'!H31</f>
        <v>0</v>
      </c>
      <c r="K58" s="436">
        <f>'ConventionalAllocations (Large)'!G31</f>
        <v>0</v>
      </c>
      <c r="L58" s="436" t="str">
        <f>'ConventionalAllocations (Large)'!I31</f>
        <v>210030FUL (No resi. component)</v>
      </c>
      <c r="M58" s="436">
        <f>'ConventionalAllocations (Large)'!J31</f>
        <v>0</v>
      </c>
      <c r="N58" s="436">
        <f>'ConventionalAllocations (Large)'!K31</f>
        <v>0</v>
      </c>
      <c r="O58" s="436"/>
      <c r="P58" s="436"/>
      <c r="Q58" s="459" t="str">
        <f>'ConventionalAllocations (Large)'!L31</f>
        <v>Walpole</v>
      </c>
      <c r="R58" s="459" t="str">
        <f>'ConventionalAllocations (Large)'!M31</f>
        <v>Ealing</v>
      </c>
      <c r="S58" s="459">
        <f>'ConventionalAllocations (Large)'!N31</f>
        <v>517195</v>
      </c>
      <c r="T58" s="459">
        <f>'ConventionalAllocations (Large)'!O31</f>
        <v>180542</v>
      </c>
      <c r="U58" s="459">
        <f>'ConventionalAllocations (Large)'!P31</f>
        <v>12154180</v>
      </c>
      <c r="V58" s="459" t="str">
        <f>'ConventionalAllocations (Large)'!Q31</f>
        <v>EAL10</v>
      </c>
      <c r="W58" s="436"/>
      <c r="X58" s="436"/>
      <c r="Z58" s="442">
        <f>'ConventionalAllocations (Large)'!T31</f>
        <v>0</v>
      </c>
      <c r="AA58" s="436"/>
      <c r="AB58" s="436"/>
      <c r="AC58" s="436"/>
      <c r="AD58" s="436"/>
      <c r="AH58" s="436">
        <v>0</v>
      </c>
      <c r="AI58" s="436"/>
      <c r="AJ58" s="436"/>
      <c r="AK58" s="436"/>
      <c r="AL58" s="436"/>
      <c r="AM58" s="436"/>
      <c r="AN58" s="436"/>
      <c r="AO58" s="436"/>
      <c r="AP58" s="462">
        <f>'ConventionalAllocations (Large)'!AJ31</f>
        <v>0</v>
      </c>
      <c r="AQ58" s="436">
        <f>'ConventionalAllocations (Large)'!AK31</f>
        <v>0</v>
      </c>
      <c r="AR58" s="436">
        <f>'ConventionalAllocations (Large)'!AL31</f>
        <v>0</v>
      </c>
      <c r="AS58" s="436">
        <f>'ConventionalAllocations (Large)'!AM31</f>
        <v>0</v>
      </c>
      <c r="AT58" s="436">
        <f>'ConventionalAllocations (Large)'!AN31</f>
        <v>0</v>
      </c>
      <c r="AU58" s="121">
        <f>'ConventionalAllocations (Large)'!AO31</f>
        <v>0</v>
      </c>
      <c r="AV58" s="436">
        <f>'ConventionalAllocations (Large)'!AP31</f>
        <v>0</v>
      </c>
      <c r="AW58" s="436">
        <f>'ConventionalAllocations (Large)'!AQ31</f>
        <v>0</v>
      </c>
      <c r="AX58" s="436">
        <f>'ConventionalAllocations (Large)'!AR31</f>
        <v>0</v>
      </c>
      <c r="AY58" s="436">
        <f>'ConventionalAllocations (Large)'!AS31</f>
        <v>0</v>
      </c>
      <c r="AZ58" s="436">
        <f>'ConventionalAllocations (Large)'!AT31</f>
        <v>0</v>
      </c>
      <c r="BA58" s="436">
        <f>'ConventionalAllocations (Large)'!AU31</f>
        <v>0</v>
      </c>
      <c r="BB58" s="436">
        <f>'ConventionalAllocations (Large)'!AV31</f>
        <v>0</v>
      </c>
      <c r="BC58" s="436">
        <f>'ConventionalAllocations (Large)'!AW31</f>
        <v>0</v>
      </c>
      <c r="BD58" s="436">
        <f>'ConventionalAllocations (Large)'!AX31</f>
        <v>0</v>
      </c>
      <c r="BE58" s="436">
        <f>'ConventionalAllocations (Large)'!AY31</f>
        <v>0</v>
      </c>
      <c r="BF58" s="116">
        <f t="shared" si="1"/>
        <v>0</v>
      </c>
      <c r="BG58" s="488">
        <f>'ConventionalAllocations (Large)'!R31</f>
        <v>0.46</v>
      </c>
      <c r="BH58" s="457"/>
      <c r="BI58" s="457" t="str">
        <f>'ConventionalAllocations (Large)'!S31</f>
        <v>No residential component assumed as part of the allocation.
Originally appraised as part of Tall Building Feasibility Study.  
210030FUL relates to the entire allocation site and is commercial only and therefore isn't assigned to the conventional pipeline.</v>
      </c>
      <c r="BJ58" s="457" t="str">
        <f>'ConventionalAllocations (Large)'!Z31</f>
        <v>NA</v>
      </c>
      <c r="BK58" s="457" t="s">
        <v>1178</v>
      </c>
      <c r="BL58" s="457" t="s">
        <v>37</v>
      </c>
    </row>
    <row r="59" spans="1:64" s="470" customFormat="1" hidden="1" x14ac:dyDescent="0.45">
      <c r="A59" s="469">
        <f>'ConventionalAllocations (Large)'!A32</f>
        <v>28</v>
      </c>
      <c r="B59" s="481" t="str">
        <f>'ConventionalAllocations (Large)'!B32</f>
        <v>08EA</v>
      </c>
      <c r="C59" s="469"/>
      <c r="D59" s="469"/>
      <c r="E59" s="469"/>
      <c r="F59" s="469"/>
      <c r="G59" s="469" t="str">
        <f>'ConventionalAllocations (Large)'!D32</f>
        <v>Craven House, Land to rear of Cavalier House, 1 - 6 Craven Road &amp; Crowborough Court, 40 - 44 Craven House, Uxbridge Road, Ealing W5 2BS</v>
      </c>
      <c r="H59" s="469" t="str">
        <f>'ConventionalAllocations (Large)'!E32</f>
        <v>Office with supporting uses suitable to the town centre</v>
      </c>
      <c r="I59" s="469">
        <f>'ConventionalAllocations (Large)'!F32</f>
        <v>0</v>
      </c>
      <c r="J59" s="469">
        <f>'ConventionalAllocations (Large)'!H32</f>
        <v>6</v>
      </c>
      <c r="K59" s="469">
        <f>'ConventionalAllocations (Large)'!G32</f>
        <v>-6</v>
      </c>
      <c r="L59" s="469" t="str">
        <f>'ConventionalAllocations (Large)'!I32</f>
        <v>164805FUL (No resi. component)
241397FUL (Student Accommodation - pending)</v>
      </c>
      <c r="M59" s="469">
        <f>'ConventionalAllocations (Large)'!J32</f>
        <v>0</v>
      </c>
      <c r="N59" s="469">
        <f>'ConventionalAllocations (Large)'!K32</f>
        <v>-6</v>
      </c>
      <c r="O59" s="469"/>
      <c r="P59" s="469"/>
      <c r="Q59" s="482" t="str">
        <f>'ConventionalAllocations (Large)'!L32</f>
        <v>Ealing Broadway</v>
      </c>
      <c r="R59" s="482" t="str">
        <f>'ConventionalAllocations (Large)'!M32</f>
        <v>Ealing</v>
      </c>
      <c r="S59" s="482">
        <f>'ConventionalAllocations (Large)'!N32</f>
        <v>517171</v>
      </c>
      <c r="T59" s="482">
        <f>'ConventionalAllocations (Large)'!O32</f>
        <v>180645</v>
      </c>
      <c r="U59" s="482">
        <f>'ConventionalAllocations (Large)'!P32</f>
        <v>0</v>
      </c>
      <c r="V59" s="482" t="str">
        <f>'ConventionalAllocations (Large)'!Q32</f>
        <v>EAL9</v>
      </c>
      <c r="W59" s="469"/>
      <c r="X59" s="469"/>
      <c r="Z59" s="474">
        <f>'ConventionalAllocations (Large)'!T32</f>
        <v>-6</v>
      </c>
      <c r="AA59" s="469"/>
      <c r="AB59" s="469"/>
      <c r="AC59" s="469"/>
      <c r="AD59" s="469"/>
      <c r="AH59" s="469">
        <v>0</v>
      </c>
      <c r="AI59" s="469"/>
      <c r="AJ59" s="469"/>
      <c r="AK59" s="469"/>
      <c r="AL59" s="469"/>
      <c r="AM59" s="469"/>
      <c r="AN59" s="469"/>
      <c r="AO59" s="469"/>
      <c r="AP59" s="462">
        <f>'ConventionalAllocations (Large)'!AJ32</f>
        <v>0</v>
      </c>
      <c r="AQ59" s="469">
        <f>'ConventionalAllocations (Large)'!AK32</f>
        <v>0</v>
      </c>
      <c r="AR59" s="469">
        <f>'ConventionalAllocations (Large)'!AL32</f>
        <v>0</v>
      </c>
      <c r="AS59" s="469">
        <f>'ConventionalAllocations (Large)'!AM32</f>
        <v>0</v>
      </c>
      <c r="AT59" s="469">
        <f>'ConventionalAllocations (Large)'!AN32</f>
        <v>0</v>
      </c>
      <c r="AU59" s="121">
        <f>'ConventionalAllocations (Large)'!AO32</f>
        <v>0</v>
      </c>
      <c r="AV59" s="469">
        <f>'ConventionalAllocations (Large)'!AP32</f>
        <v>-6</v>
      </c>
      <c r="AW59" s="469">
        <f>'ConventionalAllocations (Large)'!AQ32</f>
        <v>0</v>
      </c>
      <c r="AX59" s="469">
        <f>'ConventionalAllocations (Large)'!AR32</f>
        <v>0</v>
      </c>
      <c r="AY59" s="469">
        <f>'ConventionalAllocations (Large)'!AS32</f>
        <v>0</v>
      </c>
      <c r="AZ59" s="469">
        <f>'ConventionalAllocations (Large)'!AT32</f>
        <v>0</v>
      </c>
      <c r="BA59" s="469">
        <f>'ConventionalAllocations (Large)'!AU32</f>
        <v>0</v>
      </c>
      <c r="BB59" s="469">
        <f>'ConventionalAllocations (Large)'!AV32</f>
        <v>0</v>
      </c>
      <c r="BC59" s="469">
        <f>'ConventionalAllocations (Large)'!AW32</f>
        <v>0</v>
      </c>
      <c r="BD59" s="469">
        <f>'ConventionalAllocations (Large)'!AX32</f>
        <v>0</v>
      </c>
      <c r="BE59" s="469">
        <f>'ConventionalAllocations (Large)'!AY32</f>
        <v>-6</v>
      </c>
      <c r="BF59" s="116">
        <f t="shared" si="1"/>
        <v>0</v>
      </c>
      <c r="BG59" s="488">
        <f>'ConventionalAllocations (Large)'!R32</f>
        <v>1.03</v>
      </c>
      <c r="BH59" s="457"/>
      <c r="BI59" s="457" t="str">
        <f>'ConventionalAllocations (Large)'!S32</f>
        <v xml:space="preserve">The allocation assumes no residential component.
Note existing units (6) at Crowborough Court.
Appraised as part of Tall Building Feasibility Study. 
Part of the site (Exchange Plaza) is subject to extant and pending permissions. The commenced permission 164805FUL (at Exchange Plaza) is for commercial only and therefore isn't assigned to the conventional pipeline. This permission appears to have stalled. A new application (241397FUL) for Exchange Plaza was submitted in April 2024, and proposes 504 rooms of student accommodation. This scheme is currently captured in the pending tab.  This permission was granted on the 04/06/2025, and effectively substitutes 164805FUL and a portion of the allocation itself. 
</v>
      </c>
      <c r="BJ59" s="457" t="str">
        <f>'ConventionalAllocations (Large)'!Z32</f>
        <v>Beyond next 5 years.</v>
      </c>
      <c r="BK59" s="457" t="s">
        <v>1300</v>
      </c>
      <c r="BL59" s="457" t="s">
        <v>1179</v>
      </c>
    </row>
    <row r="60" spans="1:64" s="453" customFormat="1" hidden="1" x14ac:dyDescent="0.45">
      <c r="A60" s="436">
        <f>'ConventionalAllocations (Large)'!A33</f>
        <v>29</v>
      </c>
      <c r="B60" s="485" t="str">
        <f>'ConventionalAllocations (Large)'!B33</f>
        <v>NA</v>
      </c>
      <c r="C60" s="436"/>
      <c r="D60" s="436"/>
      <c r="E60" s="436"/>
      <c r="F60" s="436"/>
      <c r="G60" s="436" t="str">
        <f>'ConventionalAllocations (Large)'!D33</f>
        <v>Arden Road Car Park, Arden Road, West Ealing W13 8RA</v>
      </c>
      <c r="H60" s="436" t="str">
        <f>'ConventionalAllocations (Large)'!E33</f>
        <v>Mixed-use scheme of residential and commercial.</v>
      </c>
      <c r="I60" s="436">
        <f>'ConventionalAllocations (Large)'!F33</f>
        <v>29</v>
      </c>
      <c r="J60" s="436">
        <f>'ConventionalAllocations (Large)'!H33</f>
        <v>0</v>
      </c>
      <c r="K60" s="436">
        <f>'ConventionalAllocations (Large)'!G33</f>
        <v>29</v>
      </c>
      <c r="L60" s="436" t="str">
        <f>'ConventionalAllocations (Large)'!I33</f>
        <v>203717FUL</v>
      </c>
      <c r="M60" s="436">
        <f>'ConventionalAllocations (Large)'!J33</f>
        <v>0</v>
      </c>
      <c r="N60" s="436">
        <f>'ConventionalAllocations (Large)'!K33</f>
        <v>0</v>
      </c>
      <c r="O60" s="436"/>
      <c r="P60" s="436"/>
      <c r="Q60" s="459" t="str">
        <f>'ConventionalAllocations (Large)'!L33</f>
        <v>Walpole</v>
      </c>
      <c r="R60" s="459" t="str">
        <f>'ConventionalAllocations (Large)'!M33</f>
        <v>Ealing</v>
      </c>
      <c r="S60" s="459">
        <f>'ConventionalAllocations (Large)'!N33</f>
        <v>517059</v>
      </c>
      <c r="T60" s="459">
        <f>'ConventionalAllocations (Large)'!O33</f>
        <v>180571</v>
      </c>
      <c r="U60" s="459">
        <f>'ConventionalAllocations (Large)'!P33</f>
        <v>12157359</v>
      </c>
      <c r="V60" s="459" t="str">
        <f>'ConventionalAllocations (Large)'!Q33</f>
        <v>No</v>
      </c>
      <c r="W60" s="436"/>
      <c r="X60" s="436"/>
      <c r="Z60" s="442">
        <f>'ConventionalAllocations (Large)'!T33</f>
        <v>0</v>
      </c>
      <c r="AA60" s="436"/>
      <c r="AB60" s="436"/>
      <c r="AC60" s="436"/>
      <c r="AD60" s="436"/>
      <c r="AH60" s="436">
        <v>0</v>
      </c>
      <c r="AI60" s="436"/>
      <c r="AJ60" s="436"/>
      <c r="AK60" s="436"/>
      <c r="AL60" s="436"/>
      <c r="AM60" s="436"/>
      <c r="AN60" s="436"/>
      <c r="AO60" s="436"/>
      <c r="AP60" s="462">
        <f>'ConventionalAllocations (Large)'!AJ33</f>
        <v>0</v>
      </c>
      <c r="AQ60" s="436">
        <f>'ConventionalAllocations (Large)'!AK33</f>
        <v>0</v>
      </c>
      <c r="AR60" s="436">
        <f>'ConventionalAllocations (Large)'!AL33</f>
        <v>0</v>
      </c>
      <c r="AS60" s="436">
        <f>'ConventionalAllocations (Large)'!AM33</f>
        <v>0</v>
      </c>
      <c r="AT60" s="436">
        <f>'ConventionalAllocations (Large)'!AN33</f>
        <v>0</v>
      </c>
      <c r="AU60" s="121">
        <f>'ConventionalAllocations (Large)'!AO33</f>
        <v>0</v>
      </c>
      <c r="AV60" s="436">
        <f>'ConventionalAllocations (Large)'!AP33</f>
        <v>0</v>
      </c>
      <c r="AW60" s="436">
        <f>'ConventionalAllocations (Large)'!AQ33</f>
        <v>0</v>
      </c>
      <c r="AX60" s="436">
        <f>'ConventionalAllocations (Large)'!AR33</f>
        <v>0</v>
      </c>
      <c r="AY60" s="436">
        <f>'ConventionalAllocations (Large)'!AS33</f>
        <v>0</v>
      </c>
      <c r="AZ60" s="436">
        <f>'ConventionalAllocations (Large)'!AT33</f>
        <v>0</v>
      </c>
      <c r="BA60" s="436">
        <f>'ConventionalAllocations (Large)'!AU33</f>
        <v>0</v>
      </c>
      <c r="BB60" s="436">
        <f>'ConventionalAllocations (Large)'!AV33</f>
        <v>0</v>
      </c>
      <c r="BC60" s="436">
        <f>'ConventionalAllocations (Large)'!AW33</f>
        <v>0</v>
      </c>
      <c r="BD60" s="436">
        <f>'ConventionalAllocations (Large)'!AX33</f>
        <v>0</v>
      </c>
      <c r="BE60" s="436">
        <f>'ConventionalAllocations (Large)'!AY33</f>
        <v>0</v>
      </c>
      <c r="BF60" s="116">
        <f t="shared" si="1"/>
        <v>0</v>
      </c>
      <c r="BG60" s="488">
        <f>'ConventionalAllocations (Large)'!R33</f>
        <v>7.0000000000000007E-2</v>
      </c>
      <c r="BH60" s="457"/>
      <c r="BI60" s="457" t="str">
        <f>'ConventionalAllocations (Large)'!S33</f>
        <v>No longer pursued as Allocation. 
Below Large Site threshold.
Approved permission 203717FUL for 29 units noted but small site and therefore omitted from the pipeline.</v>
      </c>
      <c r="BJ60" s="457" t="str">
        <f>'ConventionalAllocations (Large)'!Z33</f>
        <v>NA</v>
      </c>
      <c r="BK60" s="457" t="s">
        <v>635</v>
      </c>
      <c r="BL60" s="457" t="s">
        <v>37</v>
      </c>
    </row>
    <row r="61" spans="1:64" s="453" customFormat="1" hidden="1" x14ac:dyDescent="0.45">
      <c r="A61" s="436">
        <f>'ConventionalAllocations (Large)'!A34</f>
        <v>30</v>
      </c>
      <c r="B61" s="485" t="str">
        <f>'ConventionalAllocations (Large)'!B34</f>
        <v>NA</v>
      </c>
      <c r="C61" s="436"/>
      <c r="D61" s="436"/>
      <c r="E61" s="436"/>
      <c r="F61" s="436"/>
      <c r="G61" s="436" t="str">
        <f>'ConventionalAllocations (Large)'!D34</f>
        <v>1 - 19 Broadway, Aviation &amp; Pioneer Courts, West Ealing W13 9AN</v>
      </c>
      <c r="H61" s="436" t="str">
        <f>'ConventionalAllocations (Large)'!E34</f>
        <v>Residential-led, mixed-use scheme</v>
      </c>
      <c r="I61" s="436">
        <f>'ConventionalAllocations (Large)'!F34</f>
        <v>46</v>
      </c>
      <c r="J61" s="436">
        <f>'ConventionalAllocations (Large)'!H34</f>
        <v>13</v>
      </c>
      <c r="K61" s="436">
        <f>'ConventionalAllocations (Large)'!G34</f>
        <v>33</v>
      </c>
      <c r="L61" s="436" t="str">
        <f>'ConventionalAllocations (Large)'!I34</f>
        <v>P/2009/1325</v>
      </c>
      <c r="M61" s="436">
        <f>'ConventionalAllocations (Large)'!J34</f>
        <v>0</v>
      </c>
      <c r="N61" s="436">
        <f>'ConventionalAllocations (Large)'!K34</f>
        <v>33</v>
      </c>
      <c r="O61" s="436"/>
      <c r="P61" s="436"/>
      <c r="Q61" s="459" t="str">
        <f>'ConventionalAllocations (Large)'!L34</f>
        <v>Walpole</v>
      </c>
      <c r="R61" s="459" t="str">
        <f>'ConventionalAllocations (Large)'!M34</f>
        <v>Ealing</v>
      </c>
      <c r="S61" s="459">
        <f>'ConventionalAllocations (Large)'!N34</f>
        <v>516518</v>
      </c>
      <c r="T61" s="459">
        <f>'ConventionalAllocations (Large)'!O34</f>
        <v>180372</v>
      </c>
      <c r="U61" s="459">
        <f>'ConventionalAllocations (Large)'!P34</f>
        <v>12171415</v>
      </c>
      <c r="V61" s="459" t="str">
        <f>'ConventionalAllocations (Large)'!Q34</f>
        <v>EAL14</v>
      </c>
      <c r="W61" s="436"/>
      <c r="X61" s="436"/>
      <c r="Z61" s="442">
        <f>'ConventionalAllocations (Large)'!T34</f>
        <v>0</v>
      </c>
      <c r="AA61" s="436"/>
      <c r="AB61" s="436"/>
      <c r="AC61" s="436"/>
      <c r="AD61" s="436"/>
      <c r="AH61" s="436">
        <v>0</v>
      </c>
      <c r="AI61" s="436"/>
      <c r="AJ61" s="436"/>
      <c r="AK61" s="436"/>
      <c r="AL61" s="436"/>
      <c r="AM61" s="436"/>
      <c r="AN61" s="436"/>
      <c r="AO61" s="436"/>
      <c r="AP61" s="462">
        <f>'ConventionalAllocations (Large)'!AJ34</f>
        <v>0</v>
      </c>
      <c r="AQ61" s="436">
        <f>'ConventionalAllocations (Large)'!AK34</f>
        <v>0</v>
      </c>
      <c r="AR61" s="436">
        <f>'ConventionalAllocations (Large)'!AL34</f>
        <v>0</v>
      </c>
      <c r="AS61" s="436">
        <f>'ConventionalAllocations (Large)'!AM34</f>
        <v>0</v>
      </c>
      <c r="AT61" s="436">
        <f>'ConventionalAllocations (Large)'!AN34</f>
        <v>0</v>
      </c>
      <c r="AU61" s="121">
        <f>'ConventionalAllocations (Large)'!AO34</f>
        <v>0</v>
      </c>
      <c r="AV61" s="436">
        <f>'ConventionalAllocations (Large)'!AP34</f>
        <v>0</v>
      </c>
      <c r="AW61" s="436">
        <f>'ConventionalAllocations (Large)'!AQ34</f>
        <v>0</v>
      </c>
      <c r="AX61" s="436">
        <f>'ConventionalAllocations (Large)'!AR34</f>
        <v>0</v>
      </c>
      <c r="AY61" s="436">
        <f>'ConventionalAllocations (Large)'!AS34</f>
        <v>0</v>
      </c>
      <c r="AZ61" s="436">
        <f>'ConventionalAllocations (Large)'!AT34</f>
        <v>0</v>
      </c>
      <c r="BA61" s="436">
        <f>'ConventionalAllocations (Large)'!AU34</f>
        <v>0</v>
      </c>
      <c r="BB61" s="436">
        <f>'ConventionalAllocations (Large)'!AV34</f>
        <v>0</v>
      </c>
      <c r="BC61" s="436">
        <f>'ConventionalAllocations (Large)'!AW34</f>
        <v>0</v>
      </c>
      <c r="BD61" s="436">
        <f>'ConventionalAllocations (Large)'!AX34</f>
        <v>0</v>
      </c>
      <c r="BE61" s="436">
        <f>'ConventionalAllocations (Large)'!AY34</f>
        <v>0</v>
      </c>
      <c r="BF61" s="116">
        <f t="shared" si="1"/>
        <v>0</v>
      </c>
      <c r="BG61" s="488">
        <f>'ConventionalAllocations (Large)'!R34</f>
        <v>0.24</v>
      </c>
      <c r="BH61" s="457"/>
      <c r="BI61" s="457" t="str">
        <f>'ConventionalAllocations (Large)'!S34</f>
        <v xml:space="preserve">No longer pursued as Allocation. 
Below Large Site threshold.
</v>
      </c>
      <c r="BJ61" s="457" t="str">
        <f>'ConventionalAllocations (Large)'!Z34</f>
        <v>NA</v>
      </c>
      <c r="BK61" s="457" t="s">
        <v>638</v>
      </c>
      <c r="BL61" s="457" t="s">
        <v>37</v>
      </c>
    </row>
    <row r="62" spans="1:64" hidden="1" x14ac:dyDescent="0.45">
      <c r="A62" s="462">
        <f>'ConventionalAllocations (Large)'!A35</f>
        <v>31</v>
      </c>
      <c r="B62" s="465" t="str">
        <f>'ConventionalAllocations (Large)'!B35</f>
        <v>09EA</v>
      </c>
      <c r="C62" s="462"/>
      <c r="D62" s="462"/>
      <c r="E62" s="462"/>
      <c r="F62" s="462"/>
      <c r="G62" s="116" t="str">
        <f>'ConventionalAllocations (Large)'!D35</f>
        <v>66 - 86 Broadway, West Ealing, W13 0SY</v>
      </c>
      <c r="H62" s="462" t="str">
        <f>'ConventionalAllocations (Large)'!E35</f>
        <v>Residential-led, mixed-use scheme.</v>
      </c>
      <c r="I62" s="462">
        <f>'ConventionalAllocations (Large)'!F35</f>
        <v>94</v>
      </c>
      <c r="J62" s="462">
        <f>'ConventionalAllocations (Large)'!H35</f>
        <v>18</v>
      </c>
      <c r="K62" s="116">
        <f>'ConventionalAllocations (Large)'!G35</f>
        <v>76</v>
      </c>
      <c r="L62" s="462" t="str">
        <f>'ConventionalAllocations (Large)'!I35</f>
        <v xml:space="preserve">
193500FUL (which itself supersedes 163829FUL and 180248FUL)
184095FUL (withdrawn).</v>
      </c>
      <c r="M62" s="462">
        <f>'ConventionalAllocations (Large)'!J35</f>
        <v>0</v>
      </c>
      <c r="N62" s="462">
        <f>'ConventionalAllocations (Large)'!K35</f>
        <v>76</v>
      </c>
      <c r="O62" s="462"/>
      <c r="P62" s="462"/>
      <c r="Q62" s="464" t="str">
        <f>'ConventionalAllocations (Large)'!L35</f>
        <v>Hanwell Broadway</v>
      </c>
      <c r="R62" s="464" t="str">
        <f>'ConventionalAllocations (Large)'!M35</f>
        <v>Ealing</v>
      </c>
      <c r="S62" s="464">
        <f>'ConventionalAllocations (Large)'!N35</f>
        <v>516413</v>
      </c>
      <c r="T62" s="464">
        <f>'ConventionalAllocations (Large)'!O35</f>
        <v>180388</v>
      </c>
      <c r="U62" s="464">
        <f>'ConventionalAllocations (Large)'!P35</f>
        <v>0</v>
      </c>
      <c r="V62" s="464" t="str">
        <f>'ConventionalAllocations (Large)'!Q35</f>
        <v>EAL15</v>
      </c>
      <c r="W62" s="462"/>
      <c r="X62" s="462"/>
      <c r="Z62" s="473">
        <f>'ConventionalAllocations (Large)'!T35</f>
        <v>76</v>
      </c>
      <c r="AA62" s="462"/>
      <c r="AB62" s="462"/>
      <c r="AC62" s="462"/>
      <c r="AD62" s="462"/>
      <c r="AH62" s="462">
        <v>0</v>
      </c>
      <c r="AI62" s="462"/>
      <c r="AJ62" s="462"/>
      <c r="AK62" s="462"/>
      <c r="AL62" s="462"/>
      <c r="AM62" s="462"/>
      <c r="AN62" s="462"/>
      <c r="AO62" s="462"/>
      <c r="AP62" s="462">
        <f>'ConventionalAllocations (Large)'!AJ35</f>
        <v>0</v>
      </c>
      <c r="AQ62" s="116">
        <f>'ConventionalAllocations (Large)'!AK35</f>
        <v>0</v>
      </c>
      <c r="AR62" s="116">
        <f>'ConventionalAllocations (Large)'!AL35</f>
        <v>0</v>
      </c>
      <c r="AS62" s="116">
        <f>'ConventionalAllocations (Large)'!AM35</f>
        <v>0</v>
      </c>
      <c r="AT62" s="116">
        <f>'ConventionalAllocations (Large)'!AN35</f>
        <v>0</v>
      </c>
      <c r="AU62" s="121">
        <f>'ConventionalAllocations (Large)'!AO35</f>
        <v>0</v>
      </c>
      <c r="AV62" s="462">
        <f>'ConventionalAllocations (Large)'!AP35</f>
        <v>25</v>
      </c>
      <c r="AW62" s="462">
        <f>'ConventionalAllocations (Large)'!AQ35</f>
        <v>25</v>
      </c>
      <c r="AX62" s="462">
        <f>'ConventionalAllocations (Large)'!AR35</f>
        <v>26</v>
      </c>
      <c r="AY62" s="462">
        <f>'ConventionalAllocations (Large)'!AS35</f>
        <v>0</v>
      </c>
      <c r="AZ62" s="462">
        <f>'ConventionalAllocations (Large)'!AT35</f>
        <v>0</v>
      </c>
      <c r="BA62" s="462">
        <f>'ConventionalAllocations (Large)'!AU35</f>
        <v>0</v>
      </c>
      <c r="BB62" s="462">
        <f>'ConventionalAllocations (Large)'!AV35</f>
        <v>0</v>
      </c>
      <c r="BC62" s="462">
        <f>'ConventionalAllocations (Large)'!AW35</f>
        <v>0</v>
      </c>
      <c r="BD62" s="462">
        <f>'ConventionalAllocations (Large)'!AX35</f>
        <v>0</v>
      </c>
      <c r="BE62" s="462">
        <f>'ConventionalAllocations (Large)'!AY35</f>
        <v>76</v>
      </c>
      <c r="BF62" s="116">
        <f t="shared" si="1"/>
        <v>0</v>
      </c>
      <c r="BG62" s="488">
        <f>'ConventionalAllocations (Large)'!R35</f>
        <v>0.28000000000000003</v>
      </c>
      <c r="BH62" s="457" t="s">
        <v>1541</v>
      </c>
      <c r="BI62" s="457" t="str">
        <f>'ConventionalAllocations (Large)'!S35</f>
        <v xml:space="preserve">Capacity derived from Tall Building Feasibility Study
The estimated calculated capacity figure (76) subsumes earlier permission (193500FUL) relating to this site, which it is understood has now lapsed. 
 </v>
      </c>
      <c r="BJ62" s="457" t="str">
        <f>'ConventionalAllocations (Large)'!Z35</f>
        <v>Scenario 23</v>
      </c>
      <c r="BK62" s="457" t="s">
        <v>1052</v>
      </c>
      <c r="BL62" s="457" t="s">
        <v>1053</v>
      </c>
    </row>
    <row r="63" spans="1:64" s="453" customFormat="1" hidden="1" x14ac:dyDescent="0.45">
      <c r="A63" s="436">
        <f>'ConventionalAllocations (Large)'!A36</f>
        <v>32</v>
      </c>
      <c r="B63" s="485" t="str">
        <f>'ConventionalAllocations (Large)'!B36</f>
        <v>10EA</v>
      </c>
      <c r="C63" s="436"/>
      <c r="D63" s="436"/>
      <c r="E63" s="436"/>
      <c r="F63" s="436"/>
      <c r="G63" s="436" t="str">
        <f>'ConventionalAllocations (Large)'!D36</f>
        <v>59 - 65 Broadway, West Ealing, W13 9BP</v>
      </c>
      <c r="H63" s="436" t="str">
        <f>'ConventionalAllocations (Large)'!E36</f>
        <v>Residential-led with retail provision</v>
      </c>
      <c r="I63" s="436">
        <f>'ConventionalAllocations (Large)'!F36</f>
        <v>0</v>
      </c>
      <c r="J63" s="436">
        <f>'ConventionalAllocations (Large)'!H36</f>
        <v>0</v>
      </c>
      <c r="K63" s="436">
        <f>'ConventionalAllocations (Large)'!G36</f>
        <v>0</v>
      </c>
      <c r="L63" s="436" t="str">
        <f>'ConventionalAllocations (Large)'!I36</f>
        <v>None</v>
      </c>
      <c r="M63" s="436">
        <f>'ConventionalAllocations (Large)'!J36</f>
        <v>0</v>
      </c>
      <c r="N63" s="436">
        <f>'ConventionalAllocations (Large)'!K36</f>
        <v>0</v>
      </c>
      <c r="O63" s="436"/>
      <c r="P63" s="436"/>
      <c r="Q63" s="459" t="str">
        <f>'ConventionalAllocations (Large)'!L36</f>
        <v>Walpole</v>
      </c>
      <c r="R63" s="459" t="str">
        <f>'ConventionalAllocations (Large)'!M36</f>
        <v>Ealing</v>
      </c>
      <c r="S63" s="459">
        <f>'ConventionalAllocations (Large)'!N36</f>
        <v>0</v>
      </c>
      <c r="T63" s="459">
        <f>'ConventionalAllocations (Large)'!O36</f>
        <v>0</v>
      </c>
      <c r="U63" s="459">
        <f>'ConventionalAllocations (Large)'!P36</f>
        <v>0</v>
      </c>
      <c r="V63" s="459" t="str">
        <f>'ConventionalAllocations (Large)'!Q36</f>
        <v>EAL16</v>
      </c>
      <c r="W63" s="436"/>
      <c r="X63" s="436"/>
      <c r="Z63" s="442">
        <f>'ConventionalAllocations (Large)'!T36</f>
        <v>0</v>
      </c>
      <c r="AA63" s="436"/>
      <c r="AB63" s="436"/>
      <c r="AC63" s="436"/>
      <c r="AD63" s="436"/>
      <c r="AH63" s="436">
        <v>0</v>
      </c>
      <c r="AI63" s="436"/>
      <c r="AJ63" s="436"/>
      <c r="AK63" s="436"/>
      <c r="AL63" s="436"/>
      <c r="AM63" s="436"/>
      <c r="AN63" s="436"/>
      <c r="AO63" s="436"/>
      <c r="AP63" s="462">
        <f>'ConventionalAllocations (Large)'!AJ36</f>
        <v>0</v>
      </c>
      <c r="AQ63" s="436">
        <f>'ConventionalAllocations (Large)'!AK36</f>
        <v>0</v>
      </c>
      <c r="AR63" s="436">
        <f>'ConventionalAllocations (Large)'!AL36</f>
        <v>0</v>
      </c>
      <c r="AS63" s="436">
        <f>'ConventionalAllocations (Large)'!AM36</f>
        <v>0</v>
      </c>
      <c r="AT63" s="436">
        <f>'ConventionalAllocations (Large)'!AN36</f>
        <v>0</v>
      </c>
      <c r="AU63" s="121">
        <f>'ConventionalAllocations (Large)'!AO36</f>
        <v>0</v>
      </c>
      <c r="AV63" s="436">
        <f>'ConventionalAllocations (Large)'!AP36</f>
        <v>0</v>
      </c>
      <c r="AW63" s="436">
        <f>'ConventionalAllocations (Large)'!AQ36</f>
        <v>0</v>
      </c>
      <c r="AX63" s="436">
        <f>'ConventionalAllocations (Large)'!AR36</f>
        <v>0</v>
      </c>
      <c r="AY63" s="436">
        <f>'ConventionalAllocations (Large)'!AS36</f>
        <v>0</v>
      </c>
      <c r="AZ63" s="436">
        <f>'ConventionalAllocations (Large)'!AT36</f>
        <v>0</v>
      </c>
      <c r="BA63" s="436">
        <f>'ConventionalAllocations (Large)'!AU36</f>
        <v>0</v>
      </c>
      <c r="BB63" s="436">
        <f>'ConventionalAllocations (Large)'!AV36</f>
        <v>0</v>
      </c>
      <c r="BC63" s="436">
        <f>'ConventionalAllocations (Large)'!AW36</f>
        <v>0</v>
      </c>
      <c r="BD63" s="436">
        <f>'ConventionalAllocations (Large)'!AX36</f>
        <v>0</v>
      </c>
      <c r="BE63" s="436">
        <f>'ConventionalAllocations (Large)'!AY36</f>
        <v>0</v>
      </c>
      <c r="BF63" s="116">
        <f t="shared" si="1"/>
        <v>0</v>
      </c>
      <c r="BG63" s="488">
        <f>'ConventionalAllocations (Large)'!R36</f>
        <v>0.08</v>
      </c>
      <c r="BH63" s="457"/>
      <c r="BI63" s="457" t="str">
        <f>'ConventionalAllocations (Large)'!S36</f>
        <v xml:space="preserve">Below Large Site threshold.
Note the Tall Building study examined and estimated capacity from a wider site known as Ealing Cluster B encompassing allocations 11EA, 10EA, 12EA, 14EA, 13EA, 09EA and unallocated areas including, 85-97 Broadway, 117-129 Broadway and the Holiday Inn (67-75). Whilst separate figures are given for 09EA and 12EA, the other allocations and areas have been clustered for the purpose of estimated capacity, generating a single capacity figure of 526.
</v>
      </c>
      <c r="BJ63" s="457" t="str">
        <f>'ConventionalAllocations (Large)'!Z36</f>
        <v>NA</v>
      </c>
      <c r="BK63" s="457" t="s">
        <v>1303</v>
      </c>
      <c r="BL63" s="457" t="s">
        <v>37</v>
      </c>
    </row>
    <row r="64" spans="1:64" s="470" customFormat="1" hidden="1" x14ac:dyDescent="0.45">
      <c r="A64" s="469">
        <f>'ConventionalAllocations (Large)'!A37</f>
        <v>33</v>
      </c>
      <c r="B64" s="481" t="str">
        <f>'ConventionalAllocations (Large)'!B37</f>
        <v>11EA</v>
      </c>
      <c r="C64" s="469"/>
      <c r="D64" s="469"/>
      <c r="E64" s="469"/>
      <c r="F64" s="469"/>
      <c r="G64" s="469" t="str">
        <f>'ConventionalAllocations (Large)'!D37</f>
        <v>Sainsbury’s &amp; Library, West Ealing, 77 - 83 Broadway &amp; 2 Leeland Terrace, West Ealing W13 9BA</v>
      </c>
      <c r="H64" s="469" t="str">
        <f>'ConventionalAllocations (Large)'!E37</f>
        <v>Residential led mixed use scheme with reprovision of a supermarket, library, community facilities and sheltered accommodation.</v>
      </c>
      <c r="I64" s="469">
        <f>'ConventionalAllocations (Large)'!F37</f>
        <v>210</v>
      </c>
      <c r="J64" s="469">
        <f>'ConventionalAllocations (Large)'!H37</f>
        <v>58</v>
      </c>
      <c r="K64" s="469">
        <f>'ConventionalAllocations (Large)'!G37</f>
        <v>152</v>
      </c>
      <c r="L64" s="469" t="str">
        <f>'ConventionalAllocations (Large)'!I37</f>
        <v>None</v>
      </c>
      <c r="M64" s="469">
        <f>'ConventionalAllocations (Large)'!J37</f>
        <v>0</v>
      </c>
      <c r="N64" s="469">
        <f>'ConventionalAllocations (Large)'!K37</f>
        <v>152</v>
      </c>
      <c r="O64" s="469"/>
      <c r="P64" s="469"/>
      <c r="Q64" s="482" t="str">
        <f>'ConventionalAllocations (Large)'!L37</f>
        <v>Walpole</v>
      </c>
      <c r="R64" s="482" t="str">
        <f>'ConventionalAllocations (Large)'!M37</f>
        <v>Ealing</v>
      </c>
      <c r="S64" s="482">
        <f>'ConventionalAllocations (Large)'!N37</f>
        <v>516326</v>
      </c>
      <c r="T64" s="482">
        <f>'ConventionalAllocations (Large)'!O37</f>
        <v>180271</v>
      </c>
      <c r="U64" s="482">
        <f>'ConventionalAllocations (Large)'!P37</f>
        <v>0</v>
      </c>
      <c r="V64" s="482" t="str">
        <f>'ConventionalAllocations (Large)'!Q37</f>
        <v>EAL16</v>
      </c>
      <c r="W64" s="469"/>
      <c r="X64" s="469"/>
      <c r="Z64" s="474">
        <f>'ConventionalAllocations (Large)'!T37</f>
        <v>152</v>
      </c>
      <c r="AA64" s="469"/>
      <c r="AB64" s="469"/>
      <c r="AC64" s="469"/>
      <c r="AD64" s="469"/>
      <c r="AH64" s="469">
        <v>0</v>
      </c>
      <c r="AI64" s="469"/>
      <c r="AJ64" s="469"/>
      <c r="AK64" s="469"/>
      <c r="AL64" s="469"/>
      <c r="AM64" s="469"/>
      <c r="AN64" s="469"/>
      <c r="AO64" s="469"/>
      <c r="AP64" s="462">
        <f>'ConventionalAllocations (Large)'!AJ37</f>
        <v>0</v>
      </c>
      <c r="AQ64" s="469">
        <f>'ConventionalAllocations (Large)'!AK37</f>
        <v>0</v>
      </c>
      <c r="AR64" s="469">
        <f>'ConventionalAllocations (Large)'!AL37</f>
        <v>0</v>
      </c>
      <c r="AS64" s="469">
        <f>'ConventionalAllocations (Large)'!AM37</f>
        <v>0</v>
      </c>
      <c r="AT64" s="469">
        <f>'ConventionalAllocations (Large)'!AN37</f>
        <v>0</v>
      </c>
      <c r="AU64" s="121">
        <f>'ConventionalAllocations (Large)'!AO37</f>
        <v>0</v>
      </c>
      <c r="AV64" s="469">
        <f>'ConventionalAllocations (Large)'!AP37</f>
        <v>0</v>
      </c>
      <c r="AW64" s="469">
        <f>'ConventionalAllocations (Large)'!AQ37</f>
        <v>0</v>
      </c>
      <c r="AX64" s="469">
        <f>'ConventionalAllocations (Large)'!AR37</f>
        <v>38</v>
      </c>
      <c r="AY64" s="469">
        <f>'ConventionalAllocations (Large)'!AS37</f>
        <v>38</v>
      </c>
      <c r="AZ64" s="469">
        <f>'ConventionalAllocations (Large)'!AT37</f>
        <v>38</v>
      </c>
      <c r="BA64" s="469">
        <f>'ConventionalAllocations (Large)'!AU37</f>
        <v>38</v>
      </c>
      <c r="BB64" s="469">
        <f>'ConventionalAllocations (Large)'!AV37</f>
        <v>0</v>
      </c>
      <c r="BC64" s="469">
        <f>'ConventionalAllocations (Large)'!AW37</f>
        <v>0</v>
      </c>
      <c r="BD64" s="469">
        <f>'ConventionalAllocations (Large)'!AX37</f>
        <v>0</v>
      </c>
      <c r="BE64" s="469">
        <f>'ConventionalAllocations (Large)'!AY37</f>
        <v>152</v>
      </c>
      <c r="BF64" s="116">
        <f t="shared" si="1"/>
        <v>0</v>
      </c>
      <c r="BG64" s="488">
        <f>'ConventionalAllocations (Large)'!R37</f>
        <v>0.89</v>
      </c>
      <c r="BH64" s="457"/>
      <c r="BI64" s="457" t="str">
        <f>'ConventionalAllocations (Large)'!S37</f>
        <v>Capacity derived from Tall Building Feasibility Study. This study examined and estimated capacity from a wider site known as Ealing Cluster B encompassing allocations 11EA, 10EA, 12EA, 14EA, 13EA, 09EA and unallocated areas including, 85-97 Broadway, 117-129 Broadway and the Holiday Inn (67-75). Whilst separate figures are given for 09EA and 12EA, the other allocations and areas have been clustered for the purpose of estimated capacity, generating a single capacity figure of 526.
The capacity entry here is intended to relate to 11EA only.  The figure of 526 has been adjusted down to account for the removal of 10EA, 13EA, 14EA, 85-97 Broadway, 117-129 Broadway and the Holiday Inn (67-75). This adjustment equates to around 40% of the combined total.
Existing sheltered accommodation (O'Grady Court - 58 residential postal addresses recorded in Gazetteer, although numbering goes up to 62) has been accounted for to determine net figure.</v>
      </c>
      <c r="BJ64" s="457" t="str">
        <f>'ConventionalAllocations (Large)'!Z37</f>
        <v>Scenario 29 (reflecting gross figure).</v>
      </c>
      <c r="BK64" s="457" t="s">
        <v>1304</v>
      </c>
      <c r="BL64" s="457" t="s">
        <v>1305</v>
      </c>
    </row>
    <row r="65" spans="1:64" s="480" customFormat="1" hidden="1" x14ac:dyDescent="0.45">
      <c r="A65" s="479">
        <f>'ConventionalAllocations (Large)'!A38</f>
        <v>34</v>
      </c>
      <c r="B65" s="483" t="str">
        <f>'ConventionalAllocations (Large)'!B38</f>
        <v>12EA</v>
      </c>
      <c r="C65" s="479"/>
      <c r="D65" s="479"/>
      <c r="E65" s="479"/>
      <c r="F65" s="479"/>
      <c r="G65" s="479" t="str">
        <f>'ConventionalAllocations (Large)'!D38</f>
        <v>1-10 Chignell Place &amp; 112-126 Broadway, West Ealing, W13 0TJ</v>
      </c>
      <c r="H65" s="479" t="str">
        <f>'ConventionalAllocations (Large)'!E38</f>
        <v>Residential-led mixed-use development including retail, commercial, community and leisure.</v>
      </c>
      <c r="I65" s="479">
        <f>'ConventionalAllocations (Large)'!F38</f>
        <v>21</v>
      </c>
      <c r="J65" s="479">
        <f>'ConventionalAllocations (Large)'!H38</f>
        <v>15</v>
      </c>
      <c r="K65" s="479">
        <f>'ConventionalAllocations (Large)'!G38</f>
        <v>6</v>
      </c>
      <c r="L65" s="479" t="str">
        <f>'ConventionalAllocations (Large)'!I38</f>
        <v>162274FUL, 184490FUL (pending), 215125FUL, 224322FUL</v>
      </c>
      <c r="M65" s="479">
        <f>'ConventionalAllocations (Large)'!J38</f>
        <v>0</v>
      </c>
      <c r="N65" s="479">
        <f>'ConventionalAllocations (Large)'!K38</f>
        <v>0</v>
      </c>
      <c r="O65" s="479"/>
      <c r="P65" s="479"/>
      <c r="Q65" s="484" t="str">
        <f>'ConventionalAllocations (Large)'!L38</f>
        <v>Hanwell Broadway</v>
      </c>
      <c r="R65" s="484" t="str">
        <f>'ConventionalAllocations (Large)'!M38</f>
        <v>Ealing</v>
      </c>
      <c r="S65" s="484">
        <f>'ConventionalAllocations (Large)'!N38</f>
        <v>0</v>
      </c>
      <c r="T65" s="484">
        <f>'ConventionalAllocations (Large)'!O38</f>
        <v>0</v>
      </c>
      <c r="U65" s="484">
        <f>'ConventionalAllocations (Large)'!P38</f>
        <v>0</v>
      </c>
      <c r="V65" s="484" t="str">
        <f>'ConventionalAllocations (Large)'!Q38</f>
        <v>EAL17</v>
      </c>
      <c r="W65" s="479"/>
      <c r="X65" s="479"/>
      <c r="Z65" s="489">
        <f>'ConventionalAllocations (Large)'!T38</f>
        <v>0</v>
      </c>
      <c r="AA65" s="479"/>
      <c r="AB65" s="479"/>
      <c r="AC65" s="479"/>
      <c r="AD65" s="479"/>
      <c r="AH65" s="479">
        <v>0</v>
      </c>
      <c r="AI65" s="479"/>
      <c r="AJ65" s="479"/>
      <c r="AK65" s="479"/>
      <c r="AL65" s="479"/>
      <c r="AM65" s="479"/>
      <c r="AN65" s="479"/>
      <c r="AO65" s="479"/>
      <c r="AP65" s="462">
        <f>'ConventionalAllocations (Large)'!AJ38</f>
        <v>0</v>
      </c>
      <c r="AQ65" s="479">
        <f>'ConventionalAllocations (Large)'!AK38</f>
        <v>0</v>
      </c>
      <c r="AR65" s="479">
        <f>'ConventionalAllocations (Large)'!AL38</f>
        <v>0</v>
      </c>
      <c r="AS65" s="479">
        <f>'ConventionalAllocations (Large)'!AM38</f>
        <v>0</v>
      </c>
      <c r="AT65" s="479">
        <f>'ConventionalAllocations (Large)'!AN38</f>
        <v>0</v>
      </c>
      <c r="AU65" s="121">
        <f>'ConventionalAllocations (Large)'!AO38</f>
        <v>0</v>
      </c>
      <c r="AV65" s="479">
        <f>'ConventionalAllocations (Large)'!AP38</f>
        <v>0</v>
      </c>
      <c r="AW65" s="479">
        <f>'ConventionalAllocations (Large)'!AQ38</f>
        <v>0</v>
      </c>
      <c r="AX65" s="479">
        <f>'ConventionalAllocations (Large)'!AR38</f>
        <v>0</v>
      </c>
      <c r="AY65" s="479">
        <f>'ConventionalAllocations (Large)'!AS38</f>
        <v>0</v>
      </c>
      <c r="AZ65" s="479">
        <f>'ConventionalAllocations (Large)'!AT38</f>
        <v>0</v>
      </c>
      <c r="BA65" s="479">
        <f>'ConventionalAllocations (Large)'!AU38</f>
        <v>0</v>
      </c>
      <c r="BB65" s="479">
        <f>'ConventionalAllocations (Large)'!AV38</f>
        <v>0</v>
      </c>
      <c r="BC65" s="479">
        <f>'ConventionalAllocations (Large)'!AW38</f>
        <v>0</v>
      </c>
      <c r="BD65" s="479">
        <f>'ConventionalAllocations (Large)'!AX38</f>
        <v>0</v>
      </c>
      <c r="BE65" s="479">
        <f>'ConventionalAllocations (Large)'!AY38</f>
        <v>0</v>
      </c>
      <c r="BF65" s="116">
        <f t="shared" si="1"/>
        <v>0</v>
      </c>
      <c r="BG65" s="488">
        <f>'ConventionalAllocations (Large)'!R38</f>
        <v>0.2</v>
      </c>
      <c r="BH65" s="457"/>
      <c r="BI65" s="457" t="str">
        <f>'ConventionalAllocations (Large)'!S38</f>
        <v xml:space="preserve">Below Large Site threshold.
Extant permissions below large site threshold and therefore also omitted from pipeline.
Circa 15 existing residential addresses registered at site at present. 224322FUL permission for 13 units. Tall Building Feasibility study estimated that site could yield a further 8 units (21 gross unit). Permission 224322FUL permits 13 units at 114 Broadway only. Pending application 184490FUL proposes 40 units on part of the site alone.  </v>
      </c>
      <c r="BJ65" s="457" t="str">
        <f>'ConventionalAllocations (Large)'!Z38</f>
        <v>NA</v>
      </c>
      <c r="BK65" s="457" t="s">
        <v>1234</v>
      </c>
      <c r="BL65" s="457" t="s">
        <v>37</v>
      </c>
    </row>
    <row r="66" spans="1:64" s="480" customFormat="1" hidden="1" x14ac:dyDescent="0.45">
      <c r="A66" s="479">
        <f>'ConventionalAllocations (Large)'!A39</f>
        <v>35</v>
      </c>
      <c r="B66" s="483" t="str">
        <f>'ConventionalAllocations (Large)'!B39</f>
        <v>13EA</v>
      </c>
      <c r="C66" s="479"/>
      <c r="D66" s="479"/>
      <c r="E66" s="479"/>
      <c r="F66" s="479"/>
      <c r="G66" s="479" t="str">
        <f>'ConventionalAllocations (Large)'!D39</f>
        <v>99 - 113 Broadway, West Ealing</v>
      </c>
      <c r="H66" s="479" t="str">
        <f>'ConventionalAllocations (Large)'!E39</f>
        <v>Residential-led mixed-use scheme with retail on ground floor.</v>
      </c>
      <c r="I66" s="479">
        <f>'ConventionalAllocations (Large)'!F39</f>
        <v>36</v>
      </c>
      <c r="J66" s="479">
        <f>'ConventionalAllocations (Large)'!H39</f>
        <v>4</v>
      </c>
      <c r="K66" s="479">
        <f>'ConventionalAllocations (Large)'!G39</f>
        <v>32</v>
      </c>
      <c r="L66" s="479" t="str">
        <f>'ConventionalAllocations (Large)'!I39</f>
        <v>240012FUL</v>
      </c>
      <c r="M66" s="479">
        <f>'ConventionalAllocations (Large)'!J39</f>
        <v>0</v>
      </c>
      <c r="N66" s="479">
        <f>'ConventionalAllocations (Large)'!K39</f>
        <v>32</v>
      </c>
      <c r="O66" s="479"/>
      <c r="P66" s="479"/>
      <c r="Q66" s="484" t="str">
        <f>'ConventionalAllocations (Large)'!L39</f>
        <v>Walpole</v>
      </c>
      <c r="R66" s="484" t="str">
        <f>'ConventionalAllocations (Large)'!M39</f>
        <v>Ealing</v>
      </c>
      <c r="S66" s="484">
        <f>'ConventionalAllocations (Large)'!N39</f>
        <v>0</v>
      </c>
      <c r="T66" s="484">
        <f>'ConventionalAllocations (Large)'!O39</f>
        <v>0</v>
      </c>
      <c r="U66" s="484">
        <f>'ConventionalAllocations (Large)'!P39</f>
        <v>0</v>
      </c>
      <c r="V66" s="484" t="str">
        <f>'ConventionalAllocations (Large)'!Q39</f>
        <v>EAL16</v>
      </c>
      <c r="W66" s="479"/>
      <c r="X66" s="479"/>
      <c r="Z66" s="489">
        <f>'ConventionalAllocations (Large)'!T39</f>
        <v>0</v>
      </c>
      <c r="AA66" s="479"/>
      <c r="AB66" s="479"/>
      <c r="AC66" s="479"/>
      <c r="AD66" s="479"/>
      <c r="AH66" s="479">
        <v>0</v>
      </c>
      <c r="AI66" s="479"/>
      <c r="AJ66" s="479"/>
      <c r="AK66" s="479"/>
      <c r="AL66" s="479"/>
      <c r="AM66" s="479"/>
      <c r="AN66" s="479"/>
      <c r="AO66" s="479"/>
      <c r="AP66" s="462">
        <f>'ConventionalAllocations (Large)'!AJ39</f>
        <v>0</v>
      </c>
      <c r="AQ66" s="479">
        <f>'ConventionalAllocations (Large)'!AK39</f>
        <v>0</v>
      </c>
      <c r="AR66" s="479">
        <f>'ConventionalAllocations (Large)'!AL39</f>
        <v>0</v>
      </c>
      <c r="AS66" s="479">
        <f>'ConventionalAllocations (Large)'!AM39</f>
        <v>0</v>
      </c>
      <c r="AT66" s="479">
        <f>'ConventionalAllocations (Large)'!AN39</f>
        <v>0</v>
      </c>
      <c r="AU66" s="121">
        <f>'ConventionalAllocations (Large)'!AO39</f>
        <v>0</v>
      </c>
      <c r="AV66" s="479">
        <f>'ConventionalAllocations (Large)'!AP39</f>
        <v>0</v>
      </c>
      <c r="AW66" s="479">
        <f>'ConventionalAllocations (Large)'!AQ39</f>
        <v>0</v>
      </c>
      <c r="AX66" s="479">
        <f>'ConventionalAllocations (Large)'!AR39</f>
        <v>0</v>
      </c>
      <c r="AY66" s="479">
        <f>'ConventionalAllocations (Large)'!AS39</f>
        <v>0</v>
      </c>
      <c r="AZ66" s="479">
        <f>'ConventionalAllocations (Large)'!AT39</f>
        <v>0</v>
      </c>
      <c r="BA66" s="479">
        <f>'ConventionalAllocations (Large)'!AU39</f>
        <v>0</v>
      </c>
      <c r="BB66" s="479">
        <f>'ConventionalAllocations (Large)'!AV39</f>
        <v>0</v>
      </c>
      <c r="BC66" s="479">
        <f>'ConventionalAllocations (Large)'!AW39</f>
        <v>0</v>
      </c>
      <c r="BD66" s="479">
        <f>'ConventionalAllocations (Large)'!AX39</f>
        <v>0</v>
      </c>
      <c r="BE66" s="479">
        <f>'ConventionalAllocations (Large)'!AY39</f>
        <v>0</v>
      </c>
      <c r="BF66" s="116">
        <f t="shared" si="1"/>
        <v>0</v>
      </c>
      <c r="BG66" s="488">
        <f>'ConventionalAllocations (Large)'!R39</f>
        <v>0.18</v>
      </c>
      <c r="BH66" s="457"/>
      <c r="BI66" s="457" t="str">
        <f>'ConventionalAllocations (Large)'!S39</f>
        <v xml:space="preserve">Below Large Site threshold. 
Note pending scheme 240012FUL for 144 units now approved in November 2024.
</v>
      </c>
      <c r="BJ66" s="457" t="str">
        <f>'ConventionalAllocations (Large)'!Z39</f>
        <v>NA</v>
      </c>
      <c r="BK66" s="457" t="s">
        <v>1150</v>
      </c>
      <c r="BL66" s="457" t="s">
        <v>37</v>
      </c>
    </row>
    <row r="67" spans="1:64" s="480" customFormat="1" hidden="1" x14ac:dyDescent="0.45">
      <c r="A67" s="479">
        <f>'ConventionalAllocations (Large)'!A40</f>
        <v>36</v>
      </c>
      <c r="B67" s="483" t="str">
        <f>'ConventionalAllocations (Large)'!B40</f>
        <v>NA</v>
      </c>
      <c r="C67" s="479"/>
      <c r="D67" s="479"/>
      <c r="E67" s="479"/>
      <c r="F67" s="479"/>
      <c r="G67" s="479" t="str">
        <f>'ConventionalAllocations (Large)'!D40</f>
        <v>130 - 140 Broadway, West Ealing W13 0TL</v>
      </c>
      <c r="H67" s="479" t="str">
        <f>'ConventionalAllocations (Large)'!E40</f>
        <v>Residential-led, mixed-use scheme</v>
      </c>
      <c r="I67" s="479">
        <f>'ConventionalAllocations (Large)'!F40</f>
        <v>32</v>
      </c>
      <c r="J67" s="479">
        <f>'ConventionalAllocations (Large)'!H40</f>
        <v>7</v>
      </c>
      <c r="K67" s="479">
        <f>'ConventionalAllocations (Large)'!G40</f>
        <v>25</v>
      </c>
      <c r="L67" s="479" t="str">
        <f>'ConventionalAllocations (Large)'!I40</f>
        <v>164840FUL (completed), 214454FUL, 216082FUL</v>
      </c>
      <c r="M67" s="479">
        <f>'ConventionalAllocations (Large)'!J40</f>
        <v>0</v>
      </c>
      <c r="N67" s="479">
        <f>'ConventionalAllocations (Large)'!K40</f>
        <v>25</v>
      </c>
      <c r="O67" s="479"/>
      <c r="P67" s="479"/>
      <c r="Q67" s="484" t="str">
        <f>'ConventionalAllocations (Large)'!L40</f>
        <v>Hanwell Broadway</v>
      </c>
      <c r="R67" s="484" t="str">
        <f>'ConventionalAllocations (Large)'!M40</f>
        <v>Ealing</v>
      </c>
      <c r="S67" s="484">
        <f>'ConventionalAllocations (Large)'!N40</f>
        <v>0</v>
      </c>
      <c r="T67" s="484">
        <f>'ConventionalAllocations (Large)'!O40</f>
        <v>0</v>
      </c>
      <c r="U67" s="484">
        <f>'ConventionalAllocations (Large)'!P40</f>
        <v>0</v>
      </c>
      <c r="V67" s="484" t="str">
        <f>'ConventionalAllocations (Large)'!Q40</f>
        <v>EAL18</v>
      </c>
      <c r="W67" s="479"/>
      <c r="X67" s="479"/>
      <c r="Z67" s="489">
        <f>'ConventionalAllocations (Large)'!T40</f>
        <v>0</v>
      </c>
      <c r="AA67" s="479"/>
      <c r="AB67" s="479"/>
      <c r="AC67" s="479"/>
      <c r="AD67" s="479"/>
      <c r="AH67" s="479">
        <v>0</v>
      </c>
      <c r="AI67" s="479"/>
      <c r="AJ67" s="479"/>
      <c r="AK67" s="479"/>
      <c r="AL67" s="479"/>
      <c r="AM67" s="479"/>
      <c r="AN67" s="479"/>
      <c r="AO67" s="479"/>
      <c r="AP67" s="462">
        <f>'ConventionalAllocations (Large)'!AJ40</f>
        <v>0</v>
      </c>
      <c r="AQ67" s="479">
        <f>'ConventionalAllocations (Large)'!AK40</f>
        <v>0</v>
      </c>
      <c r="AR67" s="479">
        <f>'ConventionalAllocations (Large)'!AL40</f>
        <v>0</v>
      </c>
      <c r="AS67" s="479">
        <f>'ConventionalAllocations (Large)'!AM40</f>
        <v>0</v>
      </c>
      <c r="AT67" s="479">
        <f>'ConventionalAllocations (Large)'!AN40</f>
        <v>0</v>
      </c>
      <c r="AU67" s="121">
        <f>'ConventionalAllocations (Large)'!AO40</f>
        <v>0</v>
      </c>
      <c r="AV67" s="479">
        <f>'ConventionalAllocations (Large)'!AP40</f>
        <v>0</v>
      </c>
      <c r="AW67" s="479">
        <f>'ConventionalAllocations (Large)'!AQ40</f>
        <v>0</v>
      </c>
      <c r="AX67" s="479">
        <f>'ConventionalAllocations (Large)'!AR40</f>
        <v>0</v>
      </c>
      <c r="AY67" s="479">
        <f>'ConventionalAllocations (Large)'!AS40</f>
        <v>0</v>
      </c>
      <c r="AZ67" s="479">
        <f>'ConventionalAllocations (Large)'!AT40</f>
        <v>0</v>
      </c>
      <c r="BA67" s="479">
        <f>'ConventionalAllocations (Large)'!AU40</f>
        <v>0</v>
      </c>
      <c r="BB67" s="479">
        <f>'ConventionalAllocations (Large)'!AV40</f>
        <v>0</v>
      </c>
      <c r="BC67" s="479">
        <f>'ConventionalAllocations (Large)'!AW40</f>
        <v>0</v>
      </c>
      <c r="BD67" s="479">
        <f>'ConventionalAllocations (Large)'!AX40</f>
        <v>0</v>
      </c>
      <c r="BE67" s="479">
        <f>'ConventionalAllocations (Large)'!AY40</f>
        <v>0</v>
      </c>
      <c r="BF67" s="116">
        <f t="shared" si="1"/>
        <v>0</v>
      </c>
      <c r="BG67" s="488">
        <f>'ConventionalAllocations (Large)'!R40</f>
        <v>0.16</v>
      </c>
      <c r="BH67" s="457"/>
      <c r="BI67" s="457" t="str">
        <f>'ConventionalAllocations (Large)'!S40</f>
        <v xml:space="preserve">No longer pursued as Allocation. 
Below Large Site threshold.
Much of site (134-140) has been developed (134-136 implemented recently). Note remaining area (130-132) is subject to an extant permission (214454FUL) also contains circa 7 units at present. </v>
      </c>
      <c r="BJ67" s="457" t="str">
        <f>'ConventionalAllocations (Large)'!Z40</f>
        <v>NA</v>
      </c>
      <c r="BK67" s="457" t="s">
        <v>1060</v>
      </c>
      <c r="BL67" s="457" t="s">
        <v>37</v>
      </c>
    </row>
    <row r="68" spans="1:64" s="480" customFormat="1" hidden="1" x14ac:dyDescent="0.45">
      <c r="A68" s="479">
        <f>'ConventionalAllocations (Large)'!A41</f>
        <v>37</v>
      </c>
      <c r="B68" s="483" t="str">
        <f>'ConventionalAllocations (Large)'!B41</f>
        <v>14EA</v>
      </c>
      <c r="C68" s="479"/>
      <c r="D68" s="479"/>
      <c r="E68" s="479"/>
      <c r="F68" s="479"/>
      <c r="G68" s="479" t="str">
        <f>'ConventionalAllocations (Large)'!D41</f>
        <v>Western Gateway, 131-141 Broadway, West Ealing</v>
      </c>
      <c r="H68" s="479" t="str">
        <f>'ConventionalAllocations (Large)'!E41</f>
        <v>Residential-led with retail provision</v>
      </c>
      <c r="I68" s="479">
        <f>'ConventionalAllocations (Large)'!F41</f>
        <v>21</v>
      </c>
      <c r="J68" s="479">
        <f>'ConventionalAllocations (Large)'!H41</f>
        <v>0</v>
      </c>
      <c r="K68" s="479">
        <f>'ConventionalAllocations (Large)'!G41</f>
        <v>21</v>
      </c>
      <c r="L68" s="479" t="str">
        <f>'ConventionalAllocations (Large)'!I41</f>
        <v>225080FUL
235015FUL (pending)</v>
      </c>
      <c r="M68" s="479">
        <f>'ConventionalAllocations (Large)'!J41</f>
        <v>0</v>
      </c>
      <c r="N68" s="479">
        <f>'ConventionalAllocations (Large)'!K41</f>
        <v>0</v>
      </c>
      <c r="O68" s="479"/>
      <c r="P68" s="479"/>
      <c r="Q68" s="484" t="str">
        <f>'ConventionalAllocations (Large)'!L41</f>
        <v>Walpole</v>
      </c>
      <c r="R68" s="484" t="str">
        <f>'ConventionalAllocations (Large)'!M41</f>
        <v>Ealing</v>
      </c>
      <c r="S68" s="484">
        <f>'ConventionalAllocations (Large)'!N41</f>
        <v>0</v>
      </c>
      <c r="T68" s="484">
        <f>'ConventionalAllocations (Large)'!O41</f>
        <v>0</v>
      </c>
      <c r="U68" s="484">
        <f>'ConventionalAllocations (Large)'!P41</f>
        <v>0</v>
      </c>
      <c r="V68" s="484" t="str">
        <f>'ConventionalAllocations (Large)'!Q41</f>
        <v>EAL19</v>
      </c>
      <c r="W68" s="479"/>
      <c r="X68" s="479"/>
      <c r="Z68" s="489">
        <f>'ConventionalAllocations (Large)'!T41</f>
        <v>0</v>
      </c>
      <c r="AA68" s="479"/>
      <c r="AB68" s="479"/>
      <c r="AC68" s="479"/>
      <c r="AD68" s="479"/>
      <c r="AH68" s="479">
        <v>0</v>
      </c>
      <c r="AI68" s="479"/>
      <c r="AJ68" s="479"/>
      <c r="AK68" s="479"/>
      <c r="AL68" s="479"/>
      <c r="AM68" s="479"/>
      <c r="AN68" s="479"/>
      <c r="AO68" s="479"/>
      <c r="AP68" s="462">
        <f>'ConventionalAllocations (Large)'!AJ41</f>
        <v>0</v>
      </c>
      <c r="AQ68" s="479">
        <f>'ConventionalAllocations (Large)'!AK41</f>
        <v>0</v>
      </c>
      <c r="AR68" s="479">
        <f>'ConventionalAllocations (Large)'!AL41</f>
        <v>0</v>
      </c>
      <c r="AS68" s="479">
        <f>'ConventionalAllocations (Large)'!AM41</f>
        <v>0</v>
      </c>
      <c r="AT68" s="479">
        <f>'ConventionalAllocations (Large)'!AN41</f>
        <v>0</v>
      </c>
      <c r="AU68" s="121">
        <f>'ConventionalAllocations (Large)'!AO41</f>
        <v>0</v>
      </c>
      <c r="AV68" s="479">
        <f>'ConventionalAllocations (Large)'!AP41</f>
        <v>0</v>
      </c>
      <c r="AW68" s="479">
        <f>'ConventionalAllocations (Large)'!AQ41</f>
        <v>0</v>
      </c>
      <c r="AX68" s="479">
        <f>'ConventionalAllocations (Large)'!AR41</f>
        <v>0</v>
      </c>
      <c r="AY68" s="479">
        <f>'ConventionalAllocations (Large)'!AS41</f>
        <v>0</v>
      </c>
      <c r="AZ68" s="479">
        <f>'ConventionalAllocations (Large)'!AT41</f>
        <v>0</v>
      </c>
      <c r="BA68" s="479">
        <f>'ConventionalAllocations (Large)'!AU41</f>
        <v>0</v>
      </c>
      <c r="BB68" s="479">
        <f>'ConventionalAllocations (Large)'!AV41</f>
        <v>0</v>
      </c>
      <c r="BC68" s="479">
        <f>'ConventionalAllocations (Large)'!AW41</f>
        <v>0</v>
      </c>
      <c r="BD68" s="479">
        <f>'ConventionalAllocations (Large)'!AX41</f>
        <v>0</v>
      </c>
      <c r="BE68" s="479">
        <f>'ConventionalAllocations (Large)'!AY41</f>
        <v>0</v>
      </c>
      <c r="BF68" s="116">
        <f t="shared" si="1"/>
        <v>0</v>
      </c>
      <c r="BG68" s="488">
        <f>'ConventionalAllocations (Large)'!R41</f>
        <v>0.17</v>
      </c>
      <c r="BH68" s="457"/>
      <c r="BI68" s="457" t="str">
        <f>'ConventionalAllocations (Large)'!S41</f>
        <v xml:space="preserve">Below Large Site threshold.
Recently permitted application 225080FUL on eastern half of the allocation has site area of 0.08ha. Whilst this constitutes a small site application, as it comprises NSC accommodation it was included in the NSC Pipeline. This scheme is now effectively superseded by 235015FUL.
</v>
      </c>
      <c r="BJ68" s="457" t="str">
        <f>'ConventionalAllocations (Large)'!Z41</f>
        <v>NA</v>
      </c>
      <c r="BK68" s="457" t="s">
        <v>1375</v>
      </c>
      <c r="BL68" s="457" t="s">
        <v>37</v>
      </c>
    </row>
    <row r="69" spans="1:64" s="480" customFormat="1" hidden="1" x14ac:dyDescent="0.45">
      <c r="A69" s="479">
        <f>'ConventionalAllocations (Large)'!A42</f>
        <v>38</v>
      </c>
      <c r="B69" s="483" t="str">
        <f>'ConventionalAllocations (Large)'!B42</f>
        <v>NA</v>
      </c>
      <c r="C69" s="479"/>
      <c r="D69" s="479"/>
      <c r="E69" s="479"/>
      <c r="F69" s="479"/>
      <c r="G69" s="479" t="str">
        <f>'ConventionalAllocations (Large)'!D42</f>
        <v>Green Man Lane Estate, Singapore Road, West Ealing W13 0RJ</v>
      </c>
      <c r="H69" s="479" t="str">
        <f>'ConventionalAllocations (Large)'!E42</f>
        <v>Residential and community</v>
      </c>
      <c r="I69" s="479" t="str">
        <f>'ConventionalAllocations (Large)'!F42</f>
        <v>396 (figure excludes 6b Block D1)</v>
      </c>
      <c r="J69" s="479">
        <f>'ConventionalAllocations (Large)'!H42</f>
        <v>129</v>
      </c>
      <c r="K69" s="479">
        <f>'ConventionalAllocations (Large)'!G42</f>
        <v>267</v>
      </c>
      <c r="L69" s="479" t="str">
        <f>'ConventionalAllocations (Large)'!I42</f>
        <v>P/2010/0419,
P/2015/0072 
171774NMA, 
185957NMA, 
223093HYBRID</v>
      </c>
      <c r="M69" s="479" t="str">
        <f>'ConventionalAllocations (Large)'!J42</f>
        <v>267 (figure excludes 6b Block D1)</v>
      </c>
      <c r="N69" s="479">
        <f>'ConventionalAllocations (Large)'!K42</f>
        <v>0</v>
      </c>
      <c r="O69" s="479"/>
      <c r="P69" s="479"/>
      <c r="Q69" s="484" t="str">
        <f>'ConventionalAllocations (Large)'!L42</f>
        <v>Hanwell Broadway</v>
      </c>
      <c r="R69" s="484" t="str">
        <f>'ConventionalAllocations (Large)'!M42</f>
        <v>Ealing</v>
      </c>
      <c r="S69" s="484">
        <f>'ConventionalAllocations (Large)'!N42</f>
        <v>0</v>
      </c>
      <c r="T69" s="484">
        <f>'ConventionalAllocations (Large)'!O42</f>
        <v>0</v>
      </c>
      <c r="U69" s="484">
        <f>'ConventionalAllocations (Large)'!P42</f>
        <v>0</v>
      </c>
      <c r="V69" s="484" t="str">
        <f>'ConventionalAllocations (Large)'!Q42</f>
        <v>No</v>
      </c>
      <c r="W69" s="479"/>
      <c r="X69" s="479"/>
      <c r="Z69" s="489">
        <f>'ConventionalAllocations (Large)'!T42</f>
        <v>0</v>
      </c>
      <c r="AA69" s="479"/>
      <c r="AB69" s="479"/>
      <c r="AC69" s="479"/>
      <c r="AD69" s="479"/>
      <c r="AH69" s="479">
        <v>0</v>
      </c>
      <c r="AI69" s="479"/>
      <c r="AJ69" s="479"/>
      <c r="AK69" s="479"/>
      <c r="AL69" s="479"/>
      <c r="AM69" s="479"/>
      <c r="AN69" s="479"/>
      <c r="AO69" s="479"/>
      <c r="AP69" s="462">
        <f>'ConventionalAllocations (Large)'!AJ42</f>
        <v>0</v>
      </c>
      <c r="AQ69" s="479">
        <f>'ConventionalAllocations (Large)'!AK42</f>
        <v>0</v>
      </c>
      <c r="AR69" s="479">
        <f>'ConventionalAllocations (Large)'!AL42</f>
        <v>0</v>
      </c>
      <c r="AS69" s="479">
        <f>'ConventionalAllocations (Large)'!AM42</f>
        <v>0</v>
      </c>
      <c r="AT69" s="479">
        <f>'ConventionalAllocations (Large)'!AN42</f>
        <v>0</v>
      </c>
      <c r="AU69" s="121">
        <f>'ConventionalAllocations (Large)'!AO42</f>
        <v>0</v>
      </c>
      <c r="AV69" s="479">
        <f>'ConventionalAllocations (Large)'!AP42</f>
        <v>0</v>
      </c>
      <c r="AW69" s="479">
        <f>'ConventionalAllocations (Large)'!AQ42</f>
        <v>0</v>
      </c>
      <c r="AX69" s="479">
        <f>'ConventionalAllocations (Large)'!AR42</f>
        <v>0</v>
      </c>
      <c r="AY69" s="479">
        <f>'ConventionalAllocations (Large)'!AS42</f>
        <v>0</v>
      </c>
      <c r="AZ69" s="479">
        <f>'ConventionalAllocations (Large)'!AT42</f>
        <v>0</v>
      </c>
      <c r="BA69" s="479">
        <f>'ConventionalAllocations (Large)'!AU42</f>
        <v>0</v>
      </c>
      <c r="BB69" s="479">
        <f>'ConventionalAllocations (Large)'!AV42</f>
        <v>0</v>
      </c>
      <c r="BC69" s="479">
        <f>'ConventionalAllocations (Large)'!AW42</f>
        <v>0</v>
      </c>
      <c r="BD69" s="479">
        <f>'ConventionalAllocations (Large)'!AX42</f>
        <v>0</v>
      </c>
      <c r="BE69" s="479">
        <f>'ConventionalAllocations (Large)'!AY42</f>
        <v>0</v>
      </c>
      <c r="BF69" s="116">
        <f t="shared" si="1"/>
        <v>0</v>
      </c>
      <c r="BG69" s="488">
        <f>'ConventionalAllocations (Large)'!R42</f>
        <v>1.59</v>
      </c>
      <c r="BH69" s="457"/>
      <c r="BI69" s="457" t="str">
        <f>'ConventionalAllocations (Large)'!S42</f>
        <v>No longer pursued as Allocation.
223093HYBRID approved 20 November 2024.  This app principally covers phase 4 and a bit of the original phase 6b.   As existing the site comprises 129 units in Tintern Court which are to be demolished.  The proposal is for 396 units (gross) proposed.  The net figure is 267. 
Phases 1, 2, 3, 5 &amp; 6a completed.  Phase 6b (part - Block D1) under construction. Phase 6b (part) accounted for under P/2015/0072) under Pipeline tab.</v>
      </c>
      <c r="BJ69" s="457" t="str">
        <f>'ConventionalAllocations (Large)'!Z42</f>
        <v>NA</v>
      </c>
      <c r="BK69" s="457" t="s">
        <v>1152</v>
      </c>
      <c r="BL69" s="457" t="s">
        <v>37</v>
      </c>
    </row>
    <row r="70" spans="1:64" s="470" customFormat="1" hidden="1" x14ac:dyDescent="0.45">
      <c r="A70" s="469">
        <f>'ConventionalAllocations (Large)'!A43</f>
        <v>39</v>
      </c>
      <c r="B70" s="481" t="str">
        <f>'ConventionalAllocations (Large)'!B43</f>
        <v>15EA</v>
      </c>
      <c r="C70" s="469"/>
      <c r="D70" s="469"/>
      <c r="E70" s="469"/>
      <c r="F70" s="469"/>
      <c r="G70" s="469" t="str">
        <f>'ConventionalAllocations (Large)'!D43</f>
        <v>Waitrose, West Ealing, 2 Alexandria Road, West Ealing W13 0NL</v>
      </c>
      <c r="H70" s="469" t="str">
        <f>'ConventionalAllocations (Large)'!E43</f>
        <v>Residential-led and mixed-uses appropriate to the Town Centre (with reprovision of supermarket on ground floor).</v>
      </c>
      <c r="I70" s="469">
        <f>'ConventionalAllocations (Large)'!F43</f>
        <v>318</v>
      </c>
      <c r="J70" s="469">
        <f>'ConventionalAllocations (Large)'!H43</f>
        <v>0</v>
      </c>
      <c r="K70" s="469">
        <f>'ConventionalAllocations (Large)'!G43</f>
        <v>318</v>
      </c>
      <c r="L70" s="469" t="str">
        <f>'ConventionalAllocations (Large)'!I43</f>
        <v>233076FUL (pending)
254810VAR (pending)</v>
      </c>
      <c r="M70" s="469">
        <f>'ConventionalAllocations (Large)'!J43</f>
        <v>428</v>
      </c>
      <c r="N70" s="469">
        <f>'ConventionalAllocations (Large)'!K43</f>
        <v>0</v>
      </c>
      <c r="O70" s="469"/>
      <c r="P70" s="469"/>
      <c r="Q70" s="482" t="str">
        <f>'ConventionalAllocations (Large)'!L43</f>
        <v>Hanwell Broadway</v>
      </c>
      <c r="R70" s="482" t="str">
        <f>'ConventionalAllocations (Large)'!M43</f>
        <v>Ealing</v>
      </c>
      <c r="S70" s="482">
        <f>'ConventionalAllocations (Large)'!N43</f>
        <v>516539</v>
      </c>
      <c r="T70" s="482">
        <f>'ConventionalAllocations (Large)'!O43</f>
        <v>180689</v>
      </c>
      <c r="U70" s="482">
        <f>'ConventionalAllocations (Large)'!P43</f>
        <v>12130220</v>
      </c>
      <c r="V70" s="482" t="str">
        <f>'ConventionalAllocations (Large)'!Q43</f>
        <v>No</v>
      </c>
      <c r="W70" s="469"/>
      <c r="X70" s="469"/>
      <c r="Z70" s="474">
        <f>'ConventionalAllocations (Large)'!T43</f>
        <v>0</v>
      </c>
      <c r="AA70" s="469"/>
      <c r="AB70" s="469"/>
      <c r="AC70" s="469"/>
      <c r="AD70" s="469"/>
      <c r="AH70" s="469">
        <v>0</v>
      </c>
      <c r="AI70" s="469"/>
      <c r="AJ70" s="469"/>
      <c r="AK70" s="469"/>
      <c r="AL70" s="469"/>
      <c r="AM70" s="469"/>
      <c r="AN70" s="469"/>
      <c r="AO70" s="469"/>
      <c r="AP70" s="462">
        <f>'ConventionalAllocations (Large)'!AJ43</f>
        <v>0</v>
      </c>
      <c r="AQ70" s="469">
        <f>'ConventionalAllocations (Large)'!AK43</f>
        <v>0</v>
      </c>
      <c r="AR70" s="469">
        <f>'ConventionalAllocations (Large)'!AL43</f>
        <v>0</v>
      </c>
      <c r="AS70" s="469">
        <f>'ConventionalAllocations (Large)'!AM43</f>
        <v>0</v>
      </c>
      <c r="AT70" s="469">
        <f>'ConventionalAllocations (Large)'!AN43</f>
        <v>0</v>
      </c>
      <c r="AU70" s="121">
        <f>'ConventionalAllocations (Large)'!AO43</f>
        <v>0</v>
      </c>
      <c r="AV70" s="469">
        <f>'ConventionalAllocations (Large)'!AP43</f>
        <v>0</v>
      </c>
      <c r="AW70" s="469">
        <f>'ConventionalAllocations (Large)'!AQ43</f>
        <v>0</v>
      </c>
      <c r="AX70" s="469">
        <f>'ConventionalAllocations (Large)'!AR43</f>
        <v>0</v>
      </c>
      <c r="AY70" s="469">
        <f>'ConventionalAllocations (Large)'!AS43</f>
        <v>0</v>
      </c>
      <c r="AZ70" s="469">
        <f>'ConventionalAllocations (Large)'!AT43</f>
        <v>0</v>
      </c>
      <c r="BA70" s="469">
        <f>'ConventionalAllocations (Large)'!AU43</f>
        <v>0</v>
      </c>
      <c r="BB70" s="469">
        <f>'ConventionalAllocations (Large)'!AV43</f>
        <v>0</v>
      </c>
      <c r="BC70" s="469">
        <f>'ConventionalAllocations (Large)'!AW43</f>
        <v>0</v>
      </c>
      <c r="BD70" s="469">
        <f>'ConventionalAllocations (Large)'!AX43</f>
        <v>0</v>
      </c>
      <c r="BE70" s="469">
        <f>'ConventionalAllocations (Large)'!AY43</f>
        <v>0</v>
      </c>
      <c r="BF70" s="116">
        <f t="shared" si="1"/>
        <v>0</v>
      </c>
      <c r="BG70" s="488">
        <f>'ConventionalAllocations (Large)'!R43</f>
        <v>1.49</v>
      </c>
      <c r="BH70" s="457"/>
      <c r="BI70" s="457" t="str">
        <f>'ConventionalAllocations (Large)'!S43</f>
        <v xml:space="preserve">The site is subject to a pending application (233076FUL) for 428 units which was appealed on non-determination grounds. This appeal has now been allowed in May 2025.  Given the outcome of this appeal the 'pending' capacity input now takes precedence over the allocation input which had originally been based on the tall building study.
</v>
      </c>
      <c r="BJ70" s="457" t="str">
        <f>'ConventionalAllocations (Large)'!Z43</f>
        <v>NA</v>
      </c>
      <c r="BK70" s="457" t="s">
        <v>1376</v>
      </c>
      <c r="BL70" s="457" t="s">
        <v>1562</v>
      </c>
    </row>
    <row r="71" spans="1:64" s="453" customFormat="1" hidden="1" x14ac:dyDescent="0.45">
      <c r="A71" s="436">
        <f>'ConventionalAllocations (Large)'!A44</f>
        <v>40</v>
      </c>
      <c r="B71" s="485" t="str">
        <f>'ConventionalAllocations (Large)'!B44</f>
        <v>16EA</v>
      </c>
      <c r="C71" s="436"/>
      <c r="D71" s="436"/>
      <c r="E71" s="436"/>
      <c r="F71" s="436"/>
      <c r="G71" s="436" t="str">
        <f>'ConventionalAllocations (Large)'!D44</f>
        <v>West Ealing Station Approach, 44 - 54 Drayton Green Road &amp; 41 Hastings Road, West Ealing W13 8RY</v>
      </c>
      <c r="H71" s="436" t="str">
        <f>'ConventionalAllocations (Large)'!E44</f>
        <v>Residential-led and mixed-uses appropriate to the Town Centre.</v>
      </c>
      <c r="I71" s="436">
        <f>'ConventionalAllocations (Large)'!F44</f>
        <v>225</v>
      </c>
      <c r="J71" s="436">
        <f>'ConventionalAllocations (Large)'!H44</f>
        <v>0</v>
      </c>
      <c r="K71" s="436">
        <f>'ConventionalAllocations (Large)'!G44</f>
        <v>225</v>
      </c>
      <c r="L71" s="436" t="str">
        <f>'ConventionalAllocations (Large)'!I44</f>
        <v>233551FUL (for 412 student bed spaces)</v>
      </c>
      <c r="M71" s="436">
        <f>'ConventionalAllocations (Large)'!J44</f>
        <v>179</v>
      </c>
      <c r="N71" s="436">
        <f>'ConventionalAllocations (Large)'!K44</f>
        <v>0</v>
      </c>
      <c r="O71" s="436"/>
      <c r="P71" s="436"/>
      <c r="Q71" s="459" t="str">
        <f>'ConventionalAllocations (Large)'!L44</f>
        <v>Walpole</v>
      </c>
      <c r="R71" s="459" t="str">
        <f>'ConventionalAllocations (Large)'!M44</f>
        <v>Ealing</v>
      </c>
      <c r="S71" s="459">
        <f>'ConventionalAllocations (Large)'!N44</f>
        <v>516736</v>
      </c>
      <c r="T71" s="459">
        <f>'ConventionalAllocations (Large)'!O44</f>
        <v>180703</v>
      </c>
      <c r="U71" s="459">
        <f>'ConventionalAllocations (Large)'!P44</f>
        <v>0</v>
      </c>
      <c r="V71" s="459" t="str">
        <f>'ConventionalAllocations (Large)'!Q44</f>
        <v>EAL11</v>
      </c>
      <c r="W71" s="436"/>
      <c r="X71" s="436"/>
      <c r="Z71" s="442">
        <f>'ConventionalAllocations (Large)'!T44</f>
        <v>0</v>
      </c>
      <c r="AA71" s="436"/>
      <c r="AB71" s="436"/>
      <c r="AC71" s="436"/>
      <c r="AD71" s="436"/>
      <c r="AH71" s="436">
        <v>0</v>
      </c>
      <c r="AI71" s="436"/>
      <c r="AJ71" s="436"/>
      <c r="AK71" s="436"/>
      <c r="AL71" s="436"/>
      <c r="AM71" s="436"/>
      <c r="AN71" s="436"/>
      <c r="AO71" s="436"/>
      <c r="AP71" s="462">
        <f>'ConventionalAllocations (Large)'!AJ44</f>
        <v>0</v>
      </c>
      <c r="AQ71" s="436">
        <f>'ConventionalAllocations (Large)'!AK44</f>
        <v>0</v>
      </c>
      <c r="AR71" s="436">
        <f>'ConventionalAllocations (Large)'!AL44</f>
        <v>0</v>
      </c>
      <c r="AS71" s="436">
        <f>'ConventionalAllocations (Large)'!AM44</f>
        <v>0</v>
      </c>
      <c r="AT71" s="436">
        <f>'ConventionalAllocations (Large)'!AN44</f>
        <v>0</v>
      </c>
      <c r="AU71" s="121">
        <f>'ConventionalAllocations (Large)'!AO44</f>
        <v>0</v>
      </c>
      <c r="AV71" s="436">
        <f>'ConventionalAllocations (Large)'!AP44</f>
        <v>0</v>
      </c>
      <c r="AW71" s="436">
        <f>'ConventionalAllocations (Large)'!AQ44</f>
        <v>0</v>
      </c>
      <c r="AX71" s="436">
        <f>'ConventionalAllocations (Large)'!AR44</f>
        <v>0</v>
      </c>
      <c r="AY71" s="436">
        <f>'ConventionalAllocations (Large)'!AS44</f>
        <v>0</v>
      </c>
      <c r="AZ71" s="436">
        <f>'ConventionalAllocations (Large)'!AT44</f>
        <v>0</v>
      </c>
      <c r="BA71" s="436">
        <f>'ConventionalAllocations (Large)'!AU44</f>
        <v>0</v>
      </c>
      <c r="BB71" s="436">
        <f>'ConventionalAllocations (Large)'!AV44</f>
        <v>0</v>
      </c>
      <c r="BC71" s="436">
        <f>'ConventionalAllocations (Large)'!AW44</f>
        <v>0</v>
      </c>
      <c r="BD71" s="436">
        <f>'ConventionalAllocations (Large)'!AX44</f>
        <v>0</v>
      </c>
      <c r="BE71" s="436">
        <f>'ConventionalAllocations (Large)'!AY44</f>
        <v>0</v>
      </c>
      <c r="BF71" s="116">
        <f t="shared" si="1"/>
        <v>0</v>
      </c>
      <c r="BG71" s="488">
        <f>'ConventionalAllocations (Large)'!R44</f>
        <v>0.27</v>
      </c>
      <c r="BH71" s="457"/>
      <c r="BI71" s="457" t="str">
        <f>'ConventionalAllocations (Large)'!S44</f>
        <v xml:space="preserve">Capacity assigned to 'NSC Pipeline' Tab reflecting permission 233551FUL for PBSA accommodation which equates to 179 units.
Note this 'NSC Pipeline' input supersedes initial capacity estimate (225 units) derived from Tall Building Feasibility Study.
</v>
      </c>
      <c r="BJ71" s="457" t="str">
        <f>'ConventionalAllocations (Large)'!Z44</f>
        <v>NA</v>
      </c>
      <c r="BK71" s="457" t="s">
        <v>1560</v>
      </c>
      <c r="BL71" s="457" t="s">
        <v>37</v>
      </c>
    </row>
    <row r="72" spans="1:64" s="470" customFormat="1" hidden="1" x14ac:dyDescent="0.45">
      <c r="A72" s="469">
        <f>'ConventionalAllocations (Large)'!A45</f>
        <v>41</v>
      </c>
      <c r="B72" s="481" t="str">
        <f>'ConventionalAllocations (Large)'!B45</f>
        <v>17EA</v>
      </c>
      <c r="C72" s="469"/>
      <c r="D72" s="469"/>
      <c r="E72" s="469"/>
      <c r="F72" s="469"/>
      <c r="G72" s="469" t="str">
        <f>'ConventionalAllocations (Large)'!D45</f>
        <v>Castle House, 119 Gordon Road, West Ealing W13 8QD</v>
      </c>
      <c r="H72" s="469" t="str">
        <f>'ConventionalAllocations (Large)'!E45</f>
        <v>Residential</v>
      </c>
      <c r="I72" s="469">
        <f>'ConventionalAllocations (Large)'!F45</f>
        <v>172</v>
      </c>
      <c r="J72" s="469">
        <f>'ConventionalAllocations (Large)'!H45</f>
        <v>0</v>
      </c>
      <c r="K72" s="469">
        <f>'ConventionalAllocations (Large)'!G45</f>
        <v>172</v>
      </c>
      <c r="L72" s="469" t="str">
        <f>'ConventionalAllocations (Large)'!I45</f>
        <v>P/2015/4089 (lapsed)</v>
      </c>
      <c r="M72" s="469" t="str">
        <f>'ConventionalAllocations (Large)'!J45</f>
        <v>0 (Phase 2  - 172 lapsed)</v>
      </c>
      <c r="N72" s="469">
        <f>'ConventionalAllocations (Large)'!K45</f>
        <v>172</v>
      </c>
      <c r="O72" s="469"/>
      <c r="P72" s="469"/>
      <c r="Q72" s="482" t="str">
        <f>'ConventionalAllocations (Large)'!L45</f>
        <v>Ealing Broadway</v>
      </c>
      <c r="R72" s="482" t="str">
        <f>'ConventionalAllocations (Large)'!M45</f>
        <v>Ealing</v>
      </c>
      <c r="S72" s="482">
        <f>'ConventionalAllocations (Large)'!N45</f>
        <v>516846</v>
      </c>
      <c r="T72" s="482">
        <f>'ConventionalAllocations (Large)'!O45</f>
        <v>180863</v>
      </c>
      <c r="U72" s="482">
        <f>'ConventionalAllocations (Large)'!P45</f>
        <v>12132967</v>
      </c>
      <c r="V72" s="482" t="str">
        <f>'ConventionalAllocations (Large)'!Q45</f>
        <v>EAL13</v>
      </c>
      <c r="W72" s="469"/>
      <c r="X72" s="469"/>
      <c r="Z72" s="474">
        <f>'ConventionalAllocations (Large)'!T45</f>
        <v>172</v>
      </c>
      <c r="AA72" s="469"/>
      <c r="AB72" s="469"/>
      <c r="AC72" s="469"/>
      <c r="AD72" s="469"/>
      <c r="AH72" s="469">
        <v>0</v>
      </c>
      <c r="AI72" s="469"/>
      <c r="AJ72" s="469"/>
      <c r="AK72" s="469"/>
      <c r="AL72" s="469"/>
      <c r="AM72" s="469"/>
      <c r="AN72" s="469"/>
      <c r="AO72" s="469"/>
      <c r="AP72" s="462">
        <f>'ConventionalAllocations (Large)'!AJ45</f>
        <v>0</v>
      </c>
      <c r="AQ72" s="469">
        <f>'ConventionalAllocations (Large)'!AK45</f>
        <v>0</v>
      </c>
      <c r="AR72" s="469">
        <f>'ConventionalAllocations (Large)'!AL45</f>
        <v>0</v>
      </c>
      <c r="AS72" s="469">
        <f>'ConventionalAllocations (Large)'!AM45</f>
        <v>0</v>
      </c>
      <c r="AT72" s="469">
        <f>'ConventionalAllocations (Large)'!AN45</f>
        <v>0</v>
      </c>
      <c r="AU72" s="121">
        <f>'ConventionalAllocations (Large)'!AO45</f>
        <v>0</v>
      </c>
      <c r="AV72" s="469">
        <f>'ConventionalAllocations (Large)'!AP45</f>
        <v>57</v>
      </c>
      <c r="AW72" s="469">
        <f>'ConventionalAllocations (Large)'!AQ45</f>
        <v>57</v>
      </c>
      <c r="AX72" s="469">
        <f>'ConventionalAllocations (Large)'!AR45</f>
        <v>58</v>
      </c>
      <c r="AY72" s="469">
        <f>'ConventionalAllocations (Large)'!AS45</f>
        <v>0</v>
      </c>
      <c r="AZ72" s="469">
        <f>'ConventionalAllocations (Large)'!AT45</f>
        <v>0</v>
      </c>
      <c r="BA72" s="469">
        <f>'ConventionalAllocations (Large)'!AU45</f>
        <v>0</v>
      </c>
      <c r="BB72" s="469">
        <f>'ConventionalAllocations (Large)'!AV45</f>
        <v>0</v>
      </c>
      <c r="BC72" s="469">
        <f>'ConventionalAllocations (Large)'!AW45</f>
        <v>0</v>
      </c>
      <c r="BD72" s="469">
        <f>'ConventionalAllocations (Large)'!AX45</f>
        <v>0</v>
      </c>
      <c r="BE72" s="469">
        <f>'ConventionalAllocations (Large)'!AY45</f>
        <v>172</v>
      </c>
      <c r="BF72" s="116">
        <f t="shared" si="1"/>
        <v>0</v>
      </c>
      <c r="BG72" s="488">
        <f>'ConventionalAllocations (Large)'!R45</f>
        <v>0.99</v>
      </c>
      <c r="BH72" s="457"/>
      <c r="BI72" s="457" t="str">
        <f>'ConventionalAllocations (Large)'!S45</f>
        <v xml:space="preserve">172 units remained unimplemented from P/2015/4089 however this app has now lapsed.  The early CfS submission indicates that a fresh scheme for phase 2 will be progressed at some point based on an indicative estimate of 200+ units.  Until such an alternative scheme is progressed the capacity estimate for this allocation will continue to be based off the earlier unimplemented component (i.e. 172 units).  </v>
      </c>
      <c r="BJ72" s="457" t="str">
        <f>'ConventionalAllocations (Large)'!Z45</f>
        <v>Bespoke. Early CFS submission estimates delivery between years 6-10.</v>
      </c>
      <c r="BK72" s="457" t="s">
        <v>1377</v>
      </c>
      <c r="BL72" s="457" t="s">
        <v>673</v>
      </c>
    </row>
    <row r="73" spans="1:64" s="470" customFormat="1" hidden="1" x14ac:dyDescent="0.45">
      <c r="A73" s="469">
        <f>'ConventionalAllocations (Large)'!A46</f>
        <v>42</v>
      </c>
      <c r="B73" s="481" t="str">
        <f>'ConventionalAllocations (Large)'!B46</f>
        <v>18EA</v>
      </c>
      <c r="C73" s="469"/>
      <c r="D73" s="469"/>
      <c r="E73" s="469"/>
      <c r="F73" s="469"/>
      <c r="G73" s="469" t="str">
        <f>'ConventionalAllocations (Large)'!D46</f>
        <v>Access House &amp; T Mohan, Manor Road, West Ealing W13 0AS</v>
      </c>
      <c r="H73" s="469" t="str">
        <f>'ConventionalAllocations (Large)'!E46</f>
        <v>Mixed-use intensification</v>
      </c>
      <c r="I73" s="469">
        <f>'ConventionalAllocations (Large)'!F46</f>
        <v>79</v>
      </c>
      <c r="J73" s="469">
        <f>'ConventionalAllocations (Large)'!H46</f>
        <v>0</v>
      </c>
      <c r="K73" s="469">
        <f>'ConventionalAllocations (Large)'!G46</f>
        <v>79</v>
      </c>
      <c r="L73" s="469" t="str">
        <f>'ConventionalAllocations (Large)'!I46</f>
        <v>None</v>
      </c>
      <c r="M73" s="469">
        <f>'ConventionalAllocations (Large)'!J46</f>
        <v>0</v>
      </c>
      <c r="N73" s="469">
        <f>'ConventionalAllocations (Large)'!K46</f>
        <v>79</v>
      </c>
      <c r="O73" s="469"/>
      <c r="P73" s="469"/>
      <c r="Q73" s="482" t="str">
        <f>'ConventionalAllocations (Large)'!L46</f>
        <v>Pitshanger</v>
      </c>
      <c r="R73" s="482" t="str">
        <f>'ConventionalAllocations (Large)'!M46</f>
        <v>Ealing</v>
      </c>
      <c r="S73" s="482">
        <f>'ConventionalAllocations (Large)'!N46</f>
        <v>516283</v>
      </c>
      <c r="T73" s="482">
        <f>'ConventionalAllocations (Large)'!O46</f>
        <v>180731</v>
      </c>
      <c r="U73" s="482">
        <f>'ConventionalAllocations (Large)'!P46</f>
        <v>0</v>
      </c>
      <c r="V73" s="482" t="str">
        <f>'ConventionalAllocations (Large)'!Q46</f>
        <v>No</v>
      </c>
      <c r="W73" s="469"/>
      <c r="X73" s="469"/>
      <c r="Z73" s="474">
        <f>'ConventionalAllocations (Large)'!T46</f>
        <v>79</v>
      </c>
      <c r="AA73" s="469"/>
      <c r="AB73" s="469"/>
      <c r="AC73" s="469"/>
      <c r="AD73" s="469"/>
      <c r="AH73" s="469">
        <v>0</v>
      </c>
      <c r="AI73" s="469"/>
      <c r="AJ73" s="469"/>
      <c r="AK73" s="469"/>
      <c r="AL73" s="469"/>
      <c r="AM73" s="469"/>
      <c r="AN73" s="469"/>
      <c r="AO73" s="469"/>
      <c r="AP73" s="462">
        <f>'ConventionalAllocations (Large)'!AJ46</f>
        <v>0</v>
      </c>
      <c r="AQ73" s="469">
        <f>'ConventionalAllocations (Large)'!AK46</f>
        <v>0</v>
      </c>
      <c r="AR73" s="469">
        <f>'ConventionalAllocations (Large)'!AL46</f>
        <v>0</v>
      </c>
      <c r="AS73" s="469">
        <f>'ConventionalAllocations (Large)'!AM46</f>
        <v>0</v>
      </c>
      <c r="AT73" s="469">
        <f>'ConventionalAllocations (Large)'!AN46</f>
        <v>0</v>
      </c>
      <c r="AU73" s="121">
        <f>'ConventionalAllocations (Large)'!AO46</f>
        <v>0</v>
      </c>
      <c r="AV73" s="469">
        <f>'ConventionalAllocations (Large)'!AP46</f>
        <v>0</v>
      </c>
      <c r="AW73" s="469">
        <f>'ConventionalAllocations (Large)'!AQ46</f>
        <v>26</v>
      </c>
      <c r="AX73" s="469">
        <f>'ConventionalAllocations (Large)'!AR46</f>
        <v>26</v>
      </c>
      <c r="AY73" s="469">
        <f>'ConventionalAllocations (Large)'!AS46</f>
        <v>27</v>
      </c>
      <c r="AZ73" s="469">
        <f>'ConventionalAllocations (Large)'!AT46</f>
        <v>0</v>
      </c>
      <c r="BA73" s="469">
        <f>'ConventionalAllocations (Large)'!AU46</f>
        <v>0</v>
      </c>
      <c r="BB73" s="469">
        <f>'ConventionalAllocations (Large)'!AV46</f>
        <v>0</v>
      </c>
      <c r="BC73" s="469">
        <f>'ConventionalAllocations (Large)'!AW46</f>
        <v>0</v>
      </c>
      <c r="BD73" s="469">
        <f>'ConventionalAllocations (Large)'!AX46</f>
        <v>0</v>
      </c>
      <c r="BE73" s="469">
        <f>'ConventionalAllocations (Large)'!AY46</f>
        <v>79</v>
      </c>
      <c r="BF73" s="116">
        <f t="shared" si="1"/>
        <v>0</v>
      </c>
      <c r="BG73" s="488">
        <f>'ConventionalAllocations (Large)'!R46</f>
        <v>0.49</v>
      </c>
      <c r="BH73" s="457"/>
      <c r="BI73" s="457" t="str">
        <f>'ConventionalAllocations (Large)'!S46</f>
        <v xml:space="preserve">No relevant planning applications. 
Capacity derived from Ealing R19 Capacity Assessment.
</v>
      </c>
      <c r="BJ73" s="457" t="str">
        <f>'ConventionalAllocations (Large)'!Z46</f>
        <v xml:space="preserve">Beyond 5 years. Figures not informed by extant or pending applications.  Scenario 28 </v>
      </c>
      <c r="BK73" s="457" t="s">
        <v>677</v>
      </c>
      <c r="BL73" s="457" t="s">
        <v>678</v>
      </c>
    </row>
    <row r="74" spans="1:64" hidden="1" x14ac:dyDescent="0.45">
      <c r="A74" s="462">
        <f>'ConventionalAllocations (Large)'!A47</f>
        <v>43</v>
      </c>
      <c r="B74" s="465" t="str">
        <f>'ConventionalAllocations (Large)'!B47</f>
        <v>19EA</v>
      </c>
      <c r="C74" s="462"/>
      <c r="D74" s="462"/>
      <c r="E74" s="462"/>
      <c r="F74" s="462"/>
      <c r="G74" s="116" t="str">
        <f>'ConventionalAllocations (Large)'!D47</f>
        <v>Gurnell Leisure Centre, Ruislip Road East, Ealing W13 0AL</v>
      </c>
      <c r="H74" s="462" t="str">
        <f>'ConventionalAllocations (Large)'!E47</f>
        <v>Sport-led scheme encompassing indoor and outdoor facilities, with enabling residential use.</v>
      </c>
      <c r="I74" s="462">
        <f>'ConventionalAllocations (Large)'!F47</f>
        <v>295</v>
      </c>
      <c r="J74" s="462">
        <f>'ConventionalAllocations (Large)'!H47</f>
        <v>0</v>
      </c>
      <c r="K74" s="116">
        <f>'ConventionalAllocations (Large)'!G47</f>
        <v>295</v>
      </c>
      <c r="L74" s="462" t="str">
        <f>'ConventionalAllocations (Large)'!I47</f>
        <v>241706OUTR3</v>
      </c>
      <c r="M74" s="462">
        <f>'ConventionalAllocations (Large)'!J47</f>
        <v>295</v>
      </c>
      <c r="N74" s="462">
        <f>'ConventionalAllocations (Large)'!K47</f>
        <v>0</v>
      </c>
      <c r="O74" s="462"/>
      <c r="P74" s="462"/>
      <c r="Q74" s="464" t="str">
        <f>'ConventionalAllocations (Large)'!L47</f>
        <v>Pitshanger</v>
      </c>
      <c r="R74" s="464" t="str">
        <f>'ConventionalAllocations (Large)'!M47</f>
        <v>Ealing</v>
      </c>
      <c r="S74" s="464">
        <f>'ConventionalAllocations (Large)'!N47</f>
        <v>515840</v>
      </c>
      <c r="T74" s="464">
        <f>'ConventionalAllocations (Large)'!O47</f>
        <v>182459</v>
      </c>
      <c r="U74" s="464">
        <f>'ConventionalAllocations (Large)'!P47</f>
        <v>12140887</v>
      </c>
      <c r="V74" s="464" t="str">
        <f>'ConventionalAllocations (Large)'!Q47</f>
        <v>No</v>
      </c>
      <c r="W74" s="462"/>
      <c r="X74" s="462"/>
      <c r="Z74" s="473">
        <f>'ConventionalAllocations (Large)'!T47</f>
        <v>0</v>
      </c>
      <c r="AA74" s="462"/>
      <c r="AB74" s="462"/>
      <c r="AC74" s="462"/>
      <c r="AD74" s="462"/>
      <c r="AH74" s="462">
        <v>0</v>
      </c>
      <c r="AI74" s="462"/>
      <c r="AJ74" s="462"/>
      <c r="AK74" s="462"/>
      <c r="AL74" s="462"/>
      <c r="AM74" s="462"/>
      <c r="AN74" s="462"/>
      <c r="AO74" s="462"/>
      <c r="AP74" s="462">
        <f>'ConventionalAllocations (Large)'!AJ47</f>
        <v>0</v>
      </c>
      <c r="AQ74" s="116">
        <f>'ConventionalAllocations (Large)'!AK47</f>
        <v>0</v>
      </c>
      <c r="AR74" s="116">
        <f>'ConventionalAllocations (Large)'!AL47</f>
        <v>0</v>
      </c>
      <c r="AS74" s="116">
        <f>'ConventionalAllocations (Large)'!AM47</f>
        <v>0</v>
      </c>
      <c r="AT74" s="116">
        <f>'ConventionalAllocations (Large)'!AN47</f>
        <v>0</v>
      </c>
      <c r="AU74" s="121">
        <f>'ConventionalAllocations (Large)'!AO47</f>
        <v>0</v>
      </c>
      <c r="AV74" s="462">
        <f>'ConventionalAllocations (Large)'!AP47</f>
        <v>0</v>
      </c>
      <c r="AW74" s="462">
        <f>'ConventionalAllocations (Large)'!AQ47</f>
        <v>0</v>
      </c>
      <c r="AX74" s="462">
        <f>'ConventionalAllocations (Large)'!AR47</f>
        <v>0</v>
      </c>
      <c r="AY74" s="462">
        <f>'ConventionalAllocations (Large)'!AS47</f>
        <v>0</v>
      </c>
      <c r="AZ74" s="462">
        <f>'ConventionalAllocations (Large)'!AT47</f>
        <v>0</v>
      </c>
      <c r="BA74" s="462">
        <f>'ConventionalAllocations (Large)'!AU47</f>
        <v>0</v>
      </c>
      <c r="BB74" s="462">
        <f>'ConventionalAllocations (Large)'!AV47</f>
        <v>0</v>
      </c>
      <c r="BC74" s="462">
        <f>'ConventionalAllocations (Large)'!AW47</f>
        <v>0</v>
      </c>
      <c r="BD74" s="462">
        <f>'ConventionalAllocations (Large)'!AX47</f>
        <v>0</v>
      </c>
      <c r="BE74" s="462">
        <f>'ConventionalAllocations (Large)'!AY47</f>
        <v>0</v>
      </c>
      <c r="BF74" s="116">
        <f t="shared" si="1"/>
        <v>0</v>
      </c>
      <c r="BG74" s="488">
        <f>'ConventionalAllocations (Large)'!R47</f>
        <v>7.25</v>
      </c>
      <c r="BH74" s="457" t="s">
        <v>1541</v>
      </c>
      <c r="BI74" s="457" t="str">
        <f>'ConventionalAllocations (Large)'!S47</f>
        <v xml:space="preserve">Capacity assigned to 'Conventional Pipeline (Large)' tab based on existing permission 241706OUTR3. This is a hybrid application with outline consent only been sought for the residential component at present.  The description provides for up to 300 units, but plans indicate 295 units at present. This permission was granted approval 21/03/2025 and has been added to the Conventional Pipeline (large) tab.
</v>
      </c>
      <c r="BJ74" s="457" t="str">
        <f>'ConventionalAllocations (Large)'!Z47</f>
        <v>NA</v>
      </c>
      <c r="BK74" s="457" t="s">
        <v>1378</v>
      </c>
      <c r="BL74" s="457" t="s">
        <v>1143</v>
      </c>
    </row>
    <row r="75" spans="1:64" s="453" customFormat="1" hidden="1" x14ac:dyDescent="0.45">
      <c r="A75" s="436">
        <f>'ConventionalAllocations (Large)'!A48</f>
        <v>44</v>
      </c>
      <c r="B75" s="485" t="str">
        <f>'ConventionalAllocations (Large)'!B48</f>
        <v>20EA</v>
      </c>
      <c r="C75" s="436"/>
      <c r="D75" s="436"/>
      <c r="E75" s="436"/>
      <c r="F75" s="436"/>
      <c r="G75" s="436" t="str">
        <f>'ConventionalAllocations (Large)'!D48</f>
        <v>Downhurst Residential Care Home, 76 Castlebar Road, Ealing W5 2DD</v>
      </c>
      <c r="H75" s="436" t="str">
        <f>'ConventionalAllocations (Large)'!E48</f>
        <v>Care home and residential.</v>
      </c>
      <c r="I75" s="436">
        <f>'ConventionalAllocations (Large)'!F48</f>
        <v>19</v>
      </c>
      <c r="J75" s="436">
        <f>'ConventionalAllocations (Large)'!H48</f>
        <v>6</v>
      </c>
      <c r="K75" s="436">
        <f>'ConventionalAllocations (Large)'!G48</f>
        <v>13</v>
      </c>
      <c r="L75" s="436" t="str">
        <f>'ConventionalAllocations (Large)'!I48</f>
        <v>174077FUL
232370FUL</v>
      </c>
      <c r="M75" s="436">
        <f>'ConventionalAllocations (Large)'!J48</f>
        <v>-2</v>
      </c>
      <c r="N75" s="436">
        <f>'ConventionalAllocations (Large)'!K48</f>
        <v>15</v>
      </c>
      <c r="O75" s="436"/>
      <c r="P75" s="436"/>
      <c r="Q75" s="459" t="str">
        <f>'ConventionalAllocations (Large)'!L48</f>
        <v>Pitshanger</v>
      </c>
      <c r="R75" s="459" t="str">
        <f>'ConventionalAllocations (Large)'!M48</f>
        <v>Ealing</v>
      </c>
      <c r="S75" s="459">
        <f>'ConventionalAllocations (Large)'!N48</f>
        <v>517291</v>
      </c>
      <c r="T75" s="459">
        <f>'ConventionalAllocations (Large)'!O48</f>
        <v>181548</v>
      </c>
      <c r="U75" s="459">
        <f>'ConventionalAllocations (Large)'!P48</f>
        <v>12129603</v>
      </c>
      <c r="V75" s="459" t="str">
        <f>'ConventionalAllocations (Large)'!Q48</f>
        <v>No</v>
      </c>
      <c r="W75" s="436"/>
      <c r="X75" s="436"/>
      <c r="Z75" s="442">
        <f>'ConventionalAllocations (Large)'!T48</f>
        <v>0</v>
      </c>
      <c r="AA75" s="436"/>
      <c r="AB75" s="436"/>
      <c r="AC75" s="436"/>
      <c r="AD75" s="436"/>
      <c r="AH75" s="436">
        <v>0</v>
      </c>
      <c r="AI75" s="436"/>
      <c r="AJ75" s="436"/>
      <c r="AK75" s="436"/>
      <c r="AL75" s="436"/>
      <c r="AM75" s="436"/>
      <c r="AN75" s="436"/>
      <c r="AO75" s="436"/>
      <c r="AP75" s="462">
        <f>'ConventionalAllocations (Large)'!AJ48</f>
        <v>0</v>
      </c>
      <c r="AQ75" s="436">
        <f>'ConventionalAllocations (Large)'!AK48</f>
        <v>0</v>
      </c>
      <c r="AR75" s="436">
        <f>'ConventionalAllocations (Large)'!AL48</f>
        <v>0</v>
      </c>
      <c r="AS75" s="436">
        <f>'ConventionalAllocations (Large)'!AM48</f>
        <v>0</v>
      </c>
      <c r="AT75" s="436">
        <f>'ConventionalAllocations (Large)'!AN48</f>
        <v>0</v>
      </c>
      <c r="AU75" s="121">
        <f>'ConventionalAllocations (Large)'!AO48</f>
        <v>0</v>
      </c>
      <c r="AV75" s="436">
        <f>'ConventionalAllocations (Large)'!AP48</f>
        <v>0</v>
      </c>
      <c r="AW75" s="436">
        <f>'ConventionalAllocations (Large)'!AQ48</f>
        <v>0</v>
      </c>
      <c r="AX75" s="436">
        <f>'ConventionalAllocations (Large)'!AR48</f>
        <v>0</v>
      </c>
      <c r="AY75" s="436">
        <f>'ConventionalAllocations (Large)'!AS48</f>
        <v>0</v>
      </c>
      <c r="AZ75" s="436">
        <f>'ConventionalAllocations (Large)'!AT48</f>
        <v>0</v>
      </c>
      <c r="BA75" s="436">
        <f>'ConventionalAllocations (Large)'!AU48</f>
        <v>0</v>
      </c>
      <c r="BB75" s="436">
        <f>'ConventionalAllocations (Large)'!AV48</f>
        <v>0</v>
      </c>
      <c r="BC75" s="436">
        <f>'ConventionalAllocations (Large)'!AW48</f>
        <v>0</v>
      </c>
      <c r="BD75" s="436">
        <f>'ConventionalAllocations (Large)'!AX48</f>
        <v>0</v>
      </c>
      <c r="BE75" s="436">
        <f>'ConventionalAllocations (Large)'!AY48</f>
        <v>0</v>
      </c>
      <c r="BF75" s="116">
        <f t="shared" si="1"/>
        <v>0</v>
      </c>
      <c r="BG75" s="488">
        <f>'ConventionalAllocations (Large)'!R48</f>
        <v>0.24</v>
      </c>
      <c r="BH75" s="457"/>
      <c r="BI75" s="457" t="str">
        <f>'ConventionalAllocations (Large)'!S48</f>
        <v xml:space="preserve">Boundary amended to exclude extant scheme on part of the site bringing this allocation into the small site category. 
Original capacity estimate derived from Ealing R19 Capacity Assessment. 174077FUL (involving the creation of 9 additional nursing home rooms and 2 additional C3 flats) believed to have lapsed. This lapsed scheme is now also essentially part replaced by 232370FUL.  This latter application relates to Louisa Chilton Court only to the east of the now amended allocation site and doesn't impinge on the nursing accommodation at 76. This latter proposal replaces 6 flats with 4 large homes. The allocation assumes retention of existing nursing accommodation (comprising 24 bed spaces), with scope for rationalisation of some buildings and intensification (presumably as extensions). The net loss of 2 units arising from 232370FUL was originally accounted for under the Conventional Pipeline (Large) tab. If combined with the allocation input this would give an overall net capacity of 13 (15 from this allocation and -2 from 232370FUL). 
</v>
      </c>
      <c r="BJ75" s="457" t="str">
        <f>'ConventionalAllocations (Large)'!Z48</f>
        <v>NA</v>
      </c>
      <c r="BK75" s="457" t="s">
        <v>1379</v>
      </c>
      <c r="BL75" s="457" t="s">
        <v>37</v>
      </c>
    </row>
    <row r="76" spans="1:64" s="453" customFormat="1" hidden="1" x14ac:dyDescent="0.45">
      <c r="A76" s="436">
        <f>'ConventionalAllocations (Large)'!A49</f>
        <v>45</v>
      </c>
      <c r="B76" s="485" t="str">
        <f>'ConventionalAllocations (Large)'!B49</f>
        <v>NA</v>
      </c>
      <c r="C76" s="436"/>
      <c r="D76" s="436"/>
      <c r="E76" s="436"/>
      <c r="F76" s="436"/>
      <c r="G76" s="436" t="str">
        <f>'ConventionalAllocations (Large)'!D49</f>
        <v>Twyford Abbey, Twyford Abbey Road, Acton NW10 7HH</v>
      </c>
      <c r="H76" s="436" t="str">
        <f>'ConventionalAllocations (Large)'!E49</f>
        <v>Residential and open green space.</v>
      </c>
      <c r="I76" s="436">
        <f>'ConventionalAllocations (Large)'!F49</f>
        <v>326</v>
      </c>
      <c r="J76" s="436">
        <f>'ConventionalAllocations (Large)'!H49</f>
        <v>0</v>
      </c>
      <c r="K76" s="436">
        <f>'ConventionalAllocations (Large)'!G49</f>
        <v>326</v>
      </c>
      <c r="L76" s="436" t="str">
        <f>'ConventionalAllocations (Large)'!I49</f>
        <v>222341FUL</v>
      </c>
      <c r="M76" s="436">
        <f>'ConventionalAllocations (Large)'!J49</f>
        <v>326</v>
      </c>
      <c r="N76" s="436">
        <f>'ConventionalAllocations (Large)'!K49</f>
        <v>0</v>
      </c>
      <c r="O76" s="436"/>
      <c r="P76" s="436"/>
      <c r="Q76" s="459" t="str">
        <f>'ConventionalAllocations (Large)'!L49</f>
        <v>Hanger Hill</v>
      </c>
      <c r="R76" s="459" t="str">
        <f>'ConventionalAllocations (Large)'!M49</f>
        <v>Ealing</v>
      </c>
      <c r="S76" s="459">
        <f>'ConventionalAllocations (Large)'!N49</f>
        <v>0</v>
      </c>
      <c r="T76" s="459">
        <f>'ConventionalAllocations (Large)'!O49</f>
        <v>0</v>
      </c>
      <c r="U76" s="459">
        <f>'ConventionalAllocations (Large)'!P49</f>
        <v>0</v>
      </c>
      <c r="V76" s="459" t="str">
        <f>'ConventionalAllocations (Large)'!Q49</f>
        <v>No</v>
      </c>
      <c r="W76" s="436"/>
      <c r="X76" s="436"/>
      <c r="Z76" s="442">
        <f>'ConventionalAllocations (Large)'!T49</f>
        <v>0</v>
      </c>
      <c r="AA76" s="436"/>
      <c r="AB76" s="436"/>
      <c r="AC76" s="436"/>
      <c r="AD76" s="436"/>
      <c r="AH76" s="436">
        <v>0</v>
      </c>
      <c r="AI76" s="436"/>
      <c r="AJ76" s="436"/>
      <c r="AK76" s="436"/>
      <c r="AL76" s="436"/>
      <c r="AM76" s="436"/>
      <c r="AN76" s="436"/>
      <c r="AO76" s="436"/>
      <c r="AP76" s="462">
        <f>'ConventionalAllocations (Large)'!AJ49</f>
        <v>0</v>
      </c>
      <c r="AQ76" s="436">
        <f>'ConventionalAllocations (Large)'!AK49</f>
        <v>0</v>
      </c>
      <c r="AR76" s="436">
        <f>'ConventionalAllocations (Large)'!AL49</f>
        <v>0</v>
      </c>
      <c r="AS76" s="436">
        <f>'ConventionalAllocations (Large)'!AM49</f>
        <v>0</v>
      </c>
      <c r="AT76" s="436">
        <f>'ConventionalAllocations (Large)'!AN49</f>
        <v>0</v>
      </c>
      <c r="AU76" s="121">
        <f>'ConventionalAllocations (Large)'!AO49</f>
        <v>0</v>
      </c>
      <c r="AV76" s="436">
        <f>'ConventionalAllocations (Large)'!AP49</f>
        <v>0</v>
      </c>
      <c r="AW76" s="436">
        <f>'ConventionalAllocations (Large)'!AQ49</f>
        <v>0</v>
      </c>
      <c r="AX76" s="436">
        <f>'ConventionalAllocations (Large)'!AR49</f>
        <v>0</v>
      </c>
      <c r="AY76" s="436">
        <f>'ConventionalAllocations (Large)'!AS49</f>
        <v>0</v>
      </c>
      <c r="AZ76" s="436">
        <f>'ConventionalAllocations (Large)'!AT49</f>
        <v>0</v>
      </c>
      <c r="BA76" s="436">
        <f>'ConventionalAllocations (Large)'!AU49</f>
        <v>0</v>
      </c>
      <c r="BB76" s="436">
        <f>'ConventionalAllocations (Large)'!AV49</f>
        <v>0</v>
      </c>
      <c r="BC76" s="436">
        <f>'ConventionalAllocations (Large)'!AW49</f>
        <v>0</v>
      </c>
      <c r="BD76" s="436">
        <f>'ConventionalAllocations (Large)'!AX49</f>
        <v>0</v>
      </c>
      <c r="BE76" s="436">
        <f>'ConventionalAllocations (Large)'!AY49</f>
        <v>0</v>
      </c>
      <c r="BF76" s="116">
        <f t="shared" si="1"/>
        <v>0</v>
      </c>
      <c r="BG76" s="488">
        <f>'ConventionalAllocations (Large)'!R49</f>
        <v>5.39</v>
      </c>
      <c r="BH76" s="457"/>
      <c r="BI76" s="457" t="str">
        <f>'ConventionalAllocations (Large)'!S49</f>
        <v xml:space="preserve">No longer pursued as an allocation.
Commenced permission (222341FUL) pending completion.
Capacity (326) assigned to pipeline. </v>
      </c>
      <c r="BJ76" s="457" t="str">
        <f>'ConventionalAllocations (Large)'!Z49</f>
        <v>NA</v>
      </c>
      <c r="BK76" s="457" t="s">
        <v>1157</v>
      </c>
      <c r="BL76" s="457" t="s">
        <v>37</v>
      </c>
    </row>
    <row r="77" spans="1:64" s="470" customFormat="1" hidden="1" x14ac:dyDescent="0.45">
      <c r="A77" s="469">
        <f>'ConventionalAllocations (Large)'!A50</f>
        <v>46</v>
      </c>
      <c r="B77" s="481" t="str">
        <f>'ConventionalAllocations (Large)'!B50</f>
        <v>21EA</v>
      </c>
      <c r="C77" s="469"/>
      <c r="D77" s="469"/>
      <c r="E77" s="469"/>
      <c r="F77" s="469"/>
      <c r="G77" s="469" t="str">
        <f>'ConventionalAllocations (Large)'!D50</f>
        <v>Former Barclays Sports Ground, Park View Road, Ealing W5 2JF</v>
      </c>
      <c r="H77" s="469" t="str">
        <f>'ConventionalAllocations (Large)'!E50</f>
        <v>Sports-led scheme with enabling residential use facilitating access to sports and play pitches.</v>
      </c>
      <c r="I77" s="469">
        <f>'ConventionalAllocations (Large)'!F50</f>
        <v>97</v>
      </c>
      <c r="J77" s="469">
        <f>'ConventionalAllocations (Large)'!H50</f>
        <v>0</v>
      </c>
      <c r="K77" s="469">
        <f>'ConventionalAllocations (Large)'!G50</f>
        <v>97</v>
      </c>
      <c r="L77" s="469" t="str">
        <f>'ConventionalAllocations (Large)'!I50</f>
        <v>None</v>
      </c>
      <c r="M77" s="469">
        <f>'ConventionalAllocations (Large)'!J50</f>
        <v>0</v>
      </c>
      <c r="N77" s="469">
        <f>'ConventionalAllocations (Large)'!K50</f>
        <v>97</v>
      </c>
      <c r="O77" s="469"/>
      <c r="P77" s="469"/>
      <c r="Q77" s="482" t="str">
        <f>'ConventionalAllocations (Large)'!L50</f>
        <v>Hanger Hill</v>
      </c>
      <c r="R77" s="482" t="str">
        <f>'ConventionalAllocations (Large)'!M50</f>
        <v>Ealing</v>
      </c>
      <c r="S77" s="482">
        <f>'ConventionalAllocations (Large)'!N50</f>
        <v>518421</v>
      </c>
      <c r="T77" s="482">
        <f>'ConventionalAllocations (Large)'!O50</f>
        <v>181614</v>
      </c>
      <c r="U77" s="482">
        <f>'ConventionalAllocations (Large)'!P50</f>
        <v>12142148</v>
      </c>
      <c r="V77" s="482" t="str">
        <f>'ConventionalAllocations (Large)'!Q50</f>
        <v>No</v>
      </c>
      <c r="W77" s="469"/>
      <c r="X77" s="469"/>
      <c r="Z77" s="474">
        <f>'ConventionalAllocations (Large)'!T50</f>
        <v>97</v>
      </c>
      <c r="AA77" s="469"/>
      <c r="AB77" s="469"/>
      <c r="AC77" s="469"/>
      <c r="AD77" s="469"/>
      <c r="AH77" s="469">
        <v>0</v>
      </c>
      <c r="AI77" s="469"/>
      <c r="AJ77" s="469"/>
      <c r="AK77" s="469"/>
      <c r="AL77" s="469"/>
      <c r="AM77" s="469"/>
      <c r="AN77" s="469"/>
      <c r="AO77" s="469"/>
      <c r="AP77" s="462">
        <f>'ConventionalAllocations (Large)'!AJ50</f>
        <v>0</v>
      </c>
      <c r="AQ77" s="469">
        <f>'ConventionalAllocations (Large)'!AK50</f>
        <v>0</v>
      </c>
      <c r="AR77" s="469">
        <f>'ConventionalAllocations (Large)'!AL50</f>
        <v>0</v>
      </c>
      <c r="AS77" s="469">
        <f>'ConventionalAllocations (Large)'!AM50</f>
        <v>0</v>
      </c>
      <c r="AT77" s="469">
        <f>'ConventionalAllocations (Large)'!AN50</f>
        <v>0</v>
      </c>
      <c r="AU77" s="121">
        <f>'ConventionalAllocations (Large)'!AO50</f>
        <v>0</v>
      </c>
      <c r="AV77" s="469">
        <f>'ConventionalAllocations (Large)'!AP50</f>
        <v>32</v>
      </c>
      <c r="AW77" s="469">
        <f>'ConventionalAllocations (Large)'!AQ50</f>
        <v>32</v>
      </c>
      <c r="AX77" s="469">
        <f>'ConventionalAllocations (Large)'!AR50</f>
        <v>33</v>
      </c>
      <c r="AY77" s="469">
        <f>'ConventionalAllocations (Large)'!AS50</f>
        <v>0</v>
      </c>
      <c r="AZ77" s="469">
        <f>'ConventionalAllocations (Large)'!AT50</f>
        <v>0</v>
      </c>
      <c r="BA77" s="469">
        <f>'ConventionalAllocations (Large)'!AU50</f>
        <v>0</v>
      </c>
      <c r="BB77" s="469">
        <f>'ConventionalAllocations (Large)'!AV50</f>
        <v>0</v>
      </c>
      <c r="BC77" s="469">
        <f>'ConventionalAllocations (Large)'!AW50</f>
        <v>0</v>
      </c>
      <c r="BD77" s="469">
        <f>'ConventionalAllocations (Large)'!AX50</f>
        <v>0</v>
      </c>
      <c r="BE77" s="469">
        <f>'ConventionalAllocations (Large)'!AY50</f>
        <v>97</v>
      </c>
      <c r="BF77" s="116">
        <f t="shared" si="1"/>
        <v>0</v>
      </c>
      <c r="BG77" s="488">
        <f>'ConventionalAllocations (Large)'!R50</f>
        <v>6.72</v>
      </c>
      <c r="BH77" s="457"/>
      <c r="BI77" s="457" t="str">
        <f>'ConventionalAllocations (Large)'!S50</f>
        <v>No relevant planning applications. 
Capacity derived from Ealing R19 Capacity Assessment.
To qualify as enabling development, it would need to be proven that the quantum of development is no more than is necessary to fund the enabling works.  This would moderate or substitute for any character based capacity assessment.</v>
      </c>
      <c r="BJ77" s="457" t="str">
        <f>'ConventionalAllocations (Large)'!Z50</f>
        <v>Beyond 5 years. Figures not informed by extant or pending applications. Bespoke - whilst no recent pre-app interest the landowner is actively promoting site.</v>
      </c>
      <c r="BK77" s="457" t="s">
        <v>691</v>
      </c>
      <c r="BL77" s="457" t="s">
        <v>1068</v>
      </c>
    </row>
    <row r="78" spans="1:64" s="470" customFormat="1" hidden="1" x14ac:dyDescent="0.45">
      <c r="A78" s="469">
        <f>'ConventionalAllocations (Large)'!A51</f>
        <v>47</v>
      </c>
      <c r="B78" s="481" t="str">
        <f>'ConventionalAllocations (Large)'!B51</f>
        <v>22EA</v>
      </c>
      <c r="C78" s="469"/>
      <c r="D78" s="469"/>
      <c r="E78" s="469"/>
      <c r="F78" s="469"/>
      <c r="G78" s="469" t="str">
        <f>'ConventionalAllocations (Large)'!D51</f>
        <v>96 Queens Drive &amp; Telephone Service Centre, 96 Queens Drive &amp; &amp; 33 Hanger Lane, Ealing W5 3BN</v>
      </c>
      <c r="H78" s="469" t="str">
        <f>'ConventionalAllocations (Large)'!E51</f>
        <v>Residential-led mixed use and/or retained employment use.</v>
      </c>
      <c r="I78" s="469">
        <f>'ConventionalAllocations (Large)'!F51</f>
        <v>142</v>
      </c>
      <c r="J78" s="469">
        <f>'ConventionalAllocations (Large)'!H51</f>
        <v>0</v>
      </c>
      <c r="K78" s="469">
        <f>'ConventionalAllocations (Large)'!G51</f>
        <v>142</v>
      </c>
      <c r="L78" s="469" t="str">
        <f>'ConventionalAllocations (Large)'!I51</f>
        <v>None</v>
      </c>
      <c r="M78" s="469">
        <f>'ConventionalAllocations (Large)'!J51</f>
        <v>0</v>
      </c>
      <c r="N78" s="469">
        <f>'ConventionalAllocations (Large)'!K51</f>
        <v>142</v>
      </c>
      <c r="O78" s="469"/>
      <c r="P78" s="469"/>
      <c r="Q78" s="482" t="str">
        <f>'ConventionalAllocations (Large)'!L51</f>
        <v>Hanger Hill</v>
      </c>
      <c r="R78" s="482" t="str">
        <f>'ConventionalAllocations (Large)'!M51</f>
        <v>Ealing</v>
      </c>
      <c r="S78" s="482">
        <f>'ConventionalAllocations (Large)'!N51</f>
        <v>518731</v>
      </c>
      <c r="T78" s="482">
        <f>'ConventionalAllocations (Large)'!O51</f>
        <v>181093</v>
      </c>
      <c r="U78" s="482">
        <f>'ConventionalAllocations (Large)'!P51</f>
        <v>0</v>
      </c>
      <c r="V78" s="482" t="str">
        <f>'ConventionalAllocations (Large)'!Q51</f>
        <v>No</v>
      </c>
      <c r="W78" s="469"/>
      <c r="X78" s="469"/>
      <c r="Z78" s="474">
        <f>'ConventionalAllocations (Large)'!T51</f>
        <v>71</v>
      </c>
      <c r="AA78" s="469"/>
      <c r="AB78" s="469"/>
      <c r="AC78" s="469"/>
      <c r="AD78" s="469"/>
      <c r="AH78" s="469">
        <v>0</v>
      </c>
      <c r="AI78" s="469"/>
      <c r="AJ78" s="469"/>
      <c r="AK78" s="469"/>
      <c r="AL78" s="469"/>
      <c r="AM78" s="469"/>
      <c r="AN78" s="469"/>
      <c r="AO78" s="469"/>
      <c r="AP78" s="462">
        <f>'ConventionalAllocations (Large)'!AJ51</f>
        <v>0</v>
      </c>
      <c r="AQ78" s="469">
        <f>'ConventionalAllocations (Large)'!AK51</f>
        <v>0</v>
      </c>
      <c r="AR78" s="469">
        <f>'ConventionalAllocations (Large)'!AL51</f>
        <v>0</v>
      </c>
      <c r="AS78" s="469">
        <f>'ConventionalAllocations (Large)'!AM51</f>
        <v>0</v>
      </c>
      <c r="AT78" s="469">
        <f>'ConventionalAllocations (Large)'!AN51</f>
        <v>0</v>
      </c>
      <c r="AU78" s="121">
        <f>'ConventionalAllocations (Large)'!AO51</f>
        <v>0</v>
      </c>
      <c r="AV78" s="469">
        <f>'ConventionalAllocations (Large)'!AP51</f>
        <v>17</v>
      </c>
      <c r="AW78" s="469">
        <f>'ConventionalAllocations (Large)'!AQ51</f>
        <v>18</v>
      </c>
      <c r="AX78" s="469">
        <f>'ConventionalAllocations (Large)'!AR51</f>
        <v>18</v>
      </c>
      <c r="AY78" s="469">
        <f>'ConventionalAllocations (Large)'!AS51</f>
        <v>18</v>
      </c>
      <c r="AZ78" s="469">
        <f>'ConventionalAllocations (Large)'!AT51</f>
        <v>0</v>
      </c>
      <c r="BA78" s="469">
        <f>'ConventionalAllocations (Large)'!AU51</f>
        <v>0</v>
      </c>
      <c r="BB78" s="469">
        <f>'ConventionalAllocations (Large)'!AV51</f>
        <v>0</v>
      </c>
      <c r="BC78" s="469">
        <f>'ConventionalAllocations (Large)'!AW51</f>
        <v>0</v>
      </c>
      <c r="BD78" s="469">
        <f>'ConventionalAllocations (Large)'!AX51</f>
        <v>0</v>
      </c>
      <c r="BE78" s="469">
        <f>'ConventionalAllocations (Large)'!AY51</f>
        <v>71</v>
      </c>
      <c r="BF78" s="116">
        <f t="shared" ref="BF78:BF141" si="2">SUM(AQ78:AU78)</f>
        <v>0</v>
      </c>
      <c r="BG78" s="488">
        <f>'ConventionalAllocations (Large)'!R51</f>
        <v>0.95</v>
      </c>
      <c r="BH78" s="457"/>
      <c r="BI78" s="457" t="str">
        <f>'ConventionalAllocations (Large)'!S51</f>
        <v>No relevant planning applications. 
Capacity derived from Ealing R19 Capacity Assessment.
Note modifications amend 'proposed use' to include and /or employment use. Capacity is halved to reflect probability of one of two scenarios being delivered.</v>
      </c>
      <c r="BJ78" s="457" t="str">
        <f>'ConventionalAllocations (Large)'!Z51</f>
        <v>Bespoke. Phasing is not informed by extant or pending applications. Note however the site is presently vacant and a developer has indicated delivery during years 1-5, although the absence of any planning progress thus far indicates that delivery may not occur this swiftly.</v>
      </c>
      <c r="BK78" s="457" t="s">
        <v>1381</v>
      </c>
      <c r="BL78" s="457" t="s">
        <v>1160</v>
      </c>
    </row>
    <row r="79" spans="1:64" s="453" customFormat="1" hidden="1" x14ac:dyDescent="0.45">
      <c r="A79" s="436">
        <f>'ConventionalAllocations (Large)'!A52</f>
        <v>48</v>
      </c>
      <c r="B79" s="485" t="str">
        <f>'ConventionalAllocations (Large)'!B52</f>
        <v>NA</v>
      </c>
      <c r="C79" s="436"/>
      <c r="D79" s="436"/>
      <c r="E79" s="436"/>
      <c r="F79" s="436"/>
      <c r="G79" s="436" t="str">
        <f>'ConventionalAllocations (Large)'!D52</f>
        <v>Ealing Riding School, 17 - 19 Gunnersbury Lane, Ealing W5 3XD</v>
      </c>
      <c r="H79" s="436" t="str">
        <f>'ConventionalAllocations (Large)'!E52</f>
        <v>Residential (with retention of green space) with the Riding School either reaccommodated on site or reprovided elsewhere in the borough.</v>
      </c>
      <c r="I79" s="436">
        <f>'ConventionalAllocations (Large)'!F52</f>
        <v>47</v>
      </c>
      <c r="J79" s="436">
        <f>'ConventionalAllocations (Large)'!H52</f>
        <v>0</v>
      </c>
      <c r="K79" s="436">
        <f>'ConventionalAllocations (Large)'!G52</f>
        <v>47</v>
      </c>
      <c r="L79" s="436" t="str">
        <f>'ConventionalAllocations (Large)'!I52</f>
        <v>None</v>
      </c>
      <c r="M79" s="436">
        <f>'ConventionalAllocations (Large)'!J52</f>
        <v>0</v>
      </c>
      <c r="N79" s="436">
        <f>'ConventionalAllocations (Large)'!K52</f>
        <v>47</v>
      </c>
      <c r="O79" s="436"/>
      <c r="P79" s="436"/>
      <c r="Q79" s="459" t="str">
        <f>'ConventionalAllocations (Large)'!L52</f>
        <v>Ealing Common</v>
      </c>
      <c r="R79" s="459" t="str">
        <f>'ConventionalAllocations (Large)'!M52</f>
        <v>Ealing</v>
      </c>
      <c r="S79" s="459">
        <f>'ConventionalAllocations (Large)'!N52</f>
        <v>0</v>
      </c>
      <c r="T79" s="459">
        <f>'ConventionalAllocations (Large)'!O52</f>
        <v>0</v>
      </c>
      <c r="U79" s="459">
        <f>'ConventionalAllocations (Large)'!P52</f>
        <v>0</v>
      </c>
      <c r="V79" s="459" t="str">
        <f>'ConventionalAllocations (Large)'!Q52</f>
        <v>No</v>
      </c>
      <c r="W79" s="436"/>
      <c r="X79" s="436"/>
      <c r="Z79" s="442">
        <f>'ConventionalAllocations (Large)'!T52</f>
        <v>0</v>
      </c>
      <c r="AA79" s="436"/>
      <c r="AB79" s="436"/>
      <c r="AC79" s="436"/>
      <c r="AD79" s="436"/>
      <c r="AH79" s="436">
        <v>0</v>
      </c>
      <c r="AI79" s="436"/>
      <c r="AJ79" s="436"/>
      <c r="AK79" s="436"/>
      <c r="AL79" s="436"/>
      <c r="AM79" s="436"/>
      <c r="AN79" s="436"/>
      <c r="AO79" s="436"/>
      <c r="AP79" s="462">
        <f>'ConventionalAllocations (Large)'!AJ52</f>
        <v>0</v>
      </c>
      <c r="AQ79" s="436">
        <f>'ConventionalAllocations (Large)'!AK52</f>
        <v>0</v>
      </c>
      <c r="AR79" s="436">
        <f>'ConventionalAllocations (Large)'!AL52</f>
        <v>0</v>
      </c>
      <c r="AS79" s="436">
        <f>'ConventionalAllocations (Large)'!AM52</f>
        <v>0</v>
      </c>
      <c r="AT79" s="436">
        <f>'ConventionalAllocations (Large)'!AN52</f>
        <v>0</v>
      </c>
      <c r="AU79" s="121">
        <f>'ConventionalAllocations (Large)'!AO52</f>
        <v>0</v>
      </c>
      <c r="AV79" s="436">
        <f>'ConventionalAllocations (Large)'!AP52</f>
        <v>0</v>
      </c>
      <c r="AW79" s="436">
        <f>'ConventionalAllocations (Large)'!AQ52</f>
        <v>0</v>
      </c>
      <c r="AX79" s="436">
        <f>'ConventionalAllocations (Large)'!AR52</f>
        <v>0</v>
      </c>
      <c r="AY79" s="436">
        <f>'ConventionalAllocations (Large)'!AS52</f>
        <v>0</v>
      </c>
      <c r="AZ79" s="436">
        <f>'ConventionalAllocations (Large)'!AT52</f>
        <v>0</v>
      </c>
      <c r="BA79" s="436">
        <f>'ConventionalAllocations (Large)'!AU52</f>
        <v>0</v>
      </c>
      <c r="BB79" s="436">
        <f>'ConventionalAllocations (Large)'!AV52</f>
        <v>0</v>
      </c>
      <c r="BC79" s="436">
        <f>'ConventionalAllocations (Large)'!AW52</f>
        <v>0</v>
      </c>
      <c r="BD79" s="436">
        <f>'ConventionalAllocations (Large)'!AX52</f>
        <v>0</v>
      </c>
      <c r="BE79" s="436">
        <f>'ConventionalAllocations (Large)'!AY52</f>
        <v>0</v>
      </c>
      <c r="BF79" s="116">
        <f t="shared" si="2"/>
        <v>0</v>
      </c>
      <c r="BG79" s="488">
        <f>'ConventionalAllocations (Large)'!R52</f>
        <v>1.21</v>
      </c>
      <c r="BH79" s="457"/>
      <c r="BI79" s="457" t="str">
        <f>'ConventionalAllocations (Large)'!S52</f>
        <v xml:space="preserve">No longer pursed as an allocation
</v>
      </c>
      <c r="BJ79" s="457" t="str">
        <f>'ConventionalAllocations (Large)'!Z52</f>
        <v>NA</v>
      </c>
      <c r="BK79" s="457" t="s">
        <v>1069</v>
      </c>
      <c r="BL79" s="457" t="s">
        <v>37</v>
      </c>
    </row>
    <row r="80" spans="1:64" s="470" customFormat="1" hidden="1" x14ac:dyDescent="0.45">
      <c r="A80" s="469">
        <f>'ConventionalAllocations (Large)'!A53</f>
        <v>49</v>
      </c>
      <c r="B80" s="481" t="str">
        <f>'ConventionalAllocations (Large)'!B53</f>
        <v>23EA</v>
      </c>
      <c r="C80" s="469"/>
      <c r="D80" s="469"/>
      <c r="E80" s="469"/>
      <c r="F80" s="469"/>
      <c r="G80" s="469" t="str">
        <f>'ConventionalAllocations (Large)'!D53</f>
        <v>Old Actonians Sports Ground, Pope’s Lane, Ealing W5 4LL</v>
      </c>
      <c r="H80" s="469" t="str">
        <f>'ConventionalAllocations (Large)'!E53</f>
        <v>Enabling residential development with retention of green space to support improved sports facilities (primary use).</v>
      </c>
      <c r="I80" s="469">
        <f>'ConventionalAllocations (Large)'!F53</f>
        <v>20</v>
      </c>
      <c r="J80" s="469">
        <f>'ConventionalAllocations (Large)'!H53</f>
        <v>0</v>
      </c>
      <c r="K80" s="469">
        <f>'ConventionalAllocations (Large)'!G53</f>
        <v>20</v>
      </c>
      <c r="L80" s="469" t="str">
        <f>'ConventionalAllocations (Large)'!I53</f>
        <v>None</v>
      </c>
      <c r="M80" s="469">
        <f>'ConventionalAllocations (Large)'!J53</f>
        <v>0</v>
      </c>
      <c r="N80" s="469">
        <f>'ConventionalAllocations (Large)'!K53</f>
        <v>20</v>
      </c>
      <c r="O80" s="469"/>
      <c r="P80" s="469"/>
      <c r="Q80" s="482" t="str">
        <f>'ConventionalAllocations (Large)'!L53</f>
        <v>Ealing Common</v>
      </c>
      <c r="R80" s="482" t="str">
        <f>'ConventionalAllocations (Large)'!M53</f>
        <v>Ealing</v>
      </c>
      <c r="S80" s="482">
        <f>'ConventionalAllocations (Large)'!N53</f>
        <v>518875</v>
      </c>
      <c r="T80" s="482">
        <f>'ConventionalAllocations (Large)'!O53</f>
        <v>179449</v>
      </c>
      <c r="U80" s="482">
        <f>'ConventionalAllocations (Large)'!P53</f>
        <v>12142780</v>
      </c>
      <c r="V80" s="482" t="str">
        <f>'ConventionalAllocations (Large)'!Q53</f>
        <v>No</v>
      </c>
      <c r="W80" s="469"/>
      <c r="X80" s="469"/>
      <c r="Z80" s="474">
        <f>'ConventionalAllocations (Large)'!T53</f>
        <v>20</v>
      </c>
      <c r="AA80" s="469"/>
      <c r="AB80" s="469"/>
      <c r="AC80" s="469"/>
      <c r="AD80" s="469"/>
      <c r="AH80" s="469">
        <v>0</v>
      </c>
      <c r="AI80" s="469"/>
      <c r="AJ80" s="469"/>
      <c r="AK80" s="469"/>
      <c r="AL80" s="469"/>
      <c r="AM80" s="469"/>
      <c r="AN80" s="469"/>
      <c r="AO80" s="469"/>
      <c r="AP80" s="462">
        <f>'ConventionalAllocations (Large)'!AJ53</f>
        <v>0</v>
      </c>
      <c r="AQ80" s="469">
        <f>'ConventionalAllocations (Large)'!AK53</f>
        <v>0</v>
      </c>
      <c r="AR80" s="469">
        <f>'ConventionalAllocations (Large)'!AL53</f>
        <v>0</v>
      </c>
      <c r="AS80" s="469">
        <f>'ConventionalAllocations (Large)'!AM53</f>
        <v>0</v>
      </c>
      <c r="AT80" s="469">
        <f>'ConventionalAllocations (Large)'!AN53</f>
        <v>0</v>
      </c>
      <c r="AU80" s="121">
        <f>'ConventionalAllocations (Large)'!AO53</f>
        <v>0</v>
      </c>
      <c r="AV80" s="469">
        <f>'ConventionalAllocations (Large)'!AP53</f>
        <v>10</v>
      </c>
      <c r="AW80" s="469">
        <f>'ConventionalAllocations (Large)'!AQ53</f>
        <v>10</v>
      </c>
      <c r="AX80" s="469">
        <f>'ConventionalAllocations (Large)'!AR53</f>
        <v>0</v>
      </c>
      <c r="AY80" s="469">
        <f>'ConventionalAllocations (Large)'!AS53</f>
        <v>0</v>
      </c>
      <c r="AZ80" s="469">
        <f>'ConventionalAllocations (Large)'!AT53</f>
        <v>0</v>
      </c>
      <c r="BA80" s="469">
        <f>'ConventionalAllocations (Large)'!AU53</f>
        <v>0</v>
      </c>
      <c r="BB80" s="469">
        <f>'ConventionalAllocations (Large)'!AV53</f>
        <v>0</v>
      </c>
      <c r="BC80" s="469">
        <f>'ConventionalAllocations (Large)'!AW53</f>
        <v>0</v>
      </c>
      <c r="BD80" s="469">
        <f>'ConventionalAllocations (Large)'!AX53</f>
        <v>0</v>
      </c>
      <c r="BE80" s="469">
        <f>'ConventionalAllocations (Large)'!AY53</f>
        <v>20</v>
      </c>
      <c r="BF80" s="116">
        <f t="shared" si="2"/>
        <v>0</v>
      </c>
      <c r="BG80" s="488">
        <f>'ConventionalAllocations (Large)'!R53</f>
        <v>2.75</v>
      </c>
      <c r="BH80" s="457"/>
      <c r="BI80" s="457" t="str">
        <f>'ConventionalAllocations (Large)'!S53</f>
        <v>No relevant planning applications. 
Capacity informed by earlier pre-application work.</v>
      </c>
      <c r="BJ80" s="457" t="str">
        <f>'ConventionalAllocations (Large)'!Z53</f>
        <v>Bespoke. Noting earlier pre-app activity and modest expectations of the club, delivery could occur at pace, although contingent on club finances.</v>
      </c>
      <c r="BK80" s="457" t="s">
        <v>1181</v>
      </c>
      <c r="BL80" s="457" t="s">
        <v>1175</v>
      </c>
    </row>
    <row r="81" spans="1:64" s="453" customFormat="1" hidden="1" x14ac:dyDescent="0.45">
      <c r="A81" s="436">
        <f>'ConventionalAllocations (Large)'!A54</f>
        <v>50</v>
      </c>
      <c r="B81" s="485" t="str">
        <f>'ConventionalAllocations (Large)'!B54</f>
        <v>NA</v>
      </c>
      <c r="C81" s="436"/>
      <c r="D81" s="436"/>
      <c r="E81" s="436"/>
      <c r="F81" s="436"/>
      <c r="G81" s="436" t="str">
        <f>'ConventionalAllocations (Large)'!D54</f>
        <v>University of West London, St Mary’s Road, Ealing W5 5RF</v>
      </c>
      <c r="H81" s="436" t="str">
        <f>'ConventionalAllocations (Large)'!E54</f>
        <v>Retention of university use, additional provision of residential (infill only).</v>
      </c>
      <c r="I81" s="436">
        <f>'ConventionalAllocations (Large)'!F54</f>
        <v>71</v>
      </c>
      <c r="J81" s="436">
        <f>'ConventionalAllocations (Large)'!H54</f>
        <v>0</v>
      </c>
      <c r="K81" s="436">
        <f>'ConventionalAllocations (Large)'!G54</f>
        <v>71</v>
      </c>
      <c r="L81" s="436" t="str">
        <f>'ConventionalAllocations (Large)'!I54</f>
        <v>None</v>
      </c>
      <c r="M81" s="436">
        <f>'ConventionalAllocations (Large)'!J54</f>
        <v>0</v>
      </c>
      <c r="N81" s="436">
        <f>'ConventionalAllocations (Large)'!K54</f>
        <v>71</v>
      </c>
      <c r="O81" s="436"/>
      <c r="P81" s="436"/>
      <c r="Q81" s="459" t="str">
        <f>'ConventionalAllocations (Large)'!L54</f>
        <v>Ealing Common</v>
      </c>
      <c r="R81" s="459" t="str">
        <f>'ConventionalAllocations (Large)'!M54</f>
        <v>Ealing</v>
      </c>
      <c r="S81" s="459">
        <f>'ConventionalAllocations (Large)'!N54</f>
        <v>517754</v>
      </c>
      <c r="T81" s="459">
        <f>'ConventionalAllocations (Large)'!O54</f>
        <v>179988</v>
      </c>
      <c r="U81" s="459">
        <f>'ConventionalAllocations (Large)'!P54</f>
        <v>12153715</v>
      </c>
      <c r="V81" s="459" t="str">
        <f>'ConventionalAllocations (Large)'!Q54</f>
        <v>No</v>
      </c>
      <c r="W81" s="436"/>
      <c r="X81" s="436"/>
      <c r="Z81" s="442">
        <f>'ConventionalAllocations (Large)'!T54</f>
        <v>0</v>
      </c>
      <c r="AA81" s="436"/>
      <c r="AB81" s="436"/>
      <c r="AC81" s="436"/>
      <c r="AD81" s="436"/>
      <c r="AH81" s="436">
        <v>0</v>
      </c>
      <c r="AI81" s="436"/>
      <c r="AJ81" s="436"/>
      <c r="AK81" s="436"/>
      <c r="AL81" s="436"/>
      <c r="AM81" s="436"/>
      <c r="AN81" s="436"/>
      <c r="AO81" s="436"/>
      <c r="AP81" s="462">
        <f>'ConventionalAllocations (Large)'!AJ54</f>
        <v>0</v>
      </c>
      <c r="AQ81" s="436">
        <f>'ConventionalAllocations (Large)'!AK54</f>
        <v>0</v>
      </c>
      <c r="AR81" s="436">
        <f>'ConventionalAllocations (Large)'!AL54</f>
        <v>0</v>
      </c>
      <c r="AS81" s="436">
        <f>'ConventionalAllocations (Large)'!AM54</f>
        <v>0</v>
      </c>
      <c r="AT81" s="436">
        <f>'ConventionalAllocations (Large)'!AN54</f>
        <v>0</v>
      </c>
      <c r="AU81" s="121">
        <f>'ConventionalAllocations (Large)'!AO54</f>
        <v>0</v>
      </c>
      <c r="AV81" s="436">
        <f>'ConventionalAllocations (Large)'!AP54</f>
        <v>0</v>
      </c>
      <c r="AW81" s="436">
        <f>'ConventionalAllocations (Large)'!AQ54</f>
        <v>0</v>
      </c>
      <c r="AX81" s="436">
        <f>'ConventionalAllocations (Large)'!AR54</f>
        <v>0</v>
      </c>
      <c r="AY81" s="436">
        <f>'ConventionalAllocations (Large)'!AS54</f>
        <v>0</v>
      </c>
      <c r="AZ81" s="436">
        <f>'ConventionalAllocations (Large)'!AT54</f>
        <v>0</v>
      </c>
      <c r="BA81" s="436">
        <f>'ConventionalAllocations (Large)'!AU54</f>
        <v>0</v>
      </c>
      <c r="BB81" s="436">
        <f>'ConventionalAllocations (Large)'!AV54</f>
        <v>0</v>
      </c>
      <c r="BC81" s="436">
        <f>'ConventionalAllocations (Large)'!AW54</f>
        <v>0</v>
      </c>
      <c r="BD81" s="436">
        <f>'ConventionalAllocations (Large)'!AX54</f>
        <v>0</v>
      </c>
      <c r="BE81" s="436">
        <f>'ConventionalAllocations (Large)'!AY54</f>
        <v>0</v>
      </c>
      <c r="BF81" s="116">
        <f t="shared" si="2"/>
        <v>0</v>
      </c>
      <c r="BG81" s="488">
        <f>'ConventionalAllocations (Large)'!R54</f>
        <v>1.91</v>
      </c>
      <c r="BH81" s="457"/>
      <c r="BI81" s="457" t="str">
        <f>'ConventionalAllocations (Large)'!S54</f>
        <v xml:space="preserve">No longer pursued as Allocation.
</v>
      </c>
      <c r="BJ81" s="457" t="str">
        <f>'ConventionalAllocations (Large)'!Z54</f>
        <v>NA</v>
      </c>
      <c r="BK81" s="457" t="s">
        <v>594</v>
      </c>
      <c r="BL81" s="457" t="s">
        <v>37</v>
      </c>
    </row>
    <row r="82" spans="1:64" s="470" customFormat="1" hidden="1" x14ac:dyDescent="0.45">
      <c r="A82" s="469">
        <f>'ConventionalAllocations (Large)'!A55</f>
        <v>51</v>
      </c>
      <c r="B82" s="481" t="str">
        <f>'ConventionalAllocations (Large)'!B55</f>
        <v>24EA</v>
      </c>
      <c r="C82" s="469"/>
      <c r="D82" s="469"/>
      <c r="E82" s="469"/>
      <c r="F82" s="469"/>
      <c r="G82" s="469" t="str">
        <f>'ConventionalAllocations (Large)'!D55</f>
        <v>Wickes, South Ealing Road, Ealing W5 4QS</v>
      </c>
      <c r="H82" s="469" t="str">
        <f>'ConventionalAllocations (Large)'!E55</f>
        <v>Residential led, mixed use.</v>
      </c>
      <c r="I82" s="469">
        <f>'ConventionalAllocations (Large)'!F55</f>
        <v>162</v>
      </c>
      <c r="J82" s="469">
        <f>'ConventionalAllocations (Large)'!H55</f>
        <v>0</v>
      </c>
      <c r="K82" s="469">
        <f>'ConventionalAllocations (Large)'!G55</f>
        <v>162</v>
      </c>
      <c r="L82" s="469" t="str">
        <f>'ConventionalAllocations (Large)'!I55</f>
        <v>None</v>
      </c>
      <c r="M82" s="469">
        <f>'ConventionalAllocations (Large)'!J55</f>
        <v>0</v>
      </c>
      <c r="N82" s="469">
        <f>'ConventionalAllocations (Large)'!K55</f>
        <v>162</v>
      </c>
      <c r="O82" s="469"/>
      <c r="P82" s="469"/>
      <c r="Q82" s="482" t="str">
        <f>'ConventionalAllocations (Large)'!L55</f>
        <v>Ealing Common</v>
      </c>
      <c r="R82" s="482" t="str">
        <f>'ConventionalAllocations (Large)'!M55</f>
        <v>Ealing</v>
      </c>
      <c r="S82" s="482">
        <f>'ConventionalAllocations (Large)'!N55</f>
        <v>517678</v>
      </c>
      <c r="T82" s="482">
        <f>'ConventionalAllocations (Large)'!O55</f>
        <v>179258</v>
      </c>
      <c r="U82" s="482">
        <f>'ConventionalAllocations (Large)'!P55</f>
        <v>12130546</v>
      </c>
      <c r="V82" s="482" t="str">
        <f>'ConventionalAllocations (Large)'!Q55</f>
        <v>No</v>
      </c>
      <c r="W82" s="469"/>
      <c r="X82" s="469"/>
      <c r="Z82" s="474">
        <f>'ConventionalAllocations (Large)'!T55</f>
        <v>162</v>
      </c>
      <c r="AA82" s="469"/>
      <c r="AB82" s="469"/>
      <c r="AC82" s="469"/>
      <c r="AD82" s="469"/>
      <c r="AH82" s="469">
        <v>0</v>
      </c>
      <c r="AI82" s="469"/>
      <c r="AJ82" s="469"/>
      <c r="AK82" s="469"/>
      <c r="AL82" s="469"/>
      <c r="AM82" s="469"/>
      <c r="AN82" s="469"/>
      <c r="AO82" s="469"/>
      <c r="AP82" s="462">
        <f>'ConventionalAllocations (Large)'!AJ55</f>
        <v>0</v>
      </c>
      <c r="AQ82" s="469">
        <f>'ConventionalAllocations (Large)'!AK55</f>
        <v>0</v>
      </c>
      <c r="AR82" s="469">
        <f>'ConventionalAllocations (Large)'!AL55</f>
        <v>0</v>
      </c>
      <c r="AS82" s="469">
        <f>'ConventionalAllocations (Large)'!AM55</f>
        <v>0</v>
      </c>
      <c r="AT82" s="469">
        <f>'ConventionalAllocations (Large)'!AN55</f>
        <v>0</v>
      </c>
      <c r="AU82" s="121">
        <f>'ConventionalAllocations (Large)'!AO55</f>
        <v>0</v>
      </c>
      <c r="AV82" s="469">
        <f>'ConventionalAllocations (Large)'!AP55</f>
        <v>0</v>
      </c>
      <c r="AW82" s="469">
        <f>'ConventionalAllocations (Large)'!AQ55</f>
        <v>0</v>
      </c>
      <c r="AX82" s="469">
        <f>'ConventionalAllocations (Large)'!AR55</f>
        <v>40</v>
      </c>
      <c r="AY82" s="469">
        <f>'ConventionalAllocations (Large)'!AS55</f>
        <v>40</v>
      </c>
      <c r="AZ82" s="469">
        <f>'ConventionalAllocations (Large)'!AT55</f>
        <v>41</v>
      </c>
      <c r="BA82" s="469">
        <f>'ConventionalAllocations (Large)'!AU55</f>
        <v>41</v>
      </c>
      <c r="BB82" s="469">
        <f>'ConventionalAllocations (Large)'!AV55</f>
        <v>0</v>
      </c>
      <c r="BC82" s="469">
        <f>'ConventionalAllocations (Large)'!AW55</f>
        <v>0</v>
      </c>
      <c r="BD82" s="469">
        <f>'ConventionalAllocations (Large)'!AX55</f>
        <v>0</v>
      </c>
      <c r="BE82" s="469">
        <f>'ConventionalAllocations (Large)'!AY55</f>
        <v>162</v>
      </c>
      <c r="BF82" s="116">
        <f t="shared" si="2"/>
        <v>0</v>
      </c>
      <c r="BG82" s="488">
        <f>'ConventionalAllocations (Large)'!R55</f>
        <v>0.66</v>
      </c>
      <c r="BH82" s="457"/>
      <c r="BI82" s="457" t="str">
        <f>'ConventionalAllocations (Large)'!S55</f>
        <v>No relevant planning applications. 
Capacity derived from Ealing R19 Capacity Assessment.</v>
      </c>
      <c r="BJ82" s="457" t="str">
        <f>'ConventionalAllocations (Large)'!Z55</f>
        <v>Beyond 5 years. Figures not informed by extant or pending applications. Scenario 29</v>
      </c>
      <c r="BK82" s="457" t="s">
        <v>546</v>
      </c>
      <c r="BL82" s="457" t="s">
        <v>620</v>
      </c>
    </row>
    <row r="83" spans="1:64" s="470" customFormat="1" hidden="1" x14ac:dyDescent="0.45">
      <c r="A83" s="469">
        <f>'ConventionalAllocations (Large)'!A56</f>
        <v>52</v>
      </c>
      <c r="B83" s="481" t="str">
        <f>'ConventionalAllocations (Large)'!B56</f>
        <v>25EA</v>
      </c>
      <c r="C83" s="469"/>
      <c r="D83" s="469"/>
      <c r="E83" s="469"/>
      <c r="F83" s="469"/>
      <c r="G83" s="469" t="str">
        <f>'ConventionalAllocations (Large)'!D56</f>
        <v>Travis Perkins, Popes Lane, Ealing W5 4PA</v>
      </c>
      <c r="H83" s="469" t="str">
        <f>'ConventionalAllocations (Large)'!E56</f>
        <v>Residential</v>
      </c>
      <c r="I83" s="469">
        <f>'ConventionalAllocations (Large)'!F56</f>
        <v>87</v>
      </c>
      <c r="J83" s="469">
        <f>'ConventionalAllocations (Large)'!H56</f>
        <v>0</v>
      </c>
      <c r="K83" s="469">
        <f>'ConventionalAllocations (Large)'!G56</f>
        <v>87</v>
      </c>
      <c r="L83" s="469" t="str">
        <f>'ConventionalAllocations (Large)'!I56</f>
        <v>None</v>
      </c>
      <c r="M83" s="469">
        <f>'ConventionalAllocations (Large)'!J56</f>
        <v>0</v>
      </c>
      <c r="N83" s="469">
        <f>'ConventionalAllocations (Large)'!K56</f>
        <v>87</v>
      </c>
      <c r="O83" s="469"/>
      <c r="P83" s="469"/>
      <c r="Q83" s="482" t="str">
        <f>'ConventionalAllocations (Large)'!L56</f>
        <v>Northfield</v>
      </c>
      <c r="R83" s="482" t="str">
        <f>'ConventionalAllocations (Large)'!M56</f>
        <v>Ealing</v>
      </c>
      <c r="S83" s="482">
        <f>'ConventionalAllocations (Large)'!N56</f>
        <v>517941</v>
      </c>
      <c r="T83" s="482">
        <f>'ConventionalAllocations (Large)'!O56</f>
        <v>179100</v>
      </c>
      <c r="U83" s="482">
        <f>'ConventionalAllocations (Large)'!P56</f>
        <v>12157200</v>
      </c>
      <c r="V83" s="482" t="str">
        <f>'ConventionalAllocations (Large)'!Q56</f>
        <v>No</v>
      </c>
      <c r="W83" s="469"/>
      <c r="X83" s="469"/>
      <c r="Z83" s="474">
        <f>'ConventionalAllocations (Large)'!T56</f>
        <v>87</v>
      </c>
      <c r="AA83" s="469"/>
      <c r="AB83" s="469"/>
      <c r="AC83" s="469"/>
      <c r="AD83" s="469"/>
      <c r="AH83" s="469">
        <v>0</v>
      </c>
      <c r="AI83" s="469"/>
      <c r="AJ83" s="469"/>
      <c r="AK83" s="469"/>
      <c r="AL83" s="469"/>
      <c r="AM83" s="469"/>
      <c r="AN83" s="469"/>
      <c r="AO83" s="469"/>
      <c r="AP83" s="462">
        <f>'ConventionalAllocations (Large)'!AJ56</f>
        <v>0</v>
      </c>
      <c r="AQ83" s="469">
        <f>'ConventionalAllocations (Large)'!AK56</f>
        <v>0</v>
      </c>
      <c r="AR83" s="469">
        <f>'ConventionalAllocations (Large)'!AL56</f>
        <v>0</v>
      </c>
      <c r="AS83" s="469">
        <f>'ConventionalAllocations (Large)'!AM56</f>
        <v>0</v>
      </c>
      <c r="AT83" s="469">
        <f>'ConventionalAllocations (Large)'!AN56</f>
        <v>0</v>
      </c>
      <c r="AU83" s="121">
        <f>'ConventionalAllocations (Large)'!AO56</f>
        <v>0</v>
      </c>
      <c r="AV83" s="469">
        <f>'ConventionalAllocations (Large)'!AP56</f>
        <v>0</v>
      </c>
      <c r="AW83" s="469">
        <f>'ConventionalAllocations (Large)'!AQ56</f>
        <v>29</v>
      </c>
      <c r="AX83" s="469">
        <f>'ConventionalAllocations (Large)'!AR56</f>
        <v>29</v>
      </c>
      <c r="AY83" s="469">
        <f>'ConventionalAllocations (Large)'!AS56</f>
        <v>29</v>
      </c>
      <c r="AZ83" s="469">
        <f>'ConventionalAllocations (Large)'!AT56</f>
        <v>0</v>
      </c>
      <c r="BA83" s="469">
        <f>'ConventionalAllocations (Large)'!AU56</f>
        <v>0</v>
      </c>
      <c r="BB83" s="469">
        <f>'ConventionalAllocations (Large)'!AV56</f>
        <v>0</v>
      </c>
      <c r="BC83" s="469">
        <f>'ConventionalAllocations (Large)'!AW56</f>
        <v>0</v>
      </c>
      <c r="BD83" s="469">
        <f>'ConventionalAllocations (Large)'!AX56</f>
        <v>0</v>
      </c>
      <c r="BE83" s="469">
        <f>'ConventionalAllocations (Large)'!AY56</f>
        <v>87</v>
      </c>
      <c r="BF83" s="116">
        <f t="shared" si="2"/>
        <v>0</v>
      </c>
      <c r="BG83" s="488">
        <f>'ConventionalAllocations (Large)'!R56</f>
        <v>0.37</v>
      </c>
      <c r="BH83" s="457"/>
      <c r="BI83" s="457" t="str">
        <f>'ConventionalAllocations (Large)'!S56</f>
        <v xml:space="preserve">No relevant planning applications. 
Capacity derived from Ealing R19 Capacity Assessment.
</v>
      </c>
      <c r="BJ83" s="457" t="str">
        <f>'ConventionalAllocations (Large)'!Z56</f>
        <v>Beyond 5 years. Figures not informed by extant or pending applications. Scenario 28</v>
      </c>
      <c r="BK83" s="457" t="s">
        <v>677</v>
      </c>
      <c r="BL83" s="457" t="s">
        <v>626</v>
      </c>
    </row>
    <row r="84" spans="1:64" s="470" customFormat="1" hidden="1" x14ac:dyDescent="0.45">
      <c r="A84" s="469">
        <f>'ConventionalAllocations (Large)'!A57</f>
        <v>53</v>
      </c>
      <c r="B84" s="481" t="str">
        <f>'ConventionalAllocations (Large)'!B57</f>
        <v>01GR</v>
      </c>
      <c r="C84" s="469"/>
      <c r="D84" s="469"/>
      <c r="E84" s="469"/>
      <c r="F84" s="469"/>
      <c r="G84" s="469" t="str">
        <f>'ConventionalAllocations (Large)'!D57</f>
        <v>Greenford Hall, Methodist Church, Police Station &amp; Clinic, 19 - 25 Oldfield Lane South, Greenford UB6 9LG</v>
      </c>
      <c r="H84" s="469" t="str">
        <f>'ConventionalAllocations (Large)'!E57</f>
        <v>Residential, leisure, community, health and place of worship</v>
      </c>
      <c r="I84" s="469">
        <f>'ConventionalAllocations (Large)'!F57</f>
        <v>6</v>
      </c>
      <c r="J84" s="469">
        <f>'ConventionalAllocations (Large)'!H57</f>
        <v>1</v>
      </c>
      <c r="K84" s="469">
        <f>'ConventionalAllocations (Large)'!G57</f>
        <v>5</v>
      </c>
      <c r="L84" s="469" t="str">
        <f>'ConventionalAllocations (Large)'!I57</f>
        <v>223478FUL</v>
      </c>
      <c r="M84" s="469">
        <f>'ConventionalAllocations (Large)'!J57</f>
        <v>0</v>
      </c>
      <c r="N84" s="469">
        <f>'ConventionalAllocations (Large)'!K57</f>
        <v>5</v>
      </c>
      <c r="O84" s="469"/>
      <c r="P84" s="469"/>
      <c r="Q84" s="482" t="str">
        <f>'ConventionalAllocations (Large)'!L57</f>
        <v>Greenford Broadway</v>
      </c>
      <c r="R84" s="482" t="str">
        <f>'ConventionalAllocations (Large)'!M57</f>
        <v>Greenford</v>
      </c>
      <c r="S84" s="482">
        <f>'ConventionalAllocations (Large)'!N57</f>
        <v>514151</v>
      </c>
      <c r="T84" s="482">
        <f>'ConventionalAllocations (Large)'!O57</f>
        <v>182414</v>
      </c>
      <c r="U84" s="482">
        <f>'ConventionalAllocations (Large)'!P57</f>
        <v>0</v>
      </c>
      <c r="V84" s="482" t="str">
        <f>'ConventionalAllocations (Large)'!Q57</f>
        <v>No</v>
      </c>
      <c r="W84" s="469"/>
      <c r="X84" s="469"/>
      <c r="Z84" s="474">
        <f>'ConventionalAllocations (Large)'!T57</f>
        <v>5</v>
      </c>
      <c r="AA84" s="469"/>
      <c r="AB84" s="469"/>
      <c r="AC84" s="469"/>
      <c r="AD84" s="469"/>
      <c r="AH84" s="469">
        <v>0</v>
      </c>
      <c r="AI84" s="469"/>
      <c r="AJ84" s="469"/>
      <c r="AK84" s="469"/>
      <c r="AL84" s="469"/>
      <c r="AM84" s="469"/>
      <c r="AN84" s="469"/>
      <c r="AO84" s="469"/>
      <c r="AP84" s="462">
        <f>'ConventionalAllocations (Large)'!AJ57</f>
        <v>0</v>
      </c>
      <c r="AQ84" s="469">
        <f>'ConventionalAllocations (Large)'!AK57</f>
        <v>0</v>
      </c>
      <c r="AR84" s="469">
        <f>'ConventionalAllocations (Large)'!AL57</f>
        <v>0</v>
      </c>
      <c r="AS84" s="469">
        <f>'ConventionalAllocations (Large)'!AM57</f>
        <v>0</v>
      </c>
      <c r="AT84" s="469">
        <f>'ConventionalAllocations (Large)'!AN57</f>
        <v>0</v>
      </c>
      <c r="AU84" s="121">
        <f>'ConventionalAllocations (Large)'!AO57</f>
        <v>0</v>
      </c>
      <c r="AV84" s="469">
        <f>'ConventionalAllocations (Large)'!AP57</f>
        <v>0</v>
      </c>
      <c r="AW84" s="469">
        <f>'ConventionalAllocations (Large)'!AQ57</f>
        <v>2</v>
      </c>
      <c r="AX84" s="469">
        <f>'ConventionalAllocations (Large)'!AR57</f>
        <v>3</v>
      </c>
      <c r="AY84" s="469">
        <f>'ConventionalAllocations (Large)'!AS57</f>
        <v>0</v>
      </c>
      <c r="AZ84" s="469">
        <f>'ConventionalAllocations (Large)'!AT57</f>
        <v>0</v>
      </c>
      <c r="BA84" s="469">
        <f>'ConventionalAllocations (Large)'!AU57</f>
        <v>0</v>
      </c>
      <c r="BB84" s="469">
        <f>'ConventionalAllocations (Large)'!AV57</f>
        <v>0</v>
      </c>
      <c r="BC84" s="469">
        <f>'ConventionalAllocations (Large)'!AW57</f>
        <v>0</v>
      </c>
      <c r="BD84" s="469">
        <f>'ConventionalAllocations (Large)'!AX57</f>
        <v>0</v>
      </c>
      <c r="BE84" s="469">
        <f>'ConventionalAllocations (Large)'!AY57</f>
        <v>5</v>
      </c>
      <c r="BF84" s="116">
        <f t="shared" si="2"/>
        <v>0</v>
      </c>
      <c r="BG84" s="488">
        <f>'ConventionalAllocations (Large)'!R57</f>
        <v>1.3</v>
      </c>
      <c r="BH84" s="457"/>
      <c r="BI84" s="469" t="str">
        <f>'ConventionalAllocations (Large)'!S57</f>
        <v xml:space="preserve">A pending application (223478FUL) (now refused May 2025) involving the redevelopment of the police station for 36 units - is listed in the 'Conventional Pending' tab, although its contribution is substituted by this allocation input instead.  The allocation capacity input has been informed by the Tall Building Feasibility Study, which assumes residential on the police station part of the site (block A GR01), achieved via the conversion of the police station with some infill to the rear.  It is noteworthy that the capacity estimate for GR01 is 6 units only and falls significantly below the pending scheme for the police station, although the pending scheme involves the comprehensive redevelopment of the police station site.  </v>
      </c>
      <c r="BJ84" s="469" t="str">
        <f>'ConventionalAllocations (Large)'!Z57</f>
        <v>Beyond 5 years. Scenario 27</v>
      </c>
      <c r="BK84" s="457" t="s">
        <v>1382</v>
      </c>
      <c r="BL84" s="457" t="s">
        <v>712</v>
      </c>
    </row>
    <row r="85" spans="1:64" s="470" customFormat="1" hidden="1" x14ac:dyDescent="0.45">
      <c r="A85" s="469">
        <f>'ConventionalAllocations (Large)'!A58</f>
        <v>54</v>
      </c>
      <c r="B85" s="481" t="str">
        <f>'ConventionalAllocations (Large)'!B58</f>
        <v>02GR</v>
      </c>
      <c r="C85" s="469"/>
      <c r="D85" s="469"/>
      <c r="E85" s="469"/>
      <c r="F85" s="469"/>
      <c r="G85" s="469" t="str">
        <f>'ConventionalAllocations (Large)'!D58</f>
        <v>Greenford Broadway Car Park, Greenford Broadway, Greenford UB6 9QA</v>
      </c>
      <c r="H85" s="469" t="str">
        <f>'ConventionalAllocations (Large)'!E58</f>
        <v>Residential, retail and community.</v>
      </c>
      <c r="I85" s="469">
        <f>'ConventionalAllocations (Large)'!F58</f>
        <v>156</v>
      </c>
      <c r="J85" s="469">
        <f>'ConventionalAllocations (Large)'!H58</f>
        <v>2</v>
      </c>
      <c r="K85" s="469">
        <f>'ConventionalAllocations (Large)'!G58</f>
        <v>154</v>
      </c>
      <c r="L85" s="469" t="str">
        <f>'ConventionalAllocations (Large)'!I58</f>
        <v>None</v>
      </c>
      <c r="M85" s="469">
        <f>'ConventionalAllocations (Large)'!J58</f>
        <v>0</v>
      </c>
      <c r="N85" s="469">
        <f>'ConventionalAllocations (Large)'!K58</f>
        <v>154</v>
      </c>
      <c r="O85" s="469"/>
      <c r="P85" s="469"/>
      <c r="Q85" s="482" t="str">
        <f>'ConventionalAllocations (Large)'!L58</f>
        <v>Greenford Broadway</v>
      </c>
      <c r="R85" s="482" t="str">
        <f>'ConventionalAllocations (Large)'!M58</f>
        <v>Greenford</v>
      </c>
      <c r="S85" s="482">
        <f>'ConventionalAllocations (Large)'!N58</f>
        <v>514295</v>
      </c>
      <c r="T85" s="482">
        <f>'ConventionalAllocations (Large)'!O58</f>
        <v>182368</v>
      </c>
      <c r="U85" s="482">
        <f>'ConventionalAllocations (Large)'!P58</f>
        <v>0</v>
      </c>
      <c r="V85" s="482" t="str">
        <f>'ConventionalAllocations (Large)'!Q58</f>
        <v>No</v>
      </c>
      <c r="W85" s="469"/>
      <c r="X85" s="469"/>
      <c r="Z85" s="474">
        <f>'ConventionalAllocations (Large)'!T58</f>
        <v>154</v>
      </c>
      <c r="AA85" s="469"/>
      <c r="AB85" s="469"/>
      <c r="AC85" s="469"/>
      <c r="AD85" s="469"/>
      <c r="AH85" s="469">
        <v>0</v>
      </c>
      <c r="AI85" s="469"/>
      <c r="AJ85" s="469"/>
      <c r="AK85" s="469"/>
      <c r="AL85" s="469"/>
      <c r="AM85" s="469"/>
      <c r="AN85" s="469"/>
      <c r="AO85" s="469"/>
      <c r="AP85" s="462">
        <f>'ConventionalAllocations (Large)'!AJ58</f>
        <v>0</v>
      </c>
      <c r="AQ85" s="469">
        <f>'ConventionalAllocations (Large)'!AK58</f>
        <v>0</v>
      </c>
      <c r="AR85" s="469">
        <f>'ConventionalAllocations (Large)'!AL58</f>
        <v>0</v>
      </c>
      <c r="AS85" s="469">
        <f>'ConventionalAllocations (Large)'!AM58</f>
        <v>0</v>
      </c>
      <c r="AT85" s="469">
        <f>'ConventionalAllocations (Large)'!AN58</f>
        <v>0</v>
      </c>
      <c r="AU85" s="121">
        <f>'ConventionalAllocations (Large)'!AO58</f>
        <v>0</v>
      </c>
      <c r="AV85" s="469">
        <f>'ConventionalAllocations (Large)'!AP58</f>
        <v>0</v>
      </c>
      <c r="AW85" s="469">
        <f>'ConventionalAllocations (Large)'!AQ58</f>
        <v>0</v>
      </c>
      <c r="AX85" s="469">
        <f>'ConventionalAllocations (Large)'!AR58</f>
        <v>38</v>
      </c>
      <c r="AY85" s="469">
        <f>'ConventionalAllocations (Large)'!AS58</f>
        <v>38</v>
      </c>
      <c r="AZ85" s="469">
        <f>'ConventionalAllocations (Large)'!AT58</f>
        <v>39</v>
      </c>
      <c r="BA85" s="469">
        <f>'ConventionalAllocations (Large)'!AU58</f>
        <v>39</v>
      </c>
      <c r="BB85" s="469">
        <f>'ConventionalAllocations (Large)'!AV58</f>
        <v>0</v>
      </c>
      <c r="BC85" s="469">
        <f>'ConventionalAllocations (Large)'!AW58</f>
        <v>0</v>
      </c>
      <c r="BD85" s="469">
        <f>'ConventionalAllocations (Large)'!AX58</f>
        <v>0</v>
      </c>
      <c r="BE85" s="469">
        <f>'ConventionalAllocations (Large)'!AY58</f>
        <v>154</v>
      </c>
      <c r="BF85" s="116">
        <f t="shared" si="2"/>
        <v>0</v>
      </c>
      <c r="BG85" s="488">
        <f>'ConventionalAllocations (Large)'!R58</f>
        <v>1.37</v>
      </c>
      <c r="BH85" s="457"/>
      <c r="BI85" s="469" t="str">
        <f>'ConventionalAllocations (Large)'!S58</f>
        <v xml:space="preserve">No relevant planning applications. 
Capacity derived from the Tall Building Feasibility Study based off the 'alternative option' incorporating Tesco and bank.
</v>
      </c>
      <c r="BJ85" s="469" t="str">
        <f>'ConventionalAllocations (Large)'!Z58</f>
        <v>Beyond 5 years. Figures not informed by extant or pending applications. Scenario 29</v>
      </c>
      <c r="BK85" s="457" t="s">
        <v>1182</v>
      </c>
      <c r="BL85" s="457" t="s">
        <v>620</v>
      </c>
    </row>
    <row r="86" spans="1:64" s="76" customFormat="1" hidden="1" x14ac:dyDescent="0.45">
      <c r="A86" s="462">
        <f>'ConventionalAllocations (Large)'!A59</f>
        <v>55</v>
      </c>
      <c r="B86" s="486" t="str">
        <f>'ConventionalAllocations (Large)'!B59</f>
        <v>NA</v>
      </c>
      <c r="C86" s="462"/>
      <c r="D86" s="462"/>
      <c r="E86" s="462"/>
      <c r="F86" s="462"/>
      <c r="G86" s="462" t="str">
        <f>'ConventionalAllocations (Large)'!D59</f>
        <v>Stanhope Primary School &amp; Education Centre, Mansell Road, Greenford, UB6 9EG</v>
      </c>
      <c r="H86" s="462" t="str">
        <f>'ConventionalAllocations (Large)'!E59</f>
        <v>Residential and reprovision of school and education centre</v>
      </c>
      <c r="I86" s="462">
        <f>'ConventionalAllocations (Large)'!F59</f>
        <v>211</v>
      </c>
      <c r="J86" s="462">
        <f>'ConventionalAllocations (Large)'!H59</f>
        <v>0</v>
      </c>
      <c r="K86" s="462">
        <f>'ConventionalAllocations (Large)'!G59</f>
        <v>211</v>
      </c>
      <c r="L86" s="462" t="str">
        <f>'ConventionalAllocations (Large)'!I59</f>
        <v>None</v>
      </c>
      <c r="M86" s="462">
        <f>'ConventionalAllocations (Large)'!J59</f>
        <v>0</v>
      </c>
      <c r="N86" s="462">
        <f>'ConventionalAllocations (Large)'!K59</f>
        <v>211</v>
      </c>
      <c r="O86" s="462"/>
      <c r="P86" s="462"/>
      <c r="Q86" s="464" t="str">
        <f>'ConventionalAllocations (Large)'!L59</f>
        <v>Greenford Broadway</v>
      </c>
      <c r="R86" s="464" t="str">
        <f>'ConventionalAllocations (Large)'!M59</f>
        <v>Greenford</v>
      </c>
      <c r="S86" s="464">
        <f>'ConventionalAllocations (Large)'!N59</f>
        <v>0</v>
      </c>
      <c r="T86" s="464">
        <f>'ConventionalAllocations (Large)'!O59</f>
        <v>0</v>
      </c>
      <c r="U86" s="464">
        <f>'ConventionalAllocations (Large)'!P59</f>
        <v>0</v>
      </c>
      <c r="V86" s="464" t="str">
        <f>'ConventionalAllocations (Large)'!Q59</f>
        <v>No</v>
      </c>
      <c r="W86" s="462"/>
      <c r="X86" s="462"/>
      <c r="Z86" s="448">
        <f>'ConventionalAllocations (Large)'!T59</f>
        <v>0</v>
      </c>
      <c r="AA86" s="462"/>
      <c r="AB86" s="462"/>
      <c r="AC86" s="462"/>
      <c r="AD86" s="462"/>
      <c r="AH86" s="462">
        <v>0</v>
      </c>
      <c r="AI86" s="462"/>
      <c r="AJ86" s="462"/>
      <c r="AK86" s="462"/>
      <c r="AL86" s="462"/>
      <c r="AM86" s="462"/>
      <c r="AN86" s="462"/>
      <c r="AO86" s="462"/>
      <c r="AP86" s="462">
        <f>'ConventionalAllocations (Large)'!AJ59</f>
        <v>0</v>
      </c>
      <c r="AQ86" s="462">
        <f>'ConventionalAllocations (Large)'!AK59</f>
        <v>0</v>
      </c>
      <c r="AR86" s="462">
        <f>'ConventionalAllocations (Large)'!AL59</f>
        <v>0</v>
      </c>
      <c r="AS86" s="462">
        <f>'ConventionalAllocations (Large)'!AM59</f>
        <v>0</v>
      </c>
      <c r="AT86" s="462">
        <f>'ConventionalAllocations (Large)'!AN59</f>
        <v>0</v>
      </c>
      <c r="AU86" s="121">
        <f>'ConventionalAllocations (Large)'!AO59</f>
        <v>0</v>
      </c>
      <c r="AV86" s="462">
        <f>'ConventionalAllocations (Large)'!AP59</f>
        <v>0</v>
      </c>
      <c r="AW86" s="462">
        <f>'ConventionalAllocations (Large)'!AQ59</f>
        <v>0</v>
      </c>
      <c r="AX86" s="462">
        <f>'ConventionalAllocations (Large)'!AR59</f>
        <v>0</v>
      </c>
      <c r="AY86" s="462">
        <f>'ConventionalAllocations (Large)'!AS59</f>
        <v>0</v>
      </c>
      <c r="AZ86" s="462">
        <f>'ConventionalAllocations (Large)'!AT59</f>
        <v>0</v>
      </c>
      <c r="BA86" s="462">
        <f>'ConventionalAllocations (Large)'!AU59</f>
        <v>0</v>
      </c>
      <c r="BB86" s="462">
        <f>'ConventionalAllocations (Large)'!AV59</f>
        <v>0</v>
      </c>
      <c r="BC86" s="462">
        <f>'ConventionalAllocations (Large)'!AW59</f>
        <v>0</v>
      </c>
      <c r="BD86" s="462">
        <f>'ConventionalAllocations (Large)'!AX59</f>
        <v>0</v>
      </c>
      <c r="BE86" s="462">
        <f>'ConventionalAllocations (Large)'!AY59</f>
        <v>0</v>
      </c>
      <c r="BF86" s="116">
        <f t="shared" si="2"/>
        <v>0</v>
      </c>
      <c r="BG86" s="488">
        <f>'ConventionalAllocations (Large)'!R59</f>
        <v>2.79</v>
      </c>
      <c r="BH86" s="457"/>
      <c r="BI86" s="462" t="str">
        <f>'ConventionalAllocations (Large)'!S59</f>
        <v xml:space="preserve">No longer pursued as Allocation.
</v>
      </c>
      <c r="BJ86" s="462" t="str">
        <f>'ConventionalAllocations (Large)'!Z59</f>
        <v>NA</v>
      </c>
      <c r="BK86" s="457" t="s">
        <v>594</v>
      </c>
      <c r="BL86" s="457" t="s">
        <v>37</v>
      </c>
    </row>
    <row r="87" spans="1:64" s="76" customFormat="1" hidden="1" x14ac:dyDescent="0.45">
      <c r="A87" s="462">
        <f>'ConventionalAllocations (Large)'!A60</f>
        <v>56</v>
      </c>
      <c r="B87" s="486" t="str">
        <f>'ConventionalAllocations (Large)'!B60</f>
        <v>NA</v>
      </c>
      <c r="C87" s="462"/>
      <c r="D87" s="462"/>
      <c r="E87" s="462"/>
      <c r="F87" s="462"/>
      <c r="G87" s="462" t="str">
        <f>'ConventionalAllocations (Large)'!D60</f>
        <v>Progress House &amp; Garage, 412 Greenford Road, Greenford UB6 9AH</v>
      </c>
      <c r="H87" s="462" t="str">
        <f>'ConventionalAllocations (Large)'!E60</f>
        <v>Mixed-use scheme of retail, office, community and residential</v>
      </c>
      <c r="I87" s="462">
        <f>'ConventionalAllocations (Large)'!F60</f>
        <v>14</v>
      </c>
      <c r="J87" s="462">
        <f>'ConventionalAllocations (Large)'!H60</f>
        <v>0</v>
      </c>
      <c r="K87" s="462">
        <f>'ConventionalAllocations (Large)'!G60</f>
        <v>14</v>
      </c>
      <c r="L87" s="462" t="str">
        <f>'ConventionalAllocations (Large)'!I60</f>
        <v>193575FUL (small site and so excluded from pipeline)</v>
      </c>
      <c r="M87" s="462">
        <f>'ConventionalAllocations (Large)'!J60</f>
        <v>0</v>
      </c>
      <c r="N87" s="462">
        <f>'ConventionalAllocations (Large)'!K60</f>
        <v>10</v>
      </c>
      <c r="O87" s="462"/>
      <c r="P87" s="462"/>
      <c r="Q87" s="464" t="str">
        <f>'ConventionalAllocations (Large)'!L60</f>
        <v>Greenford Broadway</v>
      </c>
      <c r="R87" s="464" t="str">
        <f>'ConventionalAllocations (Large)'!M60</f>
        <v>Greenford</v>
      </c>
      <c r="S87" s="464">
        <f>'ConventionalAllocations (Large)'!N60</f>
        <v>0</v>
      </c>
      <c r="T87" s="464">
        <f>'ConventionalAllocations (Large)'!O60</f>
        <v>0</v>
      </c>
      <c r="U87" s="464">
        <f>'ConventionalAllocations (Large)'!P60</f>
        <v>0</v>
      </c>
      <c r="V87" s="464" t="str">
        <f>'ConventionalAllocations (Large)'!Q60</f>
        <v>GRE2</v>
      </c>
      <c r="W87" s="462"/>
      <c r="X87" s="462"/>
      <c r="Z87" s="448">
        <f>'ConventionalAllocations (Large)'!T60</f>
        <v>0</v>
      </c>
      <c r="AA87" s="462"/>
      <c r="AB87" s="462"/>
      <c r="AC87" s="462"/>
      <c r="AD87" s="462"/>
      <c r="AH87" s="462">
        <v>0</v>
      </c>
      <c r="AI87" s="462"/>
      <c r="AJ87" s="462"/>
      <c r="AK87" s="462"/>
      <c r="AL87" s="462"/>
      <c r="AM87" s="462"/>
      <c r="AN87" s="462"/>
      <c r="AO87" s="462"/>
      <c r="AP87" s="462">
        <f>'ConventionalAllocations (Large)'!AJ60</f>
        <v>0</v>
      </c>
      <c r="AQ87" s="462">
        <f>'ConventionalAllocations (Large)'!AK60</f>
        <v>0</v>
      </c>
      <c r="AR87" s="462">
        <f>'ConventionalAllocations (Large)'!AL60</f>
        <v>0</v>
      </c>
      <c r="AS87" s="462">
        <f>'ConventionalAllocations (Large)'!AM60</f>
        <v>0</v>
      </c>
      <c r="AT87" s="462">
        <f>'ConventionalAllocations (Large)'!AN60</f>
        <v>0</v>
      </c>
      <c r="AU87" s="121">
        <f>'ConventionalAllocations (Large)'!AO60</f>
        <v>0</v>
      </c>
      <c r="AV87" s="462">
        <f>'ConventionalAllocations (Large)'!AP60</f>
        <v>0</v>
      </c>
      <c r="AW87" s="462">
        <f>'ConventionalAllocations (Large)'!AQ60</f>
        <v>0</v>
      </c>
      <c r="AX87" s="462">
        <f>'ConventionalAllocations (Large)'!AR60</f>
        <v>0</v>
      </c>
      <c r="AY87" s="462">
        <f>'ConventionalAllocations (Large)'!AS60</f>
        <v>0</v>
      </c>
      <c r="AZ87" s="462">
        <f>'ConventionalAllocations (Large)'!AT60</f>
        <v>0</v>
      </c>
      <c r="BA87" s="462">
        <f>'ConventionalAllocations (Large)'!AU60</f>
        <v>0</v>
      </c>
      <c r="BB87" s="462">
        <f>'ConventionalAllocations (Large)'!AV60</f>
        <v>0</v>
      </c>
      <c r="BC87" s="462">
        <f>'ConventionalAllocations (Large)'!AW60</f>
        <v>0</v>
      </c>
      <c r="BD87" s="462">
        <f>'ConventionalAllocations (Large)'!AX60</f>
        <v>0</v>
      </c>
      <c r="BE87" s="462">
        <f>'ConventionalAllocations (Large)'!AY60</f>
        <v>0</v>
      </c>
      <c r="BF87" s="116">
        <f t="shared" si="2"/>
        <v>0</v>
      </c>
      <c r="BG87" s="488">
        <f>'ConventionalAllocations (Large)'!R60</f>
        <v>0.14000000000000001</v>
      </c>
      <c r="BH87" s="457"/>
      <c r="BI87" s="462" t="str">
        <f>'ConventionalAllocations (Large)'!S60</f>
        <v>No longer pursued as Allocation.
Below Large Site threshold. 
193575FUL - Allied Sainif House, 412 Greenford Road, Greenford Construction of fourth storey (third floor) to office building to provide four self-contained residential units - Granted 12/05/2021. Permitted scheme also below site size threshold and so also omitted from pipeline. This scheme has possibly lapsed.</v>
      </c>
      <c r="BJ87" s="462" t="str">
        <f>'ConventionalAllocations (Large)'!Z60</f>
        <v>NA</v>
      </c>
      <c r="BK87" s="457" t="s">
        <v>726</v>
      </c>
      <c r="BL87" s="457" t="s">
        <v>37</v>
      </c>
    </row>
    <row r="88" spans="1:64" s="76" customFormat="1" hidden="1" x14ac:dyDescent="0.45">
      <c r="A88" s="462">
        <f>'ConventionalAllocations (Large)'!A61</f>
        <v>57</v>
      </c>
      <c r="B88" s="486" t="str">
        <f>'ConventionalAllocations (Large)'!B61</f>
        <v>NA</v>
      </c>
      <c r="C88" s="462"/>
      <c r="D88" s="462"/>
      <c r="E88" s="462"/>
      <c r="F88" s="462"/>
      <c r="G88" s="462" t="str">
        <f>'ConventionalAllocations (Large)'!D61</f>
        <v>Ravenor Park Farm, Oldfield Lane South, Greenford UB6 9LB</v>
      </c>
      <c r="H88" s="462" t="str">
        <f>'ConventionalAllocations (Large)'!E61</f>
        <v>Residential</v>
      </c>
      <c r="I88" s="462">
        <f>'ConventionalAllocations (Large)'!F61</f>
        <v>23</v>
      </c>
      <c r="J88" s="462">
        <f>'ConventionalAllocations (Large)'!H61</f>
        <v>0</v>
      </c>
      <c r="K88" s="462">
        <f>'ConventionalAllocations (Large)'!G61</f>
        <v>23</v>
      </c>
      <c r="L88" s="462" t="str">
        <f>'ConventionalAllocations (Large)'!I61</f>
        <v>None</v>
      </c>
      <c r="M88" s="462">
        <f>'ConventionalAllocations (Large)'!J61</f>
        <v>0</v>
      </c>
      <c r="N88" s="462">
        <f>'ConventionalAllocations (Large)'!K61</f>
        <v>23</v>
      </c>
      <c r="O88" s="462"/>
      <c r="P88" s="462"/>
      <c r="Q88" s="464" t="str">
        <f>'ConventionalAllocations (Large)'!L61</f>
        <v>Greenford Broadway</v>
      </c>
      <c r="R88" s="464" t="str">
        <f>'ConventionalAllocations (Large)'!M61</f>
        <v>Greenford</v>
      </c>
      <c r="S88" s="464">
        <f>'ConventionalAllocations (Large)'!N61</f>
        <v>0</v>
      </c>
      <c r="T88" s="464">
        <f>'ConventionalAllocations (Large)'!O61</f>
        <v>0</v>
      </c>
      <c r="U88" s="464">
        <f>'ConventionalAllocations (Large)'!P61</f>
        <v>0</v>
      </c>
      <c r="V88" s="464" t="str">
        <f>'ConventionalAllocations (Large)'!Q61</f>
        <v>GRE1</v>
      </c>
      <c r="W88" s="462"/>
      <c r="X88" s="462"/>
      <c r="Z88" s="448">
        <f>'ConventionalAllocations (Large)'!T61</f>
        <v>0</v>
      </c>
      <c r="AA88" s="462"/>
      <c r="AB88" s="462"/>
      <c r="AC88" s="462"/>
      <c r="AD88" s="462"/>
      <c r="AH88" s="462">
        <v>0</v>
      </c>
      <c r="AI88" s="462"/>
      <c r="AJ88" s="462"/>
      <c r="AK88" s="462"/>
      <c r="AL88" s="462"/>
      <c r="AM88" s="462"/>
      <c r="AN88" s="462"/>
      <c r="AO88" s="462"/>
      <c r="AP88" s="462">
        <f>'ConventionalAllocations (Large)'!AJ61</f>
        <v>0</v>
      </c>
      <c r="AQ88" s="462">
        <f>'ConventionalAllocations (Large)'!AK61</f>
        <v>0</v>
      </c>
      <c r="AR88" s="462">
        <f>'ConventionalAllocations (Large)'!AL61</f>
        <v>0</v>
      </c>
      <c r="AS88" s="462">
        <f>'ConventionalAllocations (Large)'!AM61</f>
        <v>0</v>
      </c>
      <c r="AT88" s="462">
        <f>'ConventionalAllocations (Large)'!AN61</f>
        <v>0</v>
      </c>
      <c r="AU88" s="121">
        <f>'ConventionalAllocations (Large)'!AO61</f>
        <v>0</v>
      </c>
      <c r="AV88" s="462">
        <f>'ConventionalAllocations (Large)'!AP61</f>
        <v>0</v>
      </c>
      <c r="AW88" s="462">
        <f>'ConventionalAllocations (Large)'!AQ61</f>
        <v>0</v>
      </c>
      <c r="AX88" s="462">
        <f>'ConventionalAllocations (Large)'!AR61</f>
        <v>0</v>
      </c>
      <c r="AY88" s="462">
        <f>'ConventionalAllocations (Large)'!AS61</f>
        <v>0</v>
      </c>
      <c r="AZ88" s="462">
        <f>'ConventionalAllocations (Large)'!AT61</f>
        <v>0</v>
      </c>
      <c r="BA88" s="462">
        <f>'ConventionalAllocations (Large)'!AU61</f>
        <v>0</v>
      </c>
      <c r="BB88" s="462">
        <f>'ConventionalAllocations (Large)'!AV61</f>
        <v>0</v>
      </c>
      <c r="BC88" s="462">
        <f>'ConventionalAllocations (Large)'!AW61</f>
        <v>0</v>
      </c>
      <c r="BD88" s="462">
        <f>'ConventionalAllocations (Large)'!AX61</f>
        <v>0</v>
      </c>
      <c r="BE88" s="462">
        <f>'ConventionalAllocations (Large)'!AY61</f>
        <v>0</v>
      </c>
      <c r="BF88" s="116">
        <f t="shared" si="2"/>
        <v>0</v>
      </c>
      <c r="BG88" s="488">
        <f>'ConventionalAllocations (Large)'!R61</f>
        <v>0.23</v>
      </c>
      <c r="BH88" s="457"/>
      <c r="BI88" s="462" t="str">
        <f>'ConventionalAllocations (Large)'!S61</f>
        <v xml:space="preserve">No longer pursued as Allocation.
Below Large Site threshold.
</v>
      </c>
      <c r="BJ88" s="462" t="str">
        <f>'ConventionalAllocations (Large)'!Z61</f>
        <v>NA</v>
      </c>
      <c r="BK88" s="457" t="s">
        <v>730</v>
      </c>
      <c r="BL88" s="457" t="s">
        <v>37</v>
      </c>
    </row>
    <row r="89" spans="1:64" s="76" customFormat="1" hidden="1" x14ac:dyDescent="0.45">
      <c r="A89" s="462">
        <f>'ConventionalAllocations (Large)'!A62</f>
        <v>58</v>
      </c>
      <c r="B89" s="486" t="str">
        <f>'ConventionalAllocations (Large)'!B62</f>
        <v>NA</v>
      </c>
      <c r="C89" s="462"/>
      <c r="D89" s="462"/>
      <c r="E89" s="462"/>
      <c r="F89" s="462"/>
      <c r="G89" s="462" t="str">
        <f>'ConventionalAllocations (Large)'!D62</f>
        <v xml:space="preserve">Windmill Nursery Centre, 141 Windmill Lane, Greenford UB6 9DP. </v>
      </c>
      <c r="H89" s="462" t="str">
        <f>'ConventionalAllocations (Large)'!E62</f>
        <v>Residential-led, mixed-use scheme. with the current use to be reprovided on site or at a suitable alternative location.</v>
      </c>
      <c r="I89" s="462">
        <f>'ConventionalAllocations (Large)'!F62</f>
        <v>39</v>
      </c>
      <c r="J89" s="462">
        <f>'ConventionalAllocations (Large)'!H62</f>
        <v>0</v>
      </c>
      <c r="K89" s="462">
        <f>'ConventionalAllocations (Large)'!G62</f>
        <v>39</v>
      </c>
      <c r="L89" s="462" t="str">
        <f>'ConventionalAllocations (Large)'!I62</f>
        <v>None</v>
      </c>
      <c r="M89" s="462">
        <f>'ConventionalAllocations (Large)'!J62</f>
        <v>0</v>
      </c>
      <c r="N89" s="462">
        <f>'ConventionalAllocations (Large)'!K62</f>
        <v>39</v>
      </c>
      <c r="O89" s="462"/>
      <c r="P89" s="462"/>
      <c r="Q89" s="464" t="str">
        <f>'ConventionalAllocations (Large)'!L62</f>
        <v>Greenford Broadway</v>
      </c>
      <c r="R89" s="464" t="str">
        <f>'ConventionalAllocations (Large)'!M62</f>
        <v>Greenford</v>
      </c>
      <c r="S89" s="464">
        <f>'ConventionalAllocations (Large)'!N62</f>
        <v>0</v>
      </c>
      <c r="T89" s="464">
        <f>'ConventionalAllocations (Large)'!O62</f>
        <v>0</v>
      </c>
      <c r="U89" s="464">
        <f>'ConventionalAllocations (Large)'!P62</f>
        <v>0</v>
      </c>
      <c r="V89" s="464" t="str">
        <f>'ConventionalAllocations (Large)'!Q62</f>
        <v>No</v>
      </c>
      <c r="W89" s="462"/>
      <c r="X89" s="462"/>
      <c r="Z89" s="448">
        <f>'ConventionalAllocations (Large)'!T62</f>
        <v>0</v>
      </c>
      <c r="AA89" s="462"/>
      <c r="AB89" s="462"/>
      <c r="AC89" s="462"/>
      <c r="AD89" s="462"/>
      <c r="AH89" s="462">
        <v>0</v>
      </c>
      <c r="AI89" s="462"/>
      <c r="AJ89" s="462"/>
      <c r="AK89" s="462"/>
      <c r="AL89" s="462"/>
      <c r="AM89" s="462"/>
      <c r="AN89" s="462"/>
      <c r="AO89" s="462"/>
      <c r="AP89" s="462">
        <f>'ConventionalAllocations (Large)'!AJ62</f>
        <v>0</v>
      </c>
      <c r="AQ89" s="462">
        <f>'ConventionalAllocations (Large)'!AK62</f>
        <v>0</v>
      </c>
      <c r="AR89" s="462">
        <f>'ConventionalAllocations (Large)'!AL62</f>
        <v>0</v>
      </c>
      <c r="AS89" s="462">
        <f>'ConventionalAllocations (Large)'!AM62</f>
        <v>0</v>
      </c>
      <c r="AT89" s="462">
        <f>'ConventionalAllocations (Large)'!AN62</f>
        <v>0</v>
      </c>
      <c r="AU89" s="121">
        <f>'ConventionalAllocations (Large)'!AO62</f>
        <v>0</v>
      </c>
      <c r="AV89" s="462">
        <f>'ConventionalAllocations (Large)'!AP62</f>
        <v>0</v>
      </c>
      <c r="AW89" s="462">
        <f>'ConventionalAllocations (Large)'!AQ62</f>
        <v>0</v>
      </c>
      <c r="AX89" s="462">
        <f>'ConventionalAllocations (Large)'!AR62</f>
        <v>0</v>
      </c>
      <c r="AY89" s="462">
        <f>'ConventionalAllocations (Large)'!AS62</f>
        <v>0</v>
      </c>
      <c r="AZ89" s="462">
        <f>'ConventionalAllocations (Large)'!AT62</f>
        <v>0</v>
      </c>
      <c r="BA89" s="462">
        <f>'ConventionalAllocations (Large)'!AU62</f>
        <v>0</v>
      </c>
      <c r="BB89" s="462">
        <f>'ConventionalAllocations (Large)'!AV62</f>
        <v>0</v>
      </c>
      <c r="BC89" s="462">
        <f>'ConventionalAllocations (Large)'!AW62</f>
        <v>0</v>
      </c>
      <c r="BD89" s="462">
        <f>'ConventionalAllocations (Large)'!AX62</f>
        <v>0</v>
      </c>
      <c r="BE89" s="462">
        <f>'ConventionalAllocations (Large)'!AY62</f>
        <v>0</v>
      </c>
      <c r="BF89" s="116">
        <f t="shared" si="2"/>
        <v>0</v>
      </c>
      <c r="BG89" s="488">
        <f>'ConventionalAllocations (Large)'!R62</f>
        <v>0.24</v>
      </c>
      <c r="BH89" s="457"/>
      <c r="BI89" s="462" t="str">
        <f>'ConventionalAllocations (Large)'!S62</f>
        <v xml:space="preserve">No longer pursued as Allocation.
Below Large Site threshold.
</v>
      </c>
      <c r="BJ89" s="462" t="str">
        <f>'ConventionalAllocations (Large)'!Z62</f>
        <v>NA</v>
      </c>
      <c r="BK89" s="457" t="s">
        <v>730</v>
      </c>
      <c r="BL89" s="457" t="s">
        <v>37</v>
      </c>
    </row>
    <row r="90" spans="1:64" s="76" customFormat="1" hidden="1" x14ac:dyDescent="0.45">
      <c r="A90" s="462">
        <f>'ConventionalAllocations (Large)'!A63</f>
        <v>59</v>
      </c>
      <c r="B90" s="486" t="str">
        <f>'ConventionalAllocations (Large)'!B63</f>
        <v>03GR</v>
      </c>
      <c r="C90" s="462"/>
      <c r="D90" s="462"/>
      <c r="E90" s="462"/>
      <c r="F90" s="462"/>
      <c r="G90" s="462" t="str">
        <f>'ConventionalAllocations (Large)'!D63</f>
        <v>370 - 388 Oldfield Lane North, UB6 8PU</v>
      </c>
      <c r="H90" s="462" t="str">
        <f>'ConventionalAllocations (Large)'!E63</f>
        <v>Residential with retail on ground floor</v>
      </c>
      <c r="I90" s="462">
        <f>'ConventionalAllocations (Large)'!F63</f>
        <v>39</v>
      </c>
      <c r="J90" s="462">
        <f>'ConventionalAllocations (Large)'!H63</f>
        <v>18</v>
      </c>
      <c r="K90" s="462">
        <f>'ConventionalAllocations (Large)'!G63</f>
        <v>21</v>
      </c>
      <c r="L90" s="462" t="str">
        <f>'ConventionalAllocations (Large)'!I63</f>
        <v>None</v>
      </c>
      <c r="M90" s="462">
        <f>'ConventionalAllocations (Large)'!J63</f>
        <v>0</v>
      </c>
      <c r="N90" s="462">
        <f>'ConventionalAllocations (Large)'!K63</f>
        <v>21</v>
      </c>
      <c r="O90" s="462"/>
      <c r="P90" s="462"/>
      <c r="Q90" s="464" t="str">
        <f>'ConventionalAllocations (Large)'!L63</f>
        <v>Central Greenford</v>
      </c>
      <c r="R90" s="464" t="str">
        <f>'ConventionalAllocations (Large)'!M63</f>
        <v>Greenford</v>
      </c>
      <c r="S90" s="464">
        <f>'ConventionalAllocations (Large)'!N63</f>
        <v>0</v>
      </c>
      <c r="T90" s="464">
        <f>'ConventionalAllocations (Large)'!O63</f>
        <v>0</v>
      </c>
      <c r="U90" s="464">
        <f>'ConventionalAllocations (Large)'!P63</f>
        <v>0</v>
      </c>
      <c r="V90" s="464" t="str">
        <f>'ConventionalAllocations (Large)'!Q63</f>
        <v>No</v>
      </c>
      <c r="W90" s="462"/>
      <c r="X90" s="462"/>
      <c r="Z90" s="448">
        <f>'ConventionalAllocations (Large)'!T63</f>
        <v>0</v>
      </c>
      <c r="AA90" s="462"/>
      <c r="AB90" s="462"/>
      <c r="AC90" s="462"/>
      <c r="AD90" s="462"/>
      <c r="AH90" s="462">
        <v>0</v>
      </c>
      <c r="AI90" s="462"/>
      <c r="AJ90" s="462"/>
      <c r="AK90" s="462"/>
      <c r="AL90" s="462"/>
      <c r="AM90" s="462"/>
      <c r="AN90" s="462"/>
      <c r="AO90" s="462"/>
      <c r="AP90" s="462">
        <f>'ConventionalAllocations (Large)'!AJ63</f>
        <v>0</v>
      </c>
      <c r="AQ90" s="462">
        <f>'ConventionalAllocations (Large)'!AK63</f>
        <v>0</v>
      </c>
      <c r="AR90" s="462">
        <f>'ConventionalAllocations (Large)'!AL63</f>
        <v>0</v>
      </c>
      <c r="AS90" s="462">
        <f>'ConventionalAllocations (Large)'!AM63</f>
        <v>0</v>
      </c>
      <c r="AT90" s="462">
        <f>'ConventionalAllocations (Large)'!AN63</f>
        <v>0</v>
      </c>
      <c r="AU90" s="121">
        <f>'ConventionalAllocations (Large)'!AO63</f>
        <v>0</v>
      </c>
      <c r="AV90" s="462">
        <f>'ConventionalAllocations (Large)'!AP63</f>
        <v>0</v>
      </c>
      <c r="AW90" s="462">
        <f>'ConventionalAllocations (Large)'!AQ63</f>
        <v>0</v>
      </c>
      <c r="AX90" s="462">
        <f>'ConventionalAllocations (Large)'!AR63</f>
        <v>0</v>
      </c>
      <c r="AY90" s="462">
        <f>'ConventionalAllocations (Large)'!AS63</f>
        <v>0</v>
      </c>
      <c r="AZ90" s="462">
        <f>'ConventionalAllocations (Large)'!AT63</f>
        <v>0</v>
      </c>
      <c r="BA90" s="462">
        <f>'ConventionalAllocations (Large)'!AU63</f>
        <v>0</v>
      </c>
      <c r="BB90" s="462">
        <f>'ConventionalAllocations (Large)'!AV63</f>
        <v>0</v>
      </c>
      <c r="BC90" s="462">
        <f>'ConventionalAllocations (Large)'!AW63</f>
        <v>0</v>
      </c>
      <c r="BD90" s="462">
        <f>'ConventionalAllocations (Large)'!AX63</f>
        <v>0</v>
      </c>
      <c r="BE90" s="462">
        <f>'ConventionalAllocations (Large)'!AY63</f>
        <v>0</v>
      </c>
      <c r="BF90" s="116">
        <f t="shared" si="2"/>
        <v>0</v>
      </c>
      <c r="BG90" s="488">
        <f>'ConventionalAllocations (Large)'!R63</f>
        <v>0.16</v>
      </c>
      <c r="BH90" s="457"/>
      <c r="BI90" s="462" t="str">
        <f>'ConventionalAllocations (Large)'!S63</f>
        <v xml:space="preserve">Below Large Site threshold.
</v>
      </c>
      <c r="BJ90" s="462" t="str">
        <f>'ConventionalAllocations (Large)'!Z63</f>
        <v>NA</v>
      </c>
      <c r="BK90" s="457" t="s">
        <v>655</v>
      </c>
      <c r="BL90" s="457" t="s">
        <v>37</v>
      </c>
    </row>
    <row r="91" spans="1:64" s="470" customFormat="1" hidden="1" x14ac:dyDescent="0.45">
      <c r="A91" s="469">
        <f>'ConventionalAllocations (Large)'!A64</f>
        <v>60</v>
      </c>
      <c r="B91" s="481" t="str">
        <f>'ConventionalAllocations (Large)'!B64</f>
        <v>04GR</v>
      </c>
      <c r="C91" s="469"/>
      <c r="D91" s="469"/>
      <c r="E91" s="469"/>
      <c r="F91" s="469"/>
      <c r="G91" s="469" t="str">
        <f>'ConventionalAllocations (Large)'!D64</f>
        <v>Westway Cross, Westway Cross Retail Park, 1000 Greenford Road, Greenford UB6 0UW</v>
      </c>
      <c r="H91" s="469" t="str">
        <f>'ConventionalAllocations (Large)'!E64</f>
        <v>Residential-led mixed use development providing new homes, retail/commercial space, office space and public green space, retained and improved access to Paradise Fields.</v>
      </c>
      <c r="I91" s="469">
        <f>'ConventionalAllocations (Large)'!F64</f>
        <v>1139</v>
      </c>
      <c r="J91" s="469">
        <f>'ConventionalAllocations (Large)'!H64</f>
        <v>0</v>
      </c>
      <c r="K91" s="469">
        <f>'ConventionalAllocations (Large)'!G64</f>
        <v>1139</v>
      </c>
      <c r="L91" s="469" t="str">
        <f>'ConventionalAllocations (Large)'!I64</f>
        <v>None</v>
      </c>
      <c r="M91" s="469">
        <f>'ConventionalAllocations (Large)'!J64</f>
        <v>0</v>
      </c>
      <c r="N91" s="469">
        <f>'ConventionalAllocations (Large)'!K64</f>
        <v>1139</v>
      </c>
      <c r="O91" s="469"/>
      <c r="P91" s="469"/>
      <c r="Q91" s="482" t="str">
        <f>'ConventionalAllocations (Large)'!L64</f>
        <v>Central Greenford</v>
      </c>
      <c r="R91" s="482" t="str">
        <f>'ConventionalAllocations (Large)'!M64</f>
        <v>Greenford</v>
      </c>
      <c r="S91" s="482">
        <f>'ConventionalAllocations (Large)'!N64</f>
        <v>515182</v>
      </c>
      <c r="T91" s="482">
        <f>'ConventionalAllocations (Large)'!O64</f>
        <v>183904</v>
      </c>
      <c r="U91" s="482">
        <f>'ConventionalAllocations (Large)'!P64</f>
        <v>0</v>
      </c>
      <c r="V91" s="482" t="str">
        <f>'ConventionalAllocations (Large)'!Q64</f>
        <v>No</v>
      </c>
      <c r="W91" s="469"/>
      <c r="X91" s="469"/>
      <c r="Z91" s="474">
        <v>759</v>
      </c>
      <c r="AA91" s="469"/>
      <c r="AB91" s="469"/>
      <c r="AC91" s="469"/>
      <c r="AD91" s="469"/>
      <c r="AH91" s="469">
        <v>0</v>
      </c>
      <c r="AI91" s="469"/>
      <c r="AJ91" s="469"/>
      <c r="AK91" s="469"/>
      <c r="AL91" s="469"/>
      <c r="AM91" s="469"/>
      <c r="AN91" s="469"/>
      <c r="AO91" s="469"/>
      <c r="AP91" s="462">
        <f>'ConventionalAllocations (Large)'!AJ64</f>
        <v>0</v>
      </c>
      <c r="AQ91" s="469">
        <f>'ConventionalAllocations (Large)'!AK64</f>
        <v>0</v>
      </c>
      <c r="AR91" s="469">
        <f>'ConventionalAllocations (Large)'!AL64</f>
        <v>0</v>
      </c>
      <c r="AS91" s="469">
        <f>'ConventionalAllocations (Large)'!AM64</f>
        <v>0</v>
      </c>
      <c r="AT91" s="469">
        <f>'ConventionalAllocations (Large)'!AN64</f>
        <v>0</v>
      </c>
      <c r="AU91" s="121">
        <f>'ConventionalAllocations (Large)'!AO64</f>
        <v>0</v>
      </c>
      <c r="AV91" s="469">
        <f>'ConventionalAllocations (Large)'!AP64</f>
        <v>0</v>
      </c>
      <c r="AW91" s="469">
        <f>'ConventionalAllocations (Large)'!AQ64</f>
        <v>0</v>
      </c>
      <c r="AX91" s="469">
        <f>'ConventionalAllocations (Large)'!AR64</f>
        <v>0</v>
      </c>
      <c r="AY91" s="469">
        <f>'ConventionalAllocations (Large)'!AS64</f>
        <v>0</v>
      </c>
      <c r="AZ91" s="469">
        <f>'ConventionalAllocations (Large)'!AT64</f>
        <v>0</v>
      </c>
      <c r="BA91" s="469">
        <f>'ConventionalAllocations (Large)'!AU64</f>
        <v>189</v>
      </c>
      <c r="BB91" s="469">
        <f>'ConventionalAllocations (Large)'!AV64</f>
        <v>190</v>
      </c>
      <c r="BC91" s="469">
        <f>'ConventionalAllocations (Large)'!AW64</f>
        <v>190</v>
      </c>
      <c r="BD91" s="469">
        <f>'ConventionalAllocations (Large)'!AX64</f>
        <v>190</v>
      </c>
      <c r="BE91" s="469">
        <f>'ConventionalAllocations (Large)'!AY64</f>
        <v>759</v>
      </c>
      <c r="BF91" s="116">
        <f t="shared" si="2"/>
        <v>0</v>
      </c>
      <c r="BG91" s="488">
        <f>'ConventionalAllocations (Large)'!R64</f>
        <v>4.21</v>
      </c>
      <c r="BH91" s="457"/>
      <c r="BI91" s="469" t="str">
        <f>'ConventionalAllocations (Large)'!S64</f>
        <v xml:space="preserve">No relevant planning applications. 
Capacity derived from the Tall Building Feasibility Study
</v>
      </c>
      <c r="BJ91" s="469" t="str">
        <f>'ConventionalAllocations (Large)'!Z64</f>
        <v>Bespoke. Phasing is not informed by extant or pending applications. Delivery is assumed to extend beyond the plan period.</v>
      </c>
      <c r="BK91" s="457" t="s">
        <v>1201</v>
      </c>
      <c r="BL91" s="457" t="s">
        <v>1238</v>
      </c>
    </row>
    <row r="92" spans="1:64" s="470" customFormat="1" hidden="1" x14ac:dyDescent="0.45">
      <c r="A92" s="469">
        <f>'ConventionalAllocations (Large)'!A65</f>
        <v>61</v>
      </c>
      <c r="B92" s="481" t="str">
        <f>'ConventionalAllocations (Large)'!B65</f>
        <v>05GR</v>
      </c>
      <c r="C92" s="469"/>
      <c r="D92" s="469"/>
      <c r="E92" s="469"/>
      <c r="F92" s="469"/>
      <c r="G92" s="469" t="str">
        <f>'ConventionalAllocations (Large)'!D65</f>
        <v>Former Greenwich School of Management, 891 Greenford Road, Greenford UB6 0HE</v>
      </c>
      <c r="H92" s="469" t="str">
        <f>'ConventionalAllocations (Large)'!E65</f>
        <v>High density employment-led mixed-use scheme with education, community, and residential elements.</v>
      </c>
      <c r="I92" s="469">
        <f>'ConventionalAllocations (Large)'!F65</f>
        <v>272</v>
      </c>
      <c r="J92" s="469">
        <f>'ConventionalAllocations (Large)'!H65</f>
        <v>0</v>
      </c>
      <c r="K92" s="469">
        <f>'ConventionalAllocations (Large)'!G65</f>
        <v>272</v>
      </c>
      <c r="L92" s="469" t="str">
        <f>'ConventionalAllocations (Large)'!I65</f>
        <v>None</v>
      </c>
      <c r="M92" s="469">
        <f>'ConventionalAllocations (Large)'!J65</f>
        <v>0</v>
      </c>
      <c r="N92" s="469">
        <f>'ConventionalAllocations (Large)'!K65</f>
        <v>272</v>
      </c>
      <c r="O92" s="469"/>
      <c r="P92" s="469"/>
      <c r="Q92" s="482" t="str">
        <f>'ConventionalAllocations (Large)'!L65</f>
        <v>Central Greenford</v>
      </c>
      <c r="R92" s="482" t="str">
        <f>'ConventionalAllocations (Large)'!M65</f>
        <v>Greenford</v>
      </c>
      <c r="S92" s="482">
        <f>'ConventionalAllocations (Large)'!N65</f>
        <v>515132</v>
      </c>
      <c r="T92" s="482">
        <f>'ConventionalAllocations (Large)'!O65</f>
        <v>184745</v>
      </c>
      <c r="U92" s="482">
        <f>'ConventionalAllocations (Large)'!P65</f>
        <v>0</v>
      </c>
      <c r="V92" s="482" t="str">
        <f>'ConventionalAllocations (Large)'!Q65</f>
        <v>OIS7</v>
      </c>
      <c r="W92" s="469"/>
      <c r="X92" s="469"/>
      <c r="Z92" s="474">
        <f>'ConventionalAllocations (Large)'!T65</f>
        <v>272</v>
      </c>
      <c r="AA92" s="469"/>
      <c r="AB92" s="469"/>
      <c r="AC92" s="469"/>
      <c r="AD92" s="469"/>
      <c r="AH92" s="469">
        <v>0</v>
      </c>
      <c r="AI92" s="469"/>
      <c r="AJ92" s="469"/>
      <c r="AK92" s="469"/>
      <c r="AL92" s="469"/>
      <c r="AM92" s="469"/>
      <c r="AN92" s="469"/>
      <c r="AO92" s="469"/>
      <c r="AP92" s="462">
        <f>'ConventionalAllocations (Large)'!AJ65</f>
        <v>0</v>
      </c>
      <c r="AQ92" s="469">
        <f>'ConventionalAllocations (Large)'!AK65</f>
        <v>0</v>
      </c>
      <c r="AR92" s="469">
        <f>'ConventionalAllocations (Large)'!AL65</f>
        <v>0</v>
      </c>
      <c r="AS92" s="469">
        <f>'ConventionalAllocations (Large)'!AM65</f>
        <v>0</v>
      </c>
      <c r="AT92" s="469">
        <f>'ConventionalAllocations (Large)'!AN65</f>
        <v>0</v>
      </c>
      <c r="AU92" s="121">
        <f>'ConventionalAllocations (Large)'!AO65</f>
        <v>0</v>
      </c>
      <c r="AV92" s="469">
        <f>'ConventionalAllocations (Large)'!AP65</f>
        <v>0</v>
      </c>
      <c r="AW92" s="469">
        <f>'ConventionalAllocations (Large)'!AQ65</f>
        <v>0</v>
      </c>
      <c r="AX92" s="469">
        <f>'ConventionalAllocations (Large)'!AR65</f>
        <v>54</v>
      </c>
      <c r="AY92" s="469">
        <f>'ConventionalAllocations (Large)'!AS65</f>
        <v>54</v>
      </c>
      <c r="AZ92" s="469">
        <f>'ConventionalAllocations (Large)'!AT65</f>
        <v>54</v>
      </c>
      <c r="BA92" s="469">
        <f>'ConventionalAllocations (Large)'!AU65</f>
        <v>55</v>
      </c>
      <c r="BB92" s="469">
        <f>'ConventionalAllocations (Large)'!AV65</f>
        <v>55</v>
      </c>
      <c r="BC92" s="469">
        <f>'ConventionalAllocations (Large)'!AW65</f>
        <v>0</v>
      </c>
      <c r="BD92" s="469">
        <f>'ConventionalAllocations (Large)'!AX65</f>
        <v>0</v>
      </c>
      <c r="BE92" s="469">
        <f>'ConventionalAllocations (Large)'!AY65</f>
        <v>272</v>
      </c>
      <c r="BF92" s="116">
        <f t="shared" si="2"/>
        <v>0</v>
      </c>
      <c r="BG92" s="488">
        <f>'ConventionalAllocations (Large)'!R65</f>
        <v>2.5099999999999998</v>
      </c>
      <c r="BH92" s="457"/>
      <c r="BI92" s="469" t="str">
        <f>'ConventionalAllocations (Large)'!S65</f>
        <v>No relevant planning applications. 
Capacity derived from the Tall Building Feasibility Study</v>
      </c>
      <c r="BJ92" s="469" t="str">
        <f>'ConventionalAllocations (Large)'!Z65</f>
        <v>Beyond 5 years. Figures not informed by extant or pending applications. Scenario 30</v>
      </c>
      <c r="BK92" s="457" t="s">
        <v>717</v>
      </c>
      <c r="BL92" s="457" t="s">
        <v>744</v>
      </c>
    </row>
    <row r="93" spans="1:64" s="76" customFormat="1" hidden="1" x14ac:dyDescent="0.45">
      <c r="A93" s="462">
        <f>'ConventionalAllocations (Large)'!A66</f>
        <v>62</v>
      </c>
      <c r="B93" s="486" t="str">
        <f>'ConventionalAllocations (Large)'!B66</f>
        <v>06GR</v>
      </c>
      <c r="C93" s="462"/>
      <c r="D93" s="462"/>
      <c r="E93" s="462"/>
      <c r="F93" s="462"/>
      <c r="G93" s="462" t="str">
        <f>'ConventionalAllocations (Large)'!D66</f>
        <v>Smiths Farm, Kensington Road, Northolt UB5 6AH</v>
      </c>
      <c r="H93" s="462" t="str">
        <f>'ConventionalAllocations (Large)'!E66</f>
        <v>Residential-led, mixed-use scheme including employment component.</v>
      </c>
      <c r="I93" s="462">
        <f>'ConventionalAllocations (Large)'!F66</f>
        <v>97</v>
      </c>
      <c r="J93" s="462">
        <f>'ConventionalAllocations (Large)'!H66</f>
        <v>3</v>
      </c>
      <c r="K93" s="462">
        <f>'ConventionalAllocations (Large)'!G66</f>
        <v>94</v>
      </c>
      <c r="L93" s="462" t="str">
        <f>'ConventionalAllocations (Large)'!I66</f>
        <v>231604FUL
221440FUL (refused)</v>
      </c>
      <c r="M93" s="462">
        <f>'ConventionalAllocations (Large)'!J66</f>
        <v>217</v>
      </c>
      <c r="N93" s="462">
        <f>'ConventionalAllocations (Large)'!K66</f>
        <v>0</v>
      </c>
      <c r="O93" s="462"/>
      <c r="P93" s="462"/>
      <c r="Q93" s="464" t="str">
        <f>'ConventionalAllocations (Large)'!L66</f>
        <v>Greenford Broadway</v>
      </c>
      <c r="R93" s="464" t="str">
        <f>'ConventionalAllocations (Large)'!M66</f>
        <v>Greenford</v>
      </c>
      <c r="S93" s="464">
        <f>'ConventionalAllocations (Large)'!N66</f>
        <v>0</v>
      </c>
      <c r="T93" s="464">
        <f>'ConventionalAllocations (Large)'!O66</f>
        <v>0</v>
      </c>
      <c r="U93" s="464">
        <f>'ConventionalAllocations (Large)'!P66</f>
        <v>0</v>
      </c>
      <c r="V93" s="464" t="str">
        <f>'ConventionalAllocations (Large)'!Q66</f>
        <v>No</v>
      </c>
      <c r="W93" s="462"/>
      <c r="X93" s="462"/>
      <c r="Z93" s="448">
        <f>'ConventionalAllocations (Large)'!T66</f>
        <v>0</v>
      </c>
      <c r="AA93" s="462"/>
      <c r="AB93" s="462"/>
      <c r="AC93" s="462"/>
      <c r="AD93" s="462"/>
      <c r="AH93" s="462">
        <v>0</v>
      </c>
      <c r="AI93" s="462"/>
      <c r="AJ93" s="462"/>
      <c r="AK93" s="462"/>
      <c r="AL93" s="462"/>
      <c r="AM93" s="462"/>
      <c r="AN93" s="462"/>
      <c r="AO93" s="462"/>
      <c r="AP93" s="462">
        <f>'ConventionalAllocations (Large)'!AJ66</f>
        <v>0</v>
      </c>
      <c r="AQ93" s="462">
        <f>'ConventionalAllocations (Large)'!AK66</f>
        <v>0</v>
      </c>
      <c r="AR93" s="462">
        <f>'ConventionalAllocations (Large)'!AL66</f>
        <v>0</v>
      </c>
      <c r="AS93" s="462">
        <f>'ConventionalAllocations (Large)'!AM66</f>
        <v>0</v>
      </c>
      <c r="AT93" s="462">
        <f>'ConventionalAllocations (Large)'!AN66</f>
        <v>0</v>
      </c>
      <c r="AU93" s="121">
        <f>'ConventionalAllocations (Large)'!AO66</f>
        <v>0</v>
      </c>
      <c r="AV93" s="462">
        <f>'ConventionalAllocations (Large)'!AP66</f>
        <v>0</v>
      </c>
      <c r="AW93" s="462">
        <f>'ConventionalAllocations (Large)'!AQ66</f>
        <v>0</v>
      </c>
      <c r="AX93" s="462">
        <f>'ConventionalAllocations (Large)'!AR66</f>
        <v>0</v>
      </c>
      <c r="AY93" s="462">
        <f>'ConventionalAllocations (Large)'!AS66</f>
        <v>0</v>
      </c>
      <c r="AZ93" s="462">
        <f>'ConventionalAllocations (Large)'!AT66</f>
        <v>0</v>
      </c>
      <c r="BA93" s="462">
        <f>'ConventionalAllocations (Large)'!AU66</f>
        <v>0</v>
      </c>
      <c r="BB93" s="462">
        <f>'ConventionalAllocations (Large)'!AV66</f>
        <v>0</v>
      </c>
      <c r="BC93" s="462">
        <f>'ConventionalAllocations (Large)'!AW66</f>
        <v>0</v>
      </c>
      <c r="BD93" s="462">
        <f>'ConventionalAllocations (Large)'!AX66</f>
        <v>0</v>
      </c>
      <c r="BE93" s="462">
        <f>'ConventionalAllocations (Large)'!AY66</f>
        <v>0</v>
      </c>
      <c r="BF93" s="116">
        <f t="shared" si="2"/>
        <v>0</v>
      </c>
      <c r="BG93" s="488">
        <f>'ConventionalAllocations (Large)'!R66</f>
        <v>1.43</v>
      </c>
      <c r="BH93" s="457"/>
      <c r="BI93" s="462" t="str">
        <f>'ConventionalAllocations (Large)'!S66</f>
        <v xml:space="preserve">Site capacity assigned to 'Conventional Pipeline (Large)' instead reflecting planning permission ref 231604FUL.
</v>
      </c>
      <c r="BJ93" s="462" t="str">
        <f>'ConventionalAllocations (Large)'!Z66</f>
        <v>NA</v>
      </c>
      <c r="BK93" s="457" t="s">
        <v>1384</v>
      </c>
      <c r="BL93" s="457" t="s">
        <v>37</v>
      </c>
    </row>
    <row r="94" spans="1:64" s="470" customFormat="1" hidden="1" x14ac:dyDescent="0.45">
      <c r="A94" s="469">
        <f>'ConventionalAllocations (Large)'!A67</f>
        <v>63</v>
      </c>
      <c r="B94" s="481" t="str">
        <f>'ConventionalAllocations (Large)'!B67</f>
        <v>01HA</v>
      </c>
      <c r="C94" s="469"/>
      <c r="D94" s="469"/>
      <c r="E94" s="469"/>
      <c r="F94" s="469"/>
      <c r="G94" s="469" t="str">
        <f>'ConventionalAllocations (Large)'!D67</f>
        <v>Land to the front of Ealing Hospital, Uxbridge Road, Southall UB1 3HW</v>
      </c>
      <c r="H94" s="469" t="str">
        <f>'ConventionalAllocations (Large)'!E67</f>
        <v>Residential and reprovide car parking for hospital.</v>
      </c>
      <c r="I94" s="469">
        <f>'ConventionalAllocations (Large)'!F67</f>
        <v>383</v>
      </c>
      <c r="J94" s="469">
        <f>'ConventionalAllocations (Large)'!H67</f>
        <v>0</v>
      </c>
      <c r="K94" s="469">
        <f>'ConventionalAllocations (Large)'!G67</f>
        <v>383</v>
      </c>
      <c r="L94" s="469" t="str">
        <f>'ConventionalAllocations (Large)'!I67</f>
        <v>None</v>
      </c>
      <c r="M94" s="469">
        <f>'ConventionalAllocations (Large)'!J67</f>
        <v>0</v>
      </c>
      <c r="N94" s="469">
        <f>'ConventionalAllocations (Large)'!K67</f>
        <v>383</v>
      </c>
      <c r="O94" s="469"/>
      <c r="P94" s="469"/>
      <c r="Q94" s="482" t="str">
        <f>'ConventionalAllocations (Large)'!L67</f>
        <v xml:space="preserve">Norwood Green </v>
      </c>
      <c r="R94" s="482" t="str">
        <f>'ConventionalAllocations (Large)'!M67</f>
        <v>Hanwell</v>
      </c>
      <c r="S94" s="482">
        <f>'ConventionalAllocations (Large)'!N67</f>
        <v>514921</v>
      </c>
      <c r="T94" s="482">
        <f>'ConventionalAllocations (Large)'!O67</f>
        <v>180039</v>
      </c>
      <c r="U94" s="482">
        <f>'ConventionalAllocations (Large)'!P67</f>
        <v>12001075</v>
      </c>
      <c r="V94" s="482" t="str">
        <f>'ConventionalAllocations (Large)'!Q67</f>
        <v>No</v>
      </c>
      <c r="W94" s="469"/>
      <c r="X94" s="469"/>
      <c r="Z94" s="474">
        <f>'ConventionalAllocations (Large)'!T67</f>
        <v>383</v>
      </c>
      <c r="AA94" s="469"/>
      <c r="AB94" s="469"/>
      <c r="AC94" s="469"/>
      <c r="AD94" s="469"/>
      <c r="AH94" s="469">
        <v>0</v>
      </c>
      <c r="AI94" s="469"/>
      <c r="AJ94" s="469"/>
      <c r="AK94" s="469"/>
      <c r="AL94" s="469"/>
      <c r="AM94" s="469"/>
      <c r="AN94" s="469"/>
      <c r="AO94" s="469"/>
      <c r="AP94" s="462">
        <f>'ConventionalAllocations (Large)'!AJ67</f>
        <v>0</v>
      </c>
      <c r="AQ94" s="469">
        <f>'ConventionalAllocations (Large)'!AK67</f>
        <v>0</v>
      </c>
      <c r="AR94" s="469">
        <f>'ConventionalAllocations (Large)'!AL67</f>
        <v>0</v>
      </c>
      <c r="AS94" s="469">
        <f>'ConventionalAllocations (Large)'!AM67</f>
        <v>0</v>
      </c>
      <c r="AT94" s="469">
        <f>'ConventionalAllocations (Large)'!AN67</f>
        <v>0</v>
      </c>
      <c r="AU94" s="121">
        <f>'ConventionalAllocations (Large)'!AO67</f>
        <v>0</v>
      </c>
      <c r="AV94" s="469">
        <f>'ConventionalAllocations (Large)'!AP67</f>
        <v>0</v>
      </c>
      <c r="AW94" s="469">
        <f>'ConventionalAllocations (Large)'!AQ67</f>
        <v>0</v>
      </c>
      <c r="AX94" s="469">
        <f>'ConventionalAllocations (Large)'!AR67</f>
        <v>76</v>
      </c>
      <c r="AY94" s="469">
        <f>'ConventionalAllocations (Large)'!AS67</f>
        <v>76</v>
      </c>
      <c r="AZ94" s="469">
        <f>'ConventionalAllocations (Large)'!AT67</f>
        <v>77</v>
      </c>
      <c r="BA94" s="469">
        <f>'ConventionalAllocations (Large)'!AU67</f>
        <v>77</v>
      </c>
      <c r="BB94" s="469">
        <f>'ConventionalAllocations (Large)'!AV67</f>
        <v>77</v>
      </c>
      <c r="BC94" s="469">
        <f>'ConventionalAllocations (Large)'!AW67</f>
        <v>0</v>
      </c>
      <c r="BD94" s="469">
        <f>'ConventionalAllocations (Large)'!AX67</f>
        <v>0</v>
      </c>
      <c r="BE94" s="469">
        <f>'ConventionalAllocations (Large)'!AY67</f>
        <v>383</v>
      </c>
      <c r="BF94" s="116">
        <f t="shared" si="2"/>
        <v>0</v>
      </c>
      <c r="BG94" s="488">
        <f>'ConventionalAllocations (Large)'!R67</f>
        <v>2.44</v>
      </c>
      <c r="BH94" s="457"/>
      <c r="BI94" s="469" t="str">
        <f>'ConventionalAllocations (Large)'!S67</f>
        <v>No relevant planning applications. 
Capacity derived from the Tall Building Feasibility Study.</v>
      </c>
      <c r="BJ94" s="469" t="str">
        <f>'ConventionalAllocations (Large)'!Z67</f>
        <v>Beyond 5 years. Figures not informed by extant or pending applications. Scenario 30</v>
      </c>
      <c r="BK94" s="457" t="s">
        <v>1073</v>
      </c>
      <c r="BL94" s="457" t="s">
        <v>744</v>
      </c>
    </row>
    <row r="95" spans="1:64" s="76" customFormat="1" hidden="1" x14ac:dyDescent="0.45">
      <c r="A95" s="462">
        <f>'ConventionalAllocations (Large)'!A68</f>
        <v>64</v>
      </c>
      <c r="B95" s="486" t="str">
        <f>'ConventionalAllocations (Large)'!B68</f>
        <v>NA</v>
      </c>
      <c r="C95" s="462"/>
      <c r="D95" s="462"/>
      <c r="E95" s="462"/>
      <c r="F95" s="462"/>
      <c r="G95" s="462" t="str">
        <f>'ConventionalAllocations (Large)'!D68</f>
        <v>Car Sales, Hanwell Bridge, 202 Uxbridge Road, Hanwell W7 2NB</v>
      </c>
      <c r="H95" s="462" t="str">
        <f>'ConventionalAllocations (Large)'!E68</f>
        <v>Residential</v>
      </c>
      <c r="I95" s="462">
        <f>'ConventionalAllocations (Large)'!F68</f>
        <v>23</v>
      </c>
      <c r="J95" s="462">
        <f>'ConventionalAllocations (Large)'!H68</f>
        <v>0</v>
      </c>
      <c r="K95" s="462">
        <f>'ConventionalAllocations (Large)'!G68</f>
        <v>23</v>
      </c>
      <c r="L95" s="462" t="str">
        <f>'ConventionalAllocations (Large)'!I68</f>
        <v>None</v>
      </c>
      <c r="M95" s="462">
        <f>'ConventionalAllocations (Large)'!J68</f>
        <v>0</v>
      </c>
      <c r="N95" s="462">
        <f>'ConventionalAllocations (Large)'!K68</f>
        <v>23</v>
      </c>
      <c r="O95" s="462"/>
      <c r="P95" s="462"/>
      <c r="Q95" s="464" t="str">
        <f>'ConventionalAllocations (Large)'!L68</f>
        <v>Hanwell Broadway</v>
      </c>
      <c r="R95" s="464" t="str">
        <f>'ConventionalAllocations (Large)'!M68</f>
        <v>Hanwell</v>
      </c>
      <c r="S95" s="464">
        <f>'ConventionalAllocations (Large)'!N68</f>
        <v>515110</v>
      </c>
      <c r="T95" s="464">
        <f>'ConventionalAllocations (Large)'!O68</f>
        <v>180079</v>
      </c>
      <c r="U95" s="464">
        <f>'ConventionalAllocations (Large)'!P68</f>
        <v>12059446</v>
      </c>
      <c r="V95" s="464" t="str">
        <f>'ConventionalAllocations (Large)'!Q68</f>
        <v>No</v>
      </c>
      <c r="W95" s="462"/>
      <c r="X95" s="462"/>
      <c r="Z95" s="448">
        <f>'ConventionalAllocations (Large)'!T68</f>
        <v>0</v>
      </c>
      <c r="AA95" s="462"/>
      <c r="AB95" s="462"/>
      <c r="AC95" s="462"/>
      <c r="AD95" s="462"/>
      <c r="AH95" s="462">
        <v>0</v>
      </c>
      <c r="AI95" s="462"/>
      <c r="AJ95" s="462"/>
      <c r="AK95" s="462"/>
      <c r="AL95" s="462"/>
      <c r="AM95" s="462"/>
      <c r="AN95" s="462"/>
      <c r="AO95" s="462"/>
      <c r="AP95" s="462">
        <f>'ConventionalAllocations (Large)'!AJ68</f>
        <v>0</v>
      </c>
      <c r="AQ95" s="462">
        <f>'ConventionalAllocations (Large)'!AK68</f>
        <v>0</v>
      </c>
      <c r="AR95" s="462">
        <f>'ConventionalAllocations (Large)'!AL68</f>
        <v>0</v>
      </c>
      <c r="AS95" s="462">
        <f>'ConventionalAllocations (Large)'!AM68</f>
        <v>0</v>
      </c>
      <c r="AT95" s="462">
        <f>'ConventionalAllocations (Large)'!AN68</f>
        <v>0</v>
      </c>
      <c r="AU95" s="121">
        <f>'ConventionalAllocations (Large)'!AO68</f>
        <v>0</v>
      </c>
      <c r="AV95" s="462">
        <f>'ConventionalAllocations (Large)'!AP68</f>
        <v>0</v>
      </c>
      <c r="AW95" s="462">
        <f>'ConventionalAllocations (Large)'!AQ68</f>
        <v>0</v>
      </c>
      <c r="AX95" s="462">
        <f>'ConventionalAllocations (Large)'!AR68</f>
        <v>0</v>
      </c>
      <c r="AY95" s="462">
        <f>'ConventionalAllocations (Large)'!AS68</f>
        <v>0</v>
      </c>
      <c r="AZ95" s="462">
        <f>'ConventionalAllocations (Large)'!AT68</f>
        <v>0</v>
      </c>
      <c r="BA95" s="462">
        <f>'ConventionalAllocations (Large)'!AU68</f>
        <v>0</v>
      </c>
      <c r="BB95" s="462">
        <f>'ConventionalAllocations (Large)'!AV68</f>
        <v>0</v>
      </c>
      <c r="BC95" s="462">
        <f>'ConventionalAllocations (Large)'!AW68</f>
        <v>0</v>
      </c>
      <c r="BD95" s="462">
        <f>'ConventionalAllocations (Large)'!AX68</f>
        <v>0</v>
      </c>
      <c r="BE95" s="462">
        <f>'ConventionalAllocations (Large)'!AY68</f>
        <v>0</v>
      </c>
      <c r="BF95" s="116">
        <f t="shared" si="2"/>
        <v>0</v>
      </c>
      <c r="BG95" s="488">
        <f>'ConventionalAllocations (Large)'!R68</f>
        <v>0.17</v>
      </c>
      <c r="BH95" s="457"/>
      <c r="BI95" s="462" t="str">
        <f>'ConventionalAllocations (Large)'!S68</f>
        <v xml:space="preserve">No longer pursued as Allocation.
Below Large Site threshold.
</v>
      </c>
      <c r="BJ95" s="462" t="str">
        <f>'ConventionalAllocations (Large)'!Z68</f>
        <v>NA</v>
      </c>
      <c r="BK95" s="457" t="s">
        <v>730</v>
      </c>
      <c r="BL95" s="457" t="s">
        <v>37</v>
      </c>
    </row>
    <row r="96" spans="1:64" s="76" customFormat="1" hidden="1" x14ac:dyDescent="0.45">
      <c r="A96" s="462">
        <f>'ConventionalAllocations (Large)'!A69</f>
        <v>65</v>
      </c>
      <c r="B96" s="486" t="str">
        <f>'ConventionalAllocations (Large)'!B69</f>
        <v>NA</v>
      </c>
      <c r="C96" s="462"/>
      <c r="D96" s="462"/>
      <c r="E96" s="462"/>
      <c r="F96" s="462"/>
      <c r="G96" s="462" t="str">
        <f>'ConventionalAllocations (Large)'!D69</f>
        <v>Hanwell Children’s Centre, 25a Laurel Gardens, Hanwell W7 3JG</v>
      </c>
      <c r="H96" s="462" t="str">
        <f>'ConventionalAllocations (Large)'!E69</f>
        <v>Residential-led, mixed-use scheme. including community use</v>
      </c>
      <c r="I96" s="462">
        <f>'ConventionalAllocations (Large)'!F69</f>
        <v>37</v>
      </c>
      <c r="J96" s="462">
        <f>'ConventionalAllocations (Large)'!H69</f>
        <v>0</v>
      </c>
      <c r="K96" s="462">
        <f>'ConventionalAllocations (Large)'!G69</f>
        <v>37</v>
      </c>
      <c r="L96" s="462" t="str">
        <f>'ConventionalAllocations (Large)'!I69</f>
        <v>None</v>
      </c>
      <c r="M96" s="462">
        <f>'ConventionalAllocations (Large)'!J69</f>
        <v>0</v>
      </c>
      <c r="N96" s="462">
        <f>'ConventionalAllocations (Large)'!K69</f>
        <v>37</v>
      </c>
      <c r="O96" s="462"/>
      <c r="P96" s="462"/>
      <c r="Q96" s="464" t="str">
        <f>'ConventionalAllocations (Large)'!L69</f>
        <v>Hanwell Broadway</v>
      </c>
      <c r="R96" s="464" t="str">
        <f>'ConventionalAllocations (Large)'!M69</f>
        <v>Hanwell</v>
      </c>
      <c r="S96" s="464">
        <f>'ConventionalAllocations (Large)'!N69</f>
        <v>515255</v>
      </c>
      <c r="T96" s="464">
        <f>'ConventionalAllocations (Large)'!O69</f>
        <v>180174</v>
      </c>
      <c r="U96" s="464">
        <f>'ConventionalAllocations (Large)'!P69</f>
        <v>12134248</v>
      </c>
      <c r="V96" s="464" t="str">
        <f>'ConventionalAllocations (Large)'!Q69</f>
        <v>No</v>
      </c>
      <c r="W96" s="462"/>
      <c r="X96" s="462"/>
      <c r="Z96" s="448">
        <f>'ConventionalAllocations (Large)'!T69</f>
        <v>0</v>
      </c>
      <c r="AA96" s="462"/>
      <c r="AB96" s="462"/>
      <c r="AC96" s="462"/>
      <c r="AD96" s="462"/>
      <c r="AH96" s="462">
        <v>0</v>
      </c>
      <c r="AI96" s="462"/>
      <c r="AJ96" s="462"/>
      <c r="AK96" s="462"/>
      <c r="AL96" s="462"/>
      <c r="AM96" s="462"/>
      <c r="AN96" s="462"/>
      <c r="AO96" s="462"/>
      <c r="AP96" s="462">
        <f>'ConventionalAllocations (Large)'!AJ69</f>
        <v>0</v>
      </c>
      <c r="AQ96" s="462">
        <f>'ConventionalAllocations (Large)'!AK69</f>
        <v>0</v>
      </c>
      <c r="AR96" s="462">
        <f>'ConventionalAllocations (Large)'!AL69</f>
        <v>0</v>
      </c>
      <c r="AS96" s="462">
        <f>'ConventionalAllocations (Large)'!AM69</f>
        <v>0</v>
      </c>
      <c r="AT96" s="462">
        <f>'ConventionalAllocations (Large)'!AN69</f>
        <v>0</v>
      </c>
      <c r="AU96" s="121">
        <f>'ConventionalAllocations (Large)'!AO69</f>
        <v>0</v>
      </c>
      <c r="AV96" s="462">
        <f>'ConventionalAllocations (Large)'!AP69</f>
        <v>0</v>
      </c>
      <c r="AW96" s="462">
        <f>'ConventionalAllocations (Large)'!AQ69</f>
        <v>0</v>
      </c>
      <c r="AX96" s="462">
        <f>'ConventionalAllocations (Large)'!AR69</f>
        <v>0</v>
      </c>
      <c r="AY96" s="462">
        <f>'ConventionalAllocations (Large)'!AS69</f>
        <v>0</v>
      </c>
      <c r="AZ96" s="462">
        <f>'ConventionalAllocations (Large)'!AT69</f>
        <v>0</v>
      </c>
      <c r="BA96" s="462">
        <f>'ConventionalAllocations (Large)'!AU69</f>
        <v>0</v>
      </c>
      <c r="BB96" s="462">
        <f>'ConventionalAllocations (Large)'!AV69</f>
        <v>0</v>
      </c>
      <c r="BC96" s="462">
        <f>'ConventionalAllocations (Large)'!AW69</f>
        <v>0</v>
      </c>
      <c r="BD96" s="462">
        <f>'ConventionalAllocations (Large)'!AX69</f>
        <v>0</v>
      </c>
      <c r="BE96" s="462">
        <f>'ConventionalAllocations (Large)'!AY69</f>
        <v>0</v>
      </c>
      <c r="BF96" s="116">
        <f t="shared" si="2"/>
        <v>0</v>
      </c>
      <c r="BG96" s="488">
        <f>'ConventionalAllocations (Large)'!R69</f>
        <v>0.17</v>
      </c>
      <c r="BH96" s="457"/>
      <c r="BI96" s="462" t="str">
        <f>'ConventionalAllocations (Large)'!S69</f>
        <v xml:space="preserve">No longer pursued as Allocation.
Below Large Site threshold.
</v>
      </c>
      <c r="BJ96" s="462" t="str">
        <f>'ConventionalAllocations (Large)'!Z69</f>
        <v>NA</v>
      </c>
      <c r="BK96" s="457" t="s">
        <v>730</v>
      </c>
      <c r="BL96" s="457" t="s">
        <v>37</v>
      </c>
    </row>
    <row r="97" spans="1:64" s="76" customFormat="1" hidden="1" x14ac:dyDescent="0.45">
      <c r="A97" s="462">
        <f>'ConventionalAllocations (Large)'!A70</f>
        <v>66</v>
      </c>
      <c r="B97" s="486" t="str">
        <f>'ConventionalAllocations (Large)'!B70</f>
        <v>02HA</v>
      </c>
      <c r="C97" s="462"/>
      <c r="D97" s="462"/>
      <c r="E97" s="462"/>
      <c r="F97" s="462"/>
      <c r="G97" s="462" t="str">
        <f>'ConventionalAllocations (Large)'!D70</f>
        <v>Gray’s Garage, 158 - 164 Uxbridge Road, Hanwell W7 3TB</v>
      </c>
      <c r="H97" s="462" t="str">
        <f>'ConventionalAllocations (Large)'!E70</f>
        <v>Residential-led, mixed-use scheme</v>
      </c>
      <c r="I97" s="462">
        <f>'ConventionalAllocations (Large)'!F70</f>
        <v>23</v>
      </c>
      <c r="J97" s="462">
        <f>'ConventionalAllocations (Large)'!H70</f>
        <v>9</v>
      </c>
      <c r="K97" s="462">
        <f>'ConventionalAllocations (Large)'!G70</f>
        <v>14</v>
      </c>
      <c r="L97" s="462" t="str">
        <f>'ConventionalAllocations (Large)'!I70</f>
        <v>None</v>
      </c>
      <c r="M97" s="462">
        <f>'ConventionalAllocations (Large)'!J70</f>
        <v>0</v>
      </c>
      <c r="N97" s="462">
        <f>'ConventionalAllocations (Large)'!K70</f>
        <v>14</v>
      </c>
      <c r="O97" s="462"/>
      <c r="P97" s="462"/>
      <c r="Q97" s="464" t="str">
        <f>'ConventionalAllocations (Large)'!L70</f>
        <v>Hanwell Broadway</v>
      </c>
      <c r="R97" s="464" t="str">
        <f>'ConventionalAllocations (Large)'!M70</f>
        <v>Hanwell</v>
      </c>
      <c r="S97" s="464">
        <f>'ConventionalAllocations (Large)'!N70</f>
        <v>515322</v>
      </c>
      <c r="T97" s="464">
        <f>'ConventionalAllocations (Large)'!O70</f>
        <v>180142</v>
      </c>
      <c r="U97" s="464">
        <f>'ConventionalAllocations (Large)'!P70</f>
        <v>12060608</v>
      </c>
      <c r="V97" s="464" t="str">
        <f>'ConventionalAllocations (Large)'!Q70</f>
        <v>HAN2</v>
      </c>
      <c r="W97" s="462"/>
      <c r="X97" s="462"/>
      <c r="Z97" s="448">
        <f>'ConventionalAllocations (Large)'!T70</f>
        <v>0</v>
      </c>
      <c r="AA97" s="462"/>
      <c r="AB97" s="462"/>
      <c r="AC97" s="462"/>
      <c r="AD97" s="462"/>
      <c r="AH97" s="462">
        <v>0</v>
      </c>
      <c r="AI97" s="462"/>
      <c r="AJ97" s="462"/>
      <c r="AK97" s="462"/>
      <c r="AL97" s="462"/>
      <c r="AM97" s="462"/>
      <c r="AN97" s="462"/>
      <c r="AO97" s="462"/>
      <c r="AP97" s="462">
        <f>'ConventionalAllocations (Large)'!AJ70</f>
        <v>0</v>
      </c>
      <c r="AQ97" s="462">
        <f>'ConventionalAllocations (Large)'!AK70</f>
        <v>0</v>
      </c>
      <c r="AR97" s="462">
        <f>'ConventionalAllocations (Large)'!AL70</f>
        <v>0</v>
      </c>
      <c r="AS97" s="462">
        <f>'ConventionalAllocations (Large)'!AM70</f>
        <v>0</v>
      </c>
      <c r="AT97" s="462">
        <f>'ConventionalAllocations (Large)'!AN70</f>
        <v>0</v>
      </c>
      <c r="AU97" s="121">
        <f>'ConventionalAllocations (Large)'!AO70</f>
        <v>0</v>
      </c>
      <c r="AV97" s="462">
        <f>'ConventionalAllocations (Large)'!AP70</f>
        <v>0</v>
      </c>
      <c r="AW97" s="462">
        <f>'ConventionalAllocations (Large)'!AQ70</f>
        <v>0</v>
      </c>
      <c r="AX97" s="462">
        <f>'ConventionalAllocations (Large)'!AR70</f>
        <v>0</v>
      </c>
      <c r="AY97" s="462">
        <f>'ConventionalAllocations (Large)'!AS70</f>
        <v>0</v>
      </c>
      <c r="AZ97" s="462">
        <f>'ConventionalAllocations (Large)'!AT70</f>
        <v>0</v>
      </c>
      <c r="BA97" s="462">
        <f>'ConventionalAllocations (Large)'!AU70</f>
        <v>0</v>
      </c>
      <c r="BB97" s="462">
        <f>'ConventionalAllocations (Large)'!AV70</f>
        <v>0</v>
      </c>
      <c r="BC97" s="462">
        <f>'ConventionalAllocations (Large)'!AW70</f>
        <v>0</v>
      </c>
      <c r="BD97" s="462">
        <f>'ConventionalAllocations (Large)'!AX70</f>
        <v>0</v>
      </c>
      <c r="BE97" s="462">
        <f>'ConventionalAllocations (Large)'!AY70</f>
        <v>0</v>
      </c>
      <c r="BF97" s="116">
        <f t="shared" si="2"/>
        <v>0</v>
      </c>
      <c r="BG97" s="488">
        <f>'ConventionalAllocations (Large)'!R70</f>
        <v>0.24</v>
      </c>
      <c r="BH97" s="457"/>
      <c r="BI97" s="462" t="str">
        <f>'ConventionalAllocations (Large)'!S70</f>
        <v>Below Large Site threshold.</v>
      </c>
      <c r="BJ97" s="462" t="str">
        <f>'ConventionalAllocations (Large)'!Z70</f>
        <v>NA</v>
      </c>
      <c r="BK97" s="457" t="s">
        <v>762</v>
      </c>
      <c r="BL97" s="457" t="s">
        <v>37</v>
      </c>
    </row>
    <row r="98" spans="1:64" s="76" customFormat="1" hidden="1" x14ac:dyDescent="0.45">
      <c r="A98" s="462">
        <f>'ConventionalAllocations (Large)'!A71</f>
        <v>67</v>
      </c>
      <c r="B98" s="486" t="str">
        <f>'ConventionalAllocations (Large)'!B71</f>
        <v>03HA</v>
      </c>
      <c r="C98" s="462"/>
      <c r="D98" s="462"/>
      <c r="E98" s="462"/>
      <c r="F98" s="462"/>
      <c r="G98" s="462" t="str">
        <f>'ConventionalAllocations (Large)'!D71</f>
        <v>George Street Car Park, George Street, Hanwell W7 3SY</v>
      </c>
      <c r="H98" s="462" t="str">
        <f>'ConventionalAllocations (Large)'!E71</f>
        <v>Residential-led, mixed-use scheme</v>
      </c>
      <c r="I98" s="462">
        <f>'ConventionalAllocations (Large)'!F71</f>
        <v>16</v>
      </c>
      <c r="J98" s="462">
        <f>'ConventionalAllocations (Large)'!H71</f>
        <v>0</v>
      </c>
      <c r="K98" s="462">
        <f>'ConventionalAllocations (Large)'!G71</f>
        <v>16</v>
      </c>
      <c r="L98" s="462" t="str">
        <f>'ConventionalAllocations (Large)'!I71</f>
        <v>None</v>
      </c>
      <c r="M98" s="462">
        <f>'ConventionalAllocations (Large)'!J71</f>
        <v>0</v>
      </c>
      <c r="N98" s="462">
        <f>'ConventionalAllocations (Large)'!K71</f>
        <v>16</v>
      </c>
      <c r="O98" s="462"/>
      <c r="P98" s="462"/>
      <c r="Q98" s="464" t="str">
        <f>'ConventionalAllocations (Large)'!L71</f>
        <v>Hanwell Broadway</v>
      </c>
      <c r="R98" s="464" t="str">
        <f>'ConventionalAllocations (Large)'!M71</f>
        <v>Hanwell</v>
      </c>
      <c r="S98" s="464">
        <f>'ConventionalAllocations (Large)'!N71</f>
        <v>515397</v>
      </c>
      <c r="T98" s="464">
        <f>'ConventionalAllocations (Large)'!O71</f>
        <v>180107</v>
      </c>
      <c r="U98" s="464">
        <f>'ConventionalAllocations (Large)'!P71</f>
        <v>12145521</v>
      </c>
      <c r="V98" s="464" t="str">
        <f>'ConventionalAllocations (Large)'!Q71</f>
        <v>No</v>
      </c>
      <c r="W98" s="462"/>
      <c r="X98" s="462"/>
      <c r="Z98" s="448">
        <f>'ConventionalAllocations (Large)'!T71</f>
        <v>0</v>
      </c>
      <c r="AA98" s="462"/>
      <c r="AB98" s="462"/>
      <c r="AC98" s="462"/>
      <c r="AD98" s="462"/>
      <c r="AH98" s="462">
        <v>0</v>
      </c>
      <c r="AI98" s="462"/>
      <c r="AJ98" s="462"/>
      <c r="AK98" s="462"/>
      <c r="AL98" s="462"/>
      <c r="AM98" s="462"/>
      <c r="AN98" s="462"/>
      <c r="AO98" s="462"/>
      <c r="AP98" s="462">
        <f>'ConventionalAllocations (Large)'!AJ71</f>
        <v>0</v>
      </c>
      <c r="AQ98" s="462">
        <f>'ConventionalAllocations (Large)'!AK71</f>
        <v>0</v>
      </c>
      <c r="AR98" s="462">
        <f>'ConventionalAllocations (Large)'!AL71</f>
        <v>0</v>
      </c>
      <c r="AS98" s="462">
        <f>'ConventionalAllocations (Large)'!AM71</f>
        <v>0</v>
      </c>
      <c r="AT98" s="462">
        <f>'ConventionalAllocations (Large)'!AN71</f>
        <v>0</v>
      </c>
      <c r="AU98" s="121">
        <f>'ConventionalAllocations (Large)'!AO71</f>
        <v>0</v>
      </c>
      <c r="AV98" s="462">
        <f>'ConventionalAllocations (Large)'!AP71</f>
        <v>0</v>
      </c>
      <c r="AW98" s="462">
        <f>'ConventionalAllocations (Large)'!AQ71</f>
        <v>0</v>
      </c>
      <c r="AX98" s="462">
        <f>'ConventionalAllocations (Large)'!AR71</f>
        <v>0</v>
      </c>
      <c r="AY98" s="462">
        <f>'ConventionalAllocations (Large)'!AS71</f>
        <v>0</v>
      </c>
      <c r="AZ98" s="462">
        <f>'ConventionalAllocations (Large)'!AT71</f>
        <v>0</v>
      </c>
      <c r="BA98" s="462">
        <f>'ConventionalAllocations (Large)'!AU71</f>
        <v>0</v>
      </c>
      <c r="BB98" s="462">
        <f>'ConventionalAllocations (Large)'!AV71</f>
        <v>0</v>
      </c>
      <c r="BC98" s="462">
        <f>'ConventionalAllocations (Large)'!AW71</f>
        <v>0</v>
      </c>
      <c r="BD98" s="462">
        <f>'ConventionalAllocations (Large)'!AX71</f>
        <v>0</v>
      </c>
      <c r="BE98" s="462">
        <f>'ConventionalAllocations (Large)'!AY71</f>
        <v>0</v>
      </c>
      <c r="BF98" s="116">
        <f t="shared" si="2"/>
        <v>0</v>
      </c>
      <c r="BG98" s="488">
        <f>'ConventionalAllocations (Large)'!R71</f>
        <v>0.22</v>
      </c>
      <c r="BH98" s="457"/>
      <c r="BI98" s="462" t="str">
        <f>'ConventionalAllocations (Large)'!S71</f>
        <v xml:space="preserve">Below Large Site threshold.
</v>
      </c>
      <c r="BJ98" s="462" t="str">
        <f>'ConventionalAllocations (Large)'!Z71</f>
        <v>NA</v>
      </c>
      <c r="BK98" s="457" t="s">
        <v>655</v>
      </c>
      <c r="BL98" s="457" t="s">
        <v>37</v>
      </c>
    </row>
    <row r="99" spans="1:64" s="470" customFormat="1" hidden="1" x14ac:dyDescent="0.45">
      <c r="A99" s="469">
        <f>'ConventionalAllocations (Large)'!A72</f>
        <v>68</v>
      </c>
      <c r="B99" s="481" t="str">
        <f>'ConventionalAllocations (Large)'!B72</f>
        <v>04HA</v>
      </c>
      <c r="C99" s="469"/>
      <c r="D99" s="469"/>
      <c r="E99" s="469"/>
      <c r="F99" s="469"/>
      <c r="G99" s="469" t="str">
        <f>'ConventionalAllocations (Large)'!D72</f>
        <v>Site of Lidl and discount store, 90 - 94 Uxbridge Road, Hanwell W7 3SU</v>
      </c>
      <c r="H99" s="469" t="str">
        <f>'ConventionalAllocations (Large)'!E72</f>
        <v>Residential-led, mixed-use scheme (retail/food and beverage and community)</v>
      </c>
      <c r="I99" s="469">
        <f>'ConventionalAllocations (Large)'!F72</f>
        <v>61</v>
      </c>
      <c r="J99" s="469">
        <f>'ConventionalAllocations (Large)'!H72</f>
        <v>0</v>
      </c>
      <c r="K99" s="469">
        <f>'ConventionalAllocations (Large)'!G72</f>
        <v>61</v>
      </c>
      <c r="L99" s="469" t="str">
        <f>'ConventionalAllocations (Large)'!I72</f>
        <v>None</v>
      </c>
      <c r="M99" s="469">
        <f>'ConventionalAllocations (Large)'!J72</f>
        <v>0</v>
      </c>
      <c r="N99" s="469">
        <f>'ConventionalAllocations (Large)'!K72</f>
        <v>61</v>
      </c>
      <c r="O99" s="469"/>
      <c r="P99" s="469"/>
      <c r="Q99" s="482" t="str">
        <f>'ConventionalAllocations (Large)'!L72</f>
        <v>Hanwell Broadway</v>
      </c>
      <c r="R99" s="482" t="str">
        <f>'ConventionalAllocations (Large)'!M72</f>
        <v>Hanwell</v>
      </c>
      <c r="S99" s="482">
        <f>'ConventionalAllocations (Large)'!N72</f>
        <v>515581</v>
      </c>
      <c r="T99" s="482">
        <f>'ConventionalAllocations (Large)'!O72</f>
        <v>180117</v>
      </c>
      <c r="U99" s="482">
        <f>'ConventionalAllocations (Large)'!P72</f>
        <v>0</v>
      </c>
      <c r="V99" s="482" t="str">
        <f>'ConventionalAllocations (Large)'!Q72</f>
        <v>No</v>
      </c>
      <c r="W99" s="469"/>
      <c r="X99" s="469"/>
      <c r="Z99" s="474">
        <f>'ConventionalAllocations (Large)'!T72</f>
        <v>61</v>
      </c>
      <c r="AA99" s="469"/>
      <c r="AB99" s="469"/>
      <c r="AC99" s="469"/>
      <c r="AD99" s="469"/>
      <c r="AH99" s="469">
        <v>0</v>
      </c>
      <c r="AI99" s="469"/>
      <c r="AJ99" s="469"/>
      <c r="AK99" s="469"/>
      <c r="AL99" s="469"/>
      <c r="AM99" s="469"/>
      <c r="AN99" s="469"/>
      <c r="AO99" s="469"/>
      <c r="AP99" s="462">
        <f>'ConventionalAllocations (Large)'!AJ72</f>
        <v>0</v>
      </c>
      <c r="AQ99" s="469">
        <f>'ConventionalAllocations (Large)'!AK72</f>
        <v>0</v>
      </c>
      <c r="AR99" s="469">
        <f>'ConventionalAllocations (Large)'!AL72</f>
        <v>0</v>
      </c>
      <c r="AS99" s="469">
        <f>'ConventionalAllocations (Large)'!AM72</f>
        <v>0</v>
      </c>
      <c r="AT99" s="469">
        <f>'ConventionalAllocations (Large)'!AN72</f>
        <v>0</v>
      </c>
      <c r="AU99" s="121">
        <f>'ConventionalAllocations (Large)'!AO72</f>
        <v>0</v>
      </c>
      <c r="AV99" s="469">
        <f>'ConventionalAllocations (Large)'!AP72</f>
        <v>0</v>
      </c>
      <c r="AW99" s="469">
        <f>'ConventionalAllocations (Large)'!AQ72</f>
        <v>0</v>
      </c>
      <c r="AX99" s="469">
        <f>'ConventionalAllocations (Large)'!AR72</f>
        <v>0</v>
      </c>
      <c r="AY99" s="469">
        <f>'ConventionalAllocations (Large)'!AS72</f>
        <v>0</v>
      </c>
      <c r="AZ99" s="469">
        <f>'ConventionalAllocations (Large)'!AT72</f>
        <v>0</v>
      </c>
      <c r="BA99" s="469">
        <f>'ConventionalAllocations (Large)'!AU72</f>
        <v>0</v>
      </c>
      <c r="BB99" s="469">
        <f>'ConventionalAllocations (Large)'!AV72</f>
        <v>0</v>
      </c>
      <c r="BC99" s="469">
        <f>'ConventionalAllocations (Large)'!AW72</f>
        <v>30</v>
      </c>
      <c r="BD99" s="469">
        <f>'ConventionalAllocations (Large)'!AX72</f>
        <v>31</v>
      </c>
      <c r="BE99" s="469">
        <f>'ConventionalAllocations (Large)'!AY72</f>
        <v>61</v>
      </c>
      <c r="BF99" s="116">
        <f t="shared" si="2"/>
        <v>0</v>
      </c>
      <c r="BG99" s="488">
        <f>'ConventionalAllocations (Large)'!R72</f>
        <v>0.83</v>
      </c>
      <c r="BH99" s="457"/>
      <c r="BI99" s="469" t="str">
        <f>'ConventionalAllocations (Large)'!S72</f>
        <v xml:space="preserve">No relevant planning applications. 
Capacity derived from Tall Buildings Strategy, which identified an indicative capacity total of 159 (gross) across 04HA &amp; 05HA. This total has been apportioned across both allocations based on planning activity.
</v>
      </c>
      <c r="BJ99" s="469" t="str">
        <f>'ConventionalAllocations (Large)'!Z72</f>
        <v>Bespoke. Beyond 5 years. Note Lidl recently refurbished.</v>
      </c>
      <c r="BK99" s="457" t="s">
        <v>1385</v>
      </c>
      <c r="BL99" s="457" t="s">
        <v>1075</v>
      </c>
    </row>
    <row r="100" spans="1:64" s="76" customFormat="1" hidden="1" x14ac:dyDescent="0.45">
      <c r="A100" s="462">
        <f>'ConventionalAllocations (Large)'!A73</f>
        <v>69</v>
      </c>
      <c r="B100" s="486" t="str">
        <f>'ConventionalAllocations (Large)'!B73</f>
        <v>05HA</v>
      </c>
      <c r="C100" s="462"/>
      <c r="D100" s="462"/>
      <c r="E100" s="462"/>
      <c r="F100" s="462"/>
      <c r="G100" s="462" t="str">
        <f>'ConventionalAllocations (Large)'!D73</f>
        <v>Marshall Site, Gold’s Gym &amp; Garages on Montague Avenue, 54 - 88 Uxbridge Road, Hanwell W7 3SU</v>
      </c>
      <c r="H100" s="462" t="str">
        <f>'ConventionalAllocations (Large)'!E73</f>
        <v>Residential-led, mixed-use scheme including leisure/sport and community use.</v>
      </c>
      <c r="I100" s="462">
        <f>'ConventionalAllocations (Large)'!F73</f>
        <v>98</v>
      </c>
      <c r="J100" s="462">
        <f>'ConventionalAllocations (Large)'!H73</f>
        <v>2</v>
      </c>
      <c r="K100" s="462">
        <f>'ConventionalAllocations (Large)'!G73</f>
        <v>96</v>
      </c>
      <c r="L100" s="462" t="str">
        <f>'ConventionalAllocations (Large)'!I73</f>
        <v>172913FUL (allowed) &amp; 215983FUL (pending/disposed).</v>
      </c>
      <c r="M100" s="462">
        <f>'ConventionalAllocations (Large)'!J73</f>
        <v>0</v>
      </c>
      <c r="N100" s="462">
        <f>'ConventionalAllocations (Large)'!K73</f>
        <v>96</v>
      </c>
      <c r="O100" s="462"/>
      <c r="P100" s="462"/>
      <c r="Q100" s="464" t="str">
        <f>'ConventionalAllocations (Large)'!L73</f>
        <v>Hanwell Broadway</v>
      </c>
      <c r="R100" s="464" t="str">
        <f>'ConventionalAllocations (Large)'!M73</f>
        <v>Hanwell</v>
      </c>
      <c r="S100" s="464">
        <f>'ConventionalAllocations (Large)'!N73</f>
        <v>515621</v>
      </c>
      <c r="T100" s="464">
        <f>'ConventionalAllocations (Large)'!O73</f>
        <v>180148</v>
      </c>
      <c r="U100" s="464">
        <f>'ConventionalAllocations (Large)'!P73</f>
        <v>0</v>
      </c>
      <c r="V100" s="464" t="str">
        <f>'ConventionalAllocations (Large)'!Q73</f>
        <v>HAN1</v>
      </c>
      <c r="W100" s="462"/>
      <c r="X100" s="462"/>
      <c r="Z100" s="448">
        <f>'ConventionalAllocations (Large)'!T73</f>
        <v>96</v>
      </c>
      <c r="AA100" s="462"/>
      <c r="AB100" s="462"/>
      <c r="AC100" s="462"/>
      <c r="AD100" s="462"/>
      <c r="AH100" s="462">
        <v>0</v>
      </c>
      <c r="AI100" s="462"/>
      <c r="AJ100" s="462"/>
      <c r="AK100" s="462"/>
      <c r="AL100" s="462"/>
      <c r="AM100" s="462"/>
      <c r="AN100" s="462"/>
      <c r="AO100" s="462"/>
      <c r="AP100" s="462">
        <f>'ConventionalAllocations (Large)'!AJ73</f>
        <v>0</v>
      </c>
      <c r="AQ100" s="462">
        <f>'ConventionalAllocations (Large)'!AK73</f>
        <v>0</v>
      </c>
      <c r="AR100" s="462">
        <f>'ConventionalAllocations (Large)'!AL73</f>
        <v>0</v>
      </c>
      <c r="AS100" s="462">
        <f>'ConventionalAllocations (Large)'!AM73</f>
        <v>0</v>
      </c>
      <c r="AT100" s="462">
        <f>'ConventionalAllocations (Large)'!AN73</f>
        <v>0</v>
      </c>
      <c r="AU100" s="121">
        <f>'ConventionalAllocations (Large)'!AO73</f>
        <v>0</v>
      </c>
      <c r="AV100" s="462">
        <f>'ConventionalAllocations (Large)'!AP73</f>
        <v>27</v>
      </c>
      <c r="AW100" s="462">
        <f>'ConventionalAllocations (Large)'!AQ73</f>
        <v>26</v>
      </c>
      <c r="AX100" s="462">
        <f>'ConventionalAllocations (Large)'!AR73</f>
        <v>22</v>
      </c>
      <c r="AY100" s="462">
        <f>'ConventionalAllocations (Large)'!AS73</f>
        <v>21</v>
      </c>
      <c r="AZ100" s="462">
        <f>'ConventionalAllocations (Large)'!AT73</f>
        <v>0</v>
      </c>
      <c r="BA100" s="462">
        <f>'ConventionalAllocations (Large)'!AU73</f>
        <v>0</v>
      </c>
      <c r="BB100" s="462">
        <f>'ConventionalAllocations (Large)'!AV73</f>
        <v>0</v>
      </c>
      <c r="BC100" s="462">
        <f>'ConventionalAllocations (Large)'!AW73</f>
        <v>0</v>
      </c>
      <c r="BD100" s="462">
        <f>'ConventionalAllocations (Large)'!AX73</f>
        <v>0</v>
      </c>
      <c r="BE100" s="462">
        <f>'ConventionalAllocations (Large)'!AY73</f>
        <v>96</v>
      </c>
      <c r="BF100" s="116">
        <f t="shared" si="2"/>
        <v>0</v>
      </c>
      <c r="BG100" s="488">
        <f>'ConventionalAllocations (Large)'!R73</f>
        <v>0.28999999999999998</v>
      </c>
      <c r="BH100" s="457"/>
      <c r="BI100" s="462" t="str">
        <f>'ConventionalAllocations (Large)'!S73</f>
        <v>Capacity derived from Tall Buildings Strategy, which identified an indicative capacity total of 159 (gross) across 04HA &amp; 05HA. This total has been apportioned across both allocations based on planning activity. Tall building strategy capacity assessment subsumes capacity calculated from previous permission &amp; application (172913FUL (commenced but stalled) &amp; 215983FUL (now disposed of Aug 2025).</v>
      </c>
      <c r="BJ100" s="462" t="str">
        <f>'ConventionalAllocations (Large)'!Z73</f>
        <v>Bespoke. In part informed by planning history, but moderated in light of stalled and disposed of status.</v>
      </c>
      <c r="BK100" s="457" t="s">
        <v>1386</v>
      </c>
      <c r="BL100" s="457" t="s">
        <v>37</v>
      </c>
    </row>
    <row r="101" spans="1:64" s="76" customFormat="1" hidden="1" x14ac:dyDescent="0.45">
      <c r="A101" s="462">
        <f>'ConventionalAllocations (Large)'!A74</f>
        <v>70</v>
      </c>
      <c r="B101" s="486" t="str">
        <f>'ConventionalAllocations (Large)'!B74</f>
        <v>NA</v>
      </c>
      <c r="C101" s="462"/>
      <c r="D101" s="462"/>
      <c r="E101" s="462"/>
      <c r="F101" s="462"/>
      <c r="G101" s="462" t="str">
        <f>'ConventionalAllocations (Large)'!D74</f>
        <v>St Mary’s Convent, 50 Uxbridge Road, Hanwell W7 3PP</v>
      </c>
      <c r="H101" s="462" t="str">
        <f>'ConventionalAllocations (Large)'!E74</f>
        <v>Residential-led, mixed-use scheme. including community use and amenity space.</v>
      </c>
      <c r="I101" s="462">
        <f>'ConventionalAllocations (Large)'!F74</f>
        <v>23</v>
      </c>
      <c r="J101" s="462" t="str">
        <f>'ConventionalAllocations (Large)'!H74</f>
        <v>?</v>
      </c>
      <c r="K101" s="462" t="str">
        <f>'ConventionalAllocations (Large)'!G74</f>
        <v>?</v>
      </c>
      <c r="L101" s="462" t="str">
        <f>'ConventionalAllocations (Large)'!I74</f>
        <v>None</v>
      </c>
      <c r="M101" s="462">
        <f>'ConventionalAllocations (Large)'!J74</f>
        <v>0</v>
      </c>
      <c r="N101" s="462" t="str">
        <f>'ConventionalAllocations (Large)'!K74</f>
        <v>?</v>
      </c>
      <c r="O101" s="462"/>
      <c r="P101" s="462"/>
      <c r="Q101" s="464" t="str">
        <f>'ConventionalAllocations (Large)'!L74</f>
        <v>Hanwell Broadway</v>
      </c>
      <c r="R101" s="464" t="str">
        <f>'ConventionalAllocations (Large)'!M74</f>
        <v>Hanwell</v>
      </c>
      <c r="S101" s="464">
        <f>'ConventionalAllocations (Large)'!N74</f>
        <v>0</v>
      </c>
      <c r="T101" s="464">
        <f>'ConventionalAllocations (Large)'!O74</f>
        <v>0</v>
      </c>
      <c r="U101" s="464">
        <f>'ConventionalAllocations (Large)'!P74</f>
        <v>0</v>
      </c>
      <c r="V101" s="464" t="str">
        <f>'ConventionalAllocations (Large)'!Q74</f>
        <v>No</v>
      </c>
      <c r="W101" s="462"/>
      <c r="X101" s="462"/>
      <c r="Z101" s="448">
        <f>'ConventionalAllocations (Large)'!T74</f>
        <v>0</v>
      </c>
      <c r="AA101" s="462"/>
      <c r="AB101" s="462"/>
      <c r="AC101" s="462"/>
      <c r="AD101" s="462"/>
      <c r="AH101" s="462">
        <v>0</v>
      </c>
      <c r="AI101" s="462"/>
      <c r="AJ101" s="462"/>
      <c r="AK101" s="462"/>
      <c r="AL101" s="462"/>
      <c r="AM101" s="462"/>
      <c r="AN101" s="462"/>
      <c r="AO101" s="462"/>
      <c r="AP101" s="462">
        <f>'ConventionalAllocations (Large)'!AJ74</f>
        <v>0</v>
      </c>
      <c r="AQ101" s="462">
        <f>'ConventionalAllocations (Large)'!AK74</f>
        <v>0</v>
      </c>
      <c r="AR101" s="462">
        <f>'ConventionalAllocations (Large)'!AL74</f>
        <v>0</v>
      </c>
      <c r="AS101" s="462">
        <f>'ConventionalAllocations (Large)'!AM74</f>
        <v>0</v>
      </c>
      <c r="AT101" s="462">
        <f>'ConventionalAllocations (Large)'!AN74</f>
        <v>0</v>
      </c>
      <c r="AU101" s="121">
        <f>'ConventionalAllocations (Large)'!AO74</f>
        <v>0</v>
      </c>
      <c r="AV101" s="462">
        <f>'ConventionalAllocations (Large)'!AP74</f>
        <v>0</v>
      </c>
      <c r="AW101" s="462">
        <f>'ConventionalAllocations (Large)'!AQ74</f>
        <v>0</v>
      </c>
      <c r="AX101" s="462">
        <f>'ConventionalAllocations (Large)'!AR74</f>
        <v>0</v>
      </c>
      <c r="AY101" s="462">
        <f>'ConventionalAllocations (Large)'!AS74</f>
        <v>0</v>
      </c>
      <c r="AZ101" s="462">
        <f>'ConventionalAllocations (Large)'!AT74</f>
        <v>0</v>
      </c>
      <c r="BA101" s="462">
        <f>'ConventionalAllocations (Large)'!AU74</f>
        <v>0</v>
      </c>
      <c r="BB101" s="462">
        <f>'ConventionalAllocations (Large)'!AV74</f>
        <v>0</v>
      </c>
      <c r="BC101" s="462">
        <f>'ConventionalAllocations (Large)'!AW74</f>
        <v>0</v>
      </c>
      <c r="BD101" s="462">
        <f>'ConventionalAllocations (Large)'!AX74</f>
        <v>0</v>
      </c>
      <c r="BE101" s="462">
        <f>'ConventionalAllocations (Large)'!AY74</f>
        <v>0</v>
      </c>
      <c r="BF101" s="116">
        <f t="shared" si="2"/>
        <v>0</v>
      </c>
      <c r="BG101" s="488">
        <f>'ConventionalAllocations (Large)'!R74</f>
        <v>0.15</v>
      </c>
      <c r="BH101" s="457"/>
      <c r="BI101" s="462" t="str">
        <f>'ConventionalAllocations (Large)'!S74</f>
        <v xml:space="preserve">No longer pursued as Allocation.
Below Large Site threshold.
</v>
      </c>
      <c r="BJ101" s="462" t="str">
        <f>'ConventionalAllocations (Large)'!Z74</f>
        <v>NA</v>
      </c>
      <c r="BK101" s="457" t="s">
        <v>730</v>
      </c>
      <c r="BL101" s="457" t="s">
        <v>37</v>
      </c>
    </row>
    <row r="102" spans="1:64" s="76" customFormat="1" hidden="1" x14ac:dyDescent="0.45">
      <c r="A102" s="462">
        <f>'ConventionalAllocations (Large)'!A75</f>
        <v>71</v>
      </c>
      <c r="B102" s="486" t="str">
        <f>'ConventionalAllocations (Large)'!B75</f>
        <v>NA</v>
      </c>
      <c r="C102" s="462"/>
      <c r="D102" s="462"/>
      <c r="E102" s="462"/>
      <c r="F102" s="462"/>
      <c r="G102" s="462" t="str">
        <f>'ConventionalAllocations (Large)'!D75</f>
        <v>Access Storage, 145 - 147 Boston Road, Hanwell W7 3SA</v>
      </c>
      <c r="H102" s="462" t="str">
        <f>'ConventionalAllocations (Large)'!E75</f>
        <v>Residential with employment uses.</v>
      </c>
      <c r="I102" s="462">
        <f>'ConventionalAllocations (Large)'!F75</f>
        <v>124</v>
      </c>
      <c r="J102" s="462">
        <f>'ConventionalAllocations (Large)'!H75</f>
        <v>0</v>
      </c>
      <c r="K102" s="462">
        <f>'ConventionalAllocations (Large)'!G75</f>
        <v>124</v>
      </c>
      <c r="L102" s="462" t="str">
        <f>'ConventionalAllocations (Large)'!I75</f>
        <v>None</v>
      </c>
      <c r="M102" s="462">
        <f>'ConventionalAllocations (Large)'!J75</f>
        <v>0</v>
      </c>
      <c r="N102" s="462">
        <f>'ConventionalAllocations (Large)'!K75</f>
        <v>124</v>
      </c>
      <c r="O102" s="462"/>
      <c r="P102" s="462"/>
      <c r="Q102" s="464" t="str">
        <f>'ConventionalAllocations (Large)'!L75</f>
        <v>Hanwell Broadway</v>
      </c>
      <c r="R102" s="464" t="str">
        <f>'ConventionalAllocations (Large)'!M75</f>
        <v>Hanwell</v>
      </c>
      <c r="S102" s="464">
        <f>'ConventionalAllocations (Large)'!N75</f>
        <v>0</v>
      </c>
      <c r="T102" s="464">
        <f>'ConventionalAllocations (Large)'!O75</f>
        <v>0</v>
      </c>
      <c r="U102" s="464">
        <f>'ConventionalAllocations (Large)'!P75</f>
        <v>0</v>
      </c>
      <c r="V102" s="464" t="str">
        <f>'ConventionalAllocations (Large)'!Q75</f>
        <v>No</v>
      </c>
      <c r="W102" s="462"/>
      <c r="X102" s="462"/>
      <c r="Z102" s="448">
        <f>'ConventionalAllocations (Large)'!T75</f>
        <v>0</v>
      </c>
      <c r="AA102" s="462"/>
      <c r="AB102" s="462"/>
      <c r="AC102" s="462"/>
      <c r="AD102" s="462"/>
      <c r="AH102" s="462">
        <v>0</v>
      </c>
      <c r="AI102" s="462"/>
      <c r="AJ102" s="462"/>
      <c r="AK102" s="462"/>
      <c r="AL102" s="462"/>
      <c r="AM102" s="462"/>
      <c r="AN102" s="462"/>
      <c r="AO102" s="462"/>
      <c r="AP102" s="462">
        <f>'ConventionalAllocations (Large)'!AJ75</f>
        <v>0</v>
      </c>
      <c r="AQ102" s="462">
        <f>'ConventionalAllocations (Large)'!AK75</f>
        <v>0</v>
      </c>
      <c r="AR102" s="462">
        <f>'ConventionalAllocations (Large)'!AL75</f>
        <v>0</v>
      </c>
      <c r="AS102" s="462">
        <f>'ConventionalAllocations (Large)'!AM75</f>
        <v>0</v>
      </c>
      <c r="AT102" s="462">
        <f>'ConventionalAllocations (Large)'!AN75</f>
        <v>0</v>
      </c>
      <c r="AU102" s="121">
        <f>'ConventionalAllocations (Large)'!AO75</f>
        <v>0</v>
      </c>
      <c r="AV102" s="462">
        <f>'ConventionalAllocations (Large)'!AP75</f>
        <v>0</v>
      </c>
      <c r="AW102" s="462">
        <f>'ConventionalAllocations (Large)'!AQ75</f>
        <v>0</v>
      </c>
      <c r="AX102" s="462">
        <f>'ConventionalAllocations (Large)'!AR75</f>
        <v>0</v>
      </c>
      <c r="AY102" s="462">
        <f>'ConventionalAllocations (Large)'!AS75</f>
        <v>0</v>
      </c>
      <c r="AZ102" s="462">
        <f>'ConventionalAllocations (Large)'!AT75</f>
        <v>0</v>
      </c>
      <c r="BA102" s="462">
        <f>'ConventionalAllocations (Large)'!AU75</f>
        <v>0</v>
      </c>
      <c r="BB102" s="462">
        <f>'ConventionalAllocations (Large)'!AV75</f>
        <v>0</v>
      </c>
      <c r="BC102" s="462">
        <f>'ConventionalAllocations (Large)'!AW75</f>
        <v>0</v>
      </c>
      <c r="BD102" s="462">
        <f>'ConventionalAllocations (Large)'!AX75</f>
        <v>0</v>
      </c>
      <c r="BE102" s="462">
        <f>'ConventionalAllocations (Large)'!AY75</f>
        <v>0</v>
      </c>
      <c r="BF102" s="116">
        <f t="shared" si="2"/>
        <v>0</v>
      </c>
      <c r="BG102" s="488">
        <f>'ConventionalAllocations (Large)'!R75</f>
        <v>0.56000000000000005</v>
      </c>
      <c r="BH102" s="457"/>
      <c r="BI102" s="462" t="str">
        <f>'ConventionalAllocations (Large)'!S75</f>
        <v xml:space="preserve">No longer pursued as Allocation.
</v>
      </c>
      <c r="BJ102" s="462" t="str">
        <f>'ConventionalAllocations (Large)'!Z75</f>
        <v>NA</v>
      </c>
      <c r="BK102" s="457" t="s">
        <v>594</v>
      </c>
      <c r="BL102" s="457" t="s">
        <v>37</v>
      </c>
    </row>
    <row r="103" spans="1:64" s="470" customFormat="1" hidden="1" x14ac:dyDescent="0.45">
      <c r="A103" s="469">
        <f>'ConventionalAllocations (Large)'!A76</f>
        <v>72</v>
      </c>
      <c r="B103" s="481" t="str">
        <f>'ConventionalAllocations (Large)'!B76</f>
        <v>06HA</v>
      </c>
      <c r="C103" s="469"/>
      <c r="D103" s="469"/>
      <c r="E103" s="469"/>
      <c r="F103" s="469"/>
      <c r="G103" s="469" t="str">
        <f>'ConventionalAllocations (Large)'!D76</f>
        <v>Tile Depot &amp; Lambourn Close, 128 Boston Road &amp; Lambourn Close, Hanwell W7 2LN</v>
      </c>
      <c r="H103" s="469" t="str">
        <f>'ConventionalAllocations (Large)'!E76</f>
        <v>Residential, retail</v>
      </c>
      <c r="I103" s="469">
        <f>'ConventionalAllocations (Large)'!F76</f>
        <v>128</v>
      </c>
      <c r="J103" s="469">
        <f>'ConventionalAllocations (Large)'!H76</f>
        <v>96</v>
      </c>
      <c r="K103" s="469">
        <f>'ConventionalAllocations (Large)'!G76</f>
        <v>32</v>
      </c>
      <c r="L103" s="469" t="str">
        <f>'ConventionalAllocations (Large)'!I76</f>
        <v>None</v>
      </c>
      <c r="M103" s="469">
        <f>'ConventionalAllocations (Large)'!J76</f>
        <v>0</v>
      </c>
      <c r="N103" s="469">
        <f>'ConventionalAllocations (Large)'!K76</f>
        <v>32</v>
      </c>
      <c r="O103" s="469"/>
      <c r="P103" s="469"/>
      <c r="Q103" s="482" t="str">
        <f>'ConventionalAllocations (Large)'!L76</f>
        <v>Hanwell Broadway</v>
      </c>
      <c r="R103" s="482" t="str">
        <f>'ConventionalAllocations (Large)'!M76</f>
        <v>Hanwell</v>
      </c>
      <c r="S103" s="482">
        <f>'ConventionalAllocations (Large)'!N76</f>
        <v>515665</v>
      </c>
      <c r="T103" s="482">
        <f>'ConventionalAllocations (Large)'!O76</f>
        <v>179560</v>
      </c>
      <c r="U103" s="482">
        <f>'ConventionalAllocations (Large)'!P76</f>
        <v>0</v>
      </c>
      <c r="V103" s="482" t="str">
        <f>'ConventionalAllocations (Large)'!Q76</f>
        <v>No</v>
      </c>
      <c r="W103" s="469"/>
      <c r="X103" s="469"/>
      <c r="Z103" s="474">
        <f>'ConventionalAllocations (Large)'!T76</f>
        <v>32</v>
      </c>
      <c r="AA103" s="469"/>
      <c r="AB103" s="469"/>
      <c r="AC103" s="469"/>
      <c r="AD103" s="469"/>
      <c r="AH103" s="469">
        <v>0</v>
      </c>
      <c r="AI103" s="469"/>
      <c r="AJ103" s="469"/>
      <c r="AK103" s="469"/>
      <c r="AL103" s="469"/>
      <c r="AM103" s="469"/>
      <c r="AN103" s="469"/>
      <c r="AO103" s="469"/>
      <c r="AP103" s="462">
        <f>'ConventionalAllocations (Large)'!AJ76</f>
        <v>0</v>
      </c>
      <c r="AQ103" s="469">
        <f>'ConventionalAllocations (Large)'!AK76</f>
        <v>0</v>
      </c>
      <c r="AR103" s="469">
        <f>'ConventionalAllocations (Large)'!AL76</f>
        <v>0</v>
      </c>
      <c r="AS103" s="469">
        <f>'ConventionalAllocations (Large)'!AM76</f>
        <v>0</v>
      </c>
      <c r="AT103" s="469">
        <f>'ConventionalAllocations (Large)'!AN76</f>
        <v>0</v>
      </c>
      <c r="AU103" s="121">
        <f>'ConventionalAllocations (Large)'!AO76</f>
        <v>0</v>
      </c>
      <c r="AV103" s="469">
        <f>'ConventionalAllocations (Large)'!AP76</f>
        <v>0</v>
      </c>
      <c r="AW103" s="469">
        <f>'ConventionalAllocations (Large)'!AQ76</f>
        <v>0</v>
      </c>
      <c r="AX103" s="469">
        <f>'ConventionalAllocations (Large)'!AR76</f>
        <v>8</v>
      </c>
      <c r="AY103" s="469">
        <f>'ConventionalAllocations (Large)'!AS76</f>
        <v>8</v>
      </c>
      <c r="AZ103" s="469">
        <f>'ConventionalAllocations (Large)'!AT76</f>
        <v>8</v>
      </c>
      <c r="BA103" s="469">
        <f>'ConventionalAllocations (Large)'!AU76</f>
        <v>8</v>
      </c>
      <c r="BB103" s="469">
        <f>'ConventionalAllocations (Large)'!AV76</f>
        <v>0</v>
      </c>
      <c r="BC103" s="469">
        <f>'ConventionalAllocations (Large)'!AW76</f>
        <v>0</v>
      </c>
      <c r="BD103" s="469">
        <f>'ConventionalAllocations (Large)'!AX76</f>
        <v>0</v>
      </c>
      <c r="BE103" s="469">
        <f>'ConventionalAllocations (Large)'!AY76</f>
        <v>32</v>
      </c>
      <c r="BF103" s="116">
        <f t="shared" si="2"/>
        <v>0</v>
      </c>
      <c r="BG103" s="488">
        <f>'ConventionalAllocations (Large)'!R76</f>
        <v>1.1299999999999999</v>
      </c>
      <c r="BH103" s="457"/>
      <c r="BI103" s="469" t="str">
        <f>'ConventionalAllocations (Large)'!S76</f>
        <v>No relevant planning applications. 
Capacity derived from Ealing R19 Capacity Assessment.</v>
      </c>
      <c r="BJ103" s="469" t="str">
        <f>'ConventionalAllocations (Large)'!Z76</f>
        <v>Beyond 5 years. Scenario 29 (reflecting gross figure).</v>
      </c>
      <c r="BK103" s="457" t="s">
        <v>546</v>
      </c>
      <c r="BL103" s="457" t="s">
        <v>779</v>
      </c>
    </row>
    <row r="104" spans="1:64" s="76" customFormat="1" hidden="1" x14ac:dyDescent="0.45">
      <c r="A104" s="462">
        <f>'ConventionalAllocations (Large)'!A77</f>
        <v>73</v>
      </c>
      <c r="B104" s="486" t="str">
        <f>'ConventionalAllocations (Large)'!B77</f>
        <v>NA</v>
      </c>
      <c r="C104" s="462"/>
      <c r="D104" s="462"/>
      <c r="E104" s="462"/>
      <c r="F104" s="462"/>
      <c r="G104" s="462" t="str">
        <f>'ConventionalAllocations (Large)'!D77</f>
        <v>Evershed Sports Ground, Evershed Sports Ground, Wyke Gardens, Hanwell W7 2BB</v>
      </c>
      <c r="H104" s="462" t="str">
        <f>'ConventionalAllocations (Large)'!E77</f>
        <v>Leisure</v>
      </c>
      <c r="I104" s="462">
        <f>'ConventionalAllocations (Large)'!F77</f>
        <v>0</v>
      </c>
      <c r="J104" s="462">
        <f>'ConventionalAllocations (Large)'!H77</f>
        <v>0</v>
      </c>
      <c r="K104" s="462">
        <f>'ConventionalAllocations (Large)'!G77</f>
        <v>0</v>
      </c>
      <c r="L104" s="462" t="str">
        <f>'ConventionalAllocations (Large)'!I77</f>
        <v>None</v>
      </c>
      <c r="M104" s="462">
        <f>'ConventionalAllocations (Large)'!J77</f>
        <v>0</v>
      </c>
      <c r="N104" s="462">
        <f>'ConventionalAllocations (Large)'!K77</f>
        <v>0</v>
      </c>
      <c r="O104" s="462"/>
      <c r="P104" s="462"/>
      <c r="Q104" s="464" t="str">
        <f>'ConventionalAllocations (Large)'!L77</f>
        <v>Hanwell Broadway</v>
      </c>
      <c r="R104" s="464" t="str">
        <f>'ConventionalAllocations (Large)'!M77</f>
        <v>Hanwell</v>
      </c>
      <c r="S104" s="464">
        <f>'ConventionalAllocations (Large)'!N77</f>
        <v>0</v>
      </c>
      <c r="T104" s="464">
        <f>'ConventionalAllocations (Large)'!O77</f>
        <v>0</v>
      </c>
      <c r="U104" s="464">
        <f>'ConventionalAllocations (Large)'!P77</f>
        <v>0</v>
      </c>
      <c r="V104" s="464" t="str">
        <f>'ConventionalAllocations (Large)'!Q77</f>
        <v>S-HAN1</v>
      </c>
      <c r="W104" s="462"/>
      <c r="X104" s="462"/>
      <c r="Z104" s="448">
        <f>'ConventionalAllocations (Large)'!T77</f>
        <v>0</v>
      </c>
      <c r="AA104" s="462"/>
      <c r="AB104" s="462"/>
      <c r="AC104" s="462"/>
      <c r="AD104" s="462"/>
      <c r="AH104" s="462">
        <v>0</v>
      </c>
      <c r="AI104" s="462"/>
      <c r="AJ104" s="462"/>
      <c r="AK104" s="462"/>
      <c r="AL104" s="462"/>
      <c r="AM104" s="462"/>
      <c r="AN104" s="462"/>
      <c r="AO104" s="462"/>
      <c r="AP104" s="462">
        <f>'ConventionalAllocations (Large)'!AJ77</f>
        <v>0</v>
      </c>
      <c r="AQ104" s="462">
        <f>'ConventionalAllocations (Large)'!AK77</f>
        <v>0</v>
      </c>
      <c r="AR104" s="462">
        <f>'ConventionalAllocations (Large)'!AL77</f>
        <v>0</v>
      </c>
      <c r="AS104" s="462">
        <f>'ConventionalAllocations (Large)'!AM77</f>
        <v>0</v>
      </c>
      <c r="AT104" s="462">
        <f>'ConventionalAllocations (Large)'!AN77</f>
        <v>0</v>
      </c>
      <c r="AU104" s="121">
        <f>'ConventionalAllocations (Large)'!AO77</f>
        <v>0</v>
      </c>
      <c r="AV104" s="462">
        <f>'ConventionalAllocations (Large)'!AP77</f>
        <v>0</v>
      </c>
      <c r="AW104" s="462">
        <f>'ConventionalAllocations (Large)'!AQ77</f>
        <v>0</v>
      </c>
      <c r="AX104" s="462">
        <f>'ConventionalAllocations (Large)'!AR77</f>
        <v>0</v>
      </c>
      <c r="AY104" s="462">
        <f>'ConventionalAllocations (Large)'!AS77</f>
        <v>0</v>
      </c>
      <c r="AZ104" s="462">
        <f>'ConventionalAllocations (Large)'!AT77</f>
        <v>0</v>
      </c>
      <c r="BA104" s="462">
        <f>'ConventionalAllocations (Large)'!AU77</f>
        <v>0</v>
      </c>
      <c r="BB104" s="462">
        <f>'ConventionalAllocations (Large)'!AV77</f>
        <v>0</v>
      </c>
      <c r="BC104" s="462">
        <f>'ConventionalAllocations (Large)'!AW77</f>
        <v>0</v>
      </c>
      <c r="BD104" s="462">
        <f>'ConventionalAllocations (Large)'!AX77</f>
        <v>0</v>
      </c>
      <c r="BE104" s="462">
        <f>'ConventionalAllocations (Large)'!AY77</f>
        <v>0</v>
      </c>
      <c r="BF104" s="116">
        <f t="shared" si="2"/>
        <v>0</v>
      </c>
      <c r="BG104" s="488">
        <f>'ConventionalAllocations (Large)'!R77</f>
        <v>1.91</v>
      </c>
      <c r="BH104" s="457"/>
      <c r="BI104" s="462" t="str">
        <f>'ConventionalAllocations (Large)'!S77</f>
        <v>No longer pursued as Allocation.
No residential component.</v>
      </c>
      <c r="BJ104" s="462" t="str">
        <f>'ConventionalAllocations (Large)'!Z77</f>
        <v>NA</v>
      </c>
      <c r="BK104" s="457" t="s">
        <v>1077</v>
      </c>
      <c r="BL104" s="457" t="s">
        <v>37</v>
      </c>
    </row>
    <row r="105" spans="1:64" s="470" customFormat="1" hidden="1" x14ac:dyDescent="0.45">
      <c r="A105" s="469">
        <f>'ConventionalAllocations (Large)'!A78</f>
        <v>74</v>
      </c>
      <c r="B105" s="481" t="str">
        <f>'ConventionalAllocations (Large)'!B78</f>
        <v>07HA</v>
      </c>
      <c r="C105" s="469"/>
      <c r="D105" s="469"/>
      <c r="E105" s="469"/>
      <c r="F105" s="469"/>
      <c r="G105" s="469" t="str">
        <f>'ConventionalAllocations (Large)'!D78</f>
        <v>Copley Close Estate, Copley Close, Hanwell W7 1AZ (Phase 7 only)</v>
      </c>
      <c r="H105" s="469" t="str">
        <f>'ConventionalAllocations (Large)'!E78</f>
        <v>Residential with health and retail facilities</v>
      </c>
      <c r="I105" s="469">
        <f>'ConventionalAllocations (Large)'!F78</f>
        <v>700</v>
      </c>
      <c r="J105" s="469">
        <f>'ConventionalAllocations (Large)'!H78</f>
        <v>353</v>
      </c>
      <c r="K105" s="469">
        <f>'ConventionalAllocations (Large)'!G78</f>
        <v>347</v>
      </c>
      <c r="L105" s="469" t="str">
        <f>'ConventionalAllocations (Large)'!I78</f>
        <v>PP/2013/2127</v>
      </c>
      <c r="M105" s="469">
        <f>'ConventionalAllocations (Large)'!J78</f>
        <v>0</v>
      </c>
      <c r="N105" s="469">
        <f>'ConventionalAllocations (Large)'!K78</f>
        <v>347</v>
      </c>
      <c r="O105" s="469"/>
      <c r="P105" s="469"/>
      <c r="Q105" s="482" t="str">
        <f>'ConventionalAllocations (Large)'!L78</f>
        <v>North Hanwell</v>
      </c>
      <c r="R105" s="482" t="str">
        <f>'ConventionalAllocations (Large)'!M78</f>
        <v>Hanwell</v>
      </c>
      <c r="S105" s="482">
        <f>'ConventionalAllocations (Large)'!N78</f>
        <v>515910</v>
      </c>
      <c r="T105" s="482">
        <f>'ConventionalAllocations (Large)'!O78</f>
        <v>181443</v>
      </c>
      <c r="U105" s="482">
        <f>'ConventionalAllocations (Large)'!P78</f>
        <v>0</v>
      </c>
      <c r="V105" s="482" t="str">
        <f>'ConventionalAllocations (Large)'!Q78</f>
        <v>OIS6</v>
      </c>
      <c r="W105" s="469"/>
      <c r="X105" s="469"/>
      <c r="Z105" s="474">
        <f>'ConventionalAllocations (Large)'!T78</f>
        <v>347</v>
      </c>
      <c r="AA105" s="469"/>
      <c r="AB105" s="469"/>
      <c r="AC105" s="469"/>
      <c r="AD105" s="469"/>
      <c r="AH105" s="469">
        <v>0</v>
      </c>
      <c r="AI105" s="469"/>
      <c r="AJ105" s="469"/>
      <c r="AK105" s="469"/>
      <c r="AL105" s="469"/>
      <c r="AM105" s="469"/>
      <c r="AN105" s="469"/>
      <c r="AO105" s="469"/>
      <c r="AP105" s="462">
        <f>'ConventionalAllocations (Large)'!AJ78</f>
        <v>0</v>
      </c>
      <c r="AQ105" s="469">
        <f>'ConventionalAllocations (Large)'!AK78</f>
        <v>0</v>
      </c>
      <c r="AR105" s="469">
        <f>'ConventionalAllocations (Large)'!AL78</f>
        <v>0</v>
      </c>
      <c r="AS105" s="469">
        <f>'ConventionalAllocations (Large)'!AM78</f>
        <v>0</v>
      </c>
      <c r="AT105" s="469">
        <f>'ConventionalAllocations (Large)'!AN78</f>
        <v>0</v>
      </c>
      <c r="AU105" s="121">
        <f>'ConventionalAllocations (Large)'!AO78</f>
        <v>0</v>
      </c>
      <c r="AV105" s="469">
        <f>'ConventionalAllocations (Large)'!AP78</f>
        <v>0</v>
      </c>
      <c r="AW105" s="469">
        <f>'ConventionalAllocations (Large)'!AQ78</f>
        <v>69</v>
      </c>
      <c r="AX105" s="469">
        <f>'ConventionalAllocations (Large)'!AR78</f>
        <v>69</v>
      </c>
      <c r="AY105" s="469">
        <f>'ConventionalAllocations (Large)'!AS78</f>
        <v>69</v>
      </c>
      <c r="AZ105" s="469">
        <f>'ConventionalAllocations (Large)'!AT78</f>
        <v>70</v>
      </c>
      <c r="BA105" s="469">
        <f>'ConventionalAllocations (Large)'!AU78</f>
        <v>70</v>
      </c>
      <c r="BB105" s="469">
        <f>'ConventionalAllocations (Large)'!AV78</f>
        <v>0</v>
      </c>
      <c r="BC105" s="469">
        <f>'ConventionalAllocations (Large)'!AW78</f>
        <v>0</v>
      </c>
      <c r="BD105" s="469">
        <f>'ConventionalAllocations (Large)'!AX78</f>
        <v>0</v>
      </c>
      <c r="BE105" s="469">
        <f>'ConventionalAllocations (Large)'!AY78</f>
        <v>347</v>
      </c>
      <c r="BF105" s="116">
        <f t="shared" si="2"/>
        <v>0</v>
      </c>
      <c r="BG105" s="488">
        <f>'ConventionalAllocations (Large)'!R78</f>
        <v>3.64</v>
      </c>
      <c r="BH105" s="457"/>
      <c r="BI105" s="469" t="str">
        <f>'ConventionalAllocations (Large)'!S78</f>
        <v xml:space="preserve">The original masterplan permission (PP/2013/2127) encompassed all 7 phases (delivering a net uplift of 122 which was subsequently revised up to 196).  Phases 1, 2, 3, 4 &amp; 6 have been implemented. Works on phase 5 have yet to commence, although this phase as currently permitted involves refurbishment only (i.e. no uplift).  Phase 7 (contributing a net uplift of 2 units) remains unimplemented. As per the permitted scheme phase 7 'Greater Copley' comprises 6 new-build homes, plus the refurbishment of 333 flats at Monmouth, Oxford, Paddington, Pembroke, Radnor, Shropshire, Somerset and Stafford Courts. The existing plans for both phases 7 &amp; 5 are however now subject to an ongoing viability review, which may result in a revised planning application. An initial high level feasibility study undertaken for phase 7 only indicated that an alternative scheme could yield circa 700 units (gross).  With the inclusion phase 5 this figure may be refined further.  Pending the completion of the viability review,  the capacity figure given here is drawn from the earlier feasibility study for phase 7 only. </v>
      </c>
      <c r="BJ105" s="469" t="str">
        <f>'ConventionalAllocations (Large)'!Z78</f>
        <v>Bespoke to reflect feasibility stage.</v>
      </c>
      <c r="BK105" s="457" t="s">
        <v>1388</v>
      </c>
      <c r="BL105" s="457" t="s">
        <v>784</v>
      </c>
    </row>
    <row r="106" spans="1:64" s="76" customFormat="1" hidden="1" x14ac:dyDescent="0.45">
      <c r="A106" s="462">
        <f>'ConventionalAllocations (Large)'!A79</f>
        <v>75</v>
      </c>
      <c r="B106" s="486" t="str">
        <f>'ConventionalAllocations (Large)'!B79</f>
        <v>08HA</v>
      </c>
      <c r="C106" s="462"/>
      <c r="D106" s="462"/>
      <c r="E106" s="462"/>
      <c r="F106" s="462"/>
      <c r="G106" s="462" t="str">
        <f>'ConventionalAllocations (Large)'!D79</f>
        <v>High Lane Housing Estate, High Lane Estate, Hobbayne Road, Hanwell W7 3RJ</v>
      </c>
      <c r="H106" s="462" t="str">
        <f>'ConventionalAllocations (Large)'!E79</f>
        <v>Residential-led, mixed-use scheme, shop/café, community space, energy centre and substation.</v>
      </c>
      <c r="I106" s="462">
        <f>'ConventionalAllocations (Large)'!F79</f>
        <v>505</v>
      </c>
      <c r="J106" s="462">
        <f>'ConventionalAllocations (Large)'!H79</f>
        <v>264</v>
      </c>
      <c r="K106" s="462">
        <f>'ConventionalAllocations (Large)'!G79</f>
        <v>241</v>
      </c>
      <c r="L106" s="462" t="str">
        <f>'ConventionalAllocations (Large)'!I79</f>
        <v>210009OUT</v>
      </c>
      <c r="M106" s="462">
        <f>'ConventionalAllocations (Large)'!J79</f>
        <v>241</v>
      </c>
      <c r="N106" s="462">
        <f>'ConventionalAllocations (Large)'!K79</f>
        <v>0</v>
      </c>
      <c r="O106" s="462"/>
      <c r="P106" s="462"/>
      <c r="Q106" s="464" t="str">
        <f>'ConventionalAllocations (Large)'!L79</f>
        <v>North Hanwell</v>
      </c>
      <c r="R106" s="464" t="str">
        <f>'ConventionalAllocations (Large)'!M79</f>
        <v>Hanwell</v>
      </c>
      <c r="S106" s="464">
        <f>'ConventionalAllocations (Large)'!N79</f>
        <v>0</v>
      </c>
      <c r="T106" s="464">
        <f>'ConventionalAllocations (Large)'!O79</f>
        <v>0</v>
      </c>
      <c r="U106" s="464">
        <f>'ConventionalAllocations (Large)'!P79</f>
        <v>0</v>
      </c>
      <c r="V106" s="464" t="str">
        <f>'ConventionalAllocations (Large)'!Q79</f>
        <v>No</v>
      </c>
      <c r="W106" s="462"/>
      <c r="X106" s="462"/>
      <c r="Z106" s="448">
        <f>'ConventionalAllocations (Large)'!T79</f>
        <v>0</v>
      </c>
      <c r="AA106" s="462"/>
      <c r="AB106" s="462"/>
      <c r="AC106" s="462"/>
      <c r="AD106" s="462"/>
      <c r="AH106" s="462">
        <v>0</v>
      </c>
      <c r="AI106" s="462"/>
      <c r="AJ106" s="462"/>
      <c r="AK106" s="462"/>
      <c r="AL106" s="462"/>
      <c r="AM106" s="462"/>
      <c r="AN106" s="462"/>
      <c r="AO106" s="462"/>
      <c r="AP106" s="462">
        <f>'ConventionalAllocations (Large)'!AJ79</f>
        <v>0</v>
      </c>
      <c r="AQ106" s="462">
        <f>'ConventionalAllocations (Large)'!AK79</f>
        <v>0</v>
      </c>
      <c r="AR106" s="462">
        <f>'ConventionalAllocations (Large)'!AL79</f>
        <v>0</v>
      </c>
      <c r="AS106" s="462">
        <f>'ConventionalAllocations (Large)'!AM79</f>
        <v>0</v>
      </c>
      <c r="AT106" s="462">
        <f>'ConventionalAllocations (Large)'!AN79</f>
        <v>0</v>
      </c>
      <c r="AU106" s="121">
        <f>'ConventionalAllocations (Large)'!AO79</f>
        <v>0</v>
      </c>
      <c r="AV106" s="462">
        <f>'ConventionalAllocations (Large)'!AP79</f>
        <v>0</v>
      </c>
      <c r="AW106" s="462">
        <f>'ConventionalAllocations (Large)'!AQ79</f>
        <v>0</v>
      </c>
      <c r="AX106" s="462">
        <f>'ConventionalAllocations (Large)'!AR79</f>
        <v>0</v>
      </c>
      <c r="AY106" s="462">
        <f>'ConventionalAllocations (Large)'!AS79</f>
        <v>0</v>
      </c>
      <c r="AZ106" s="462">
        <f>'ConventionalAllocations (Large)'!AT79</f>
        <v>0</v>
      </c>
      <c r="BA106" s="462">
        <f>'ConventionalAllocations (Large)'!AU79</f>
        <v>0</v>
      </c>
      <c r="BB106" s="462">
        <f>'ConventionalAllocations (Large)'!AV79</f>
        <v>0</v>
      </c>
      <c r="BC106" s="462">
        <f>'ConventionalAllocations (Large)'!AW79</f>
        <v>0</v>
      </c>
      <c r="BD106" s="462">
        <f>'ConventionalAllocations (Large)'!AX79</f>
        <v>0</v>
      </c>
      <c r="BE106" s="462">
        <f>'ConventionalAllocations (Large)'!AY79</f>
        <v>0</v>
      </c>
      <c r="BF106" s="116">
        <f t="shared" si="2"/>
        <v>0</v>
      </c>
      <c r="BG106" s="488">
        <f>'ConventionalAllocations (Large)'!R79</f>
        <v>3.62</v>
      </c>
      <c r="BH106" s="457"/>
      <c r="BI106" s="462" t="str">
        <f>'ConventionalAllocations (Large)'!S79</f>
        <v>Capacity assigned to 'Conventional Pipeline' tab based on existing permission 210009OUT.</v>
      </c>
      <c r="BJ106" s="462" t="str">
        <f>'ConventionalAllocations (Large)'!Z79</f>
        <v>NA</v>
      </c>
      <c r="BK106" s="457" t="s">
        <v>1079</v>
      </c>
      <c r="BL106" s="457" t="s">
        <v>37</v>
      </c>
    </row>
    <row r="107" spans="1:64" s="470" customFormat="1" hidden="1" x14ac:dyDescent="0.45">
      <c r="A107" s="469">
        <f>'ConventionalAllocations (Large)'!A80</f>
        <v>76</v>
      </c>
      <c r="B107" s="481" t="str">
        <f>'ConventionalAllocations (Large)'!B80</f>
        <v>01NO</v>
      </c>
      <c r="C107" s="469"/>
      <c r="D107" s="469"/>
      <c r="E107" s="469"/>
      <c r="F107" s="469"/>
      <c r="G107" s="469" t="str">
        <f>'ConventionalAllocations (Large)'!D80</f>
        <v>Car Sales Site, Station Yard, Mandeville Road, Northolt UB5 5BH</v>
      </c>
      <c r="H107" s="469" t="str">
        <f>'ConventionalAllocations (Large)'!E80</f>
        <v>Residential-led, mixed-use scheme, leisure, library, employment/retail, public open space.</v>
      </c>
      <c r="I107" s="469">
        <f>'ConventionalAllocations (Large)'!F80</f>
        <v>190</v>
      </c>
      <c r="J107" s="469">
        <f>'ConventionalAllocations (Large)'!H80</f>
        <v>0</v>
      </c>
      <c r="K107" s="469">
        <f>'ConventionalAllocations (Large)'!G80</f>
        <v>190</v>
      </c>
      <c r="L107" s="469" t="str">
        <f>'ConventionalAllocations (Large)'!I80</f>
        <v>None</v>
      </c>
      <c r="M107" s="469">
        <f>'ConventionalAllocations (Large)'!J80</f>
        <v>0</v>
      </c>
      <c r="N107" s="469">
        <f>'ConventionalAllocations (Large)'!K80</f>
        <v>190</v>
      </c>
      <c r="O107" s="469"/>
      <c r="P107" s="469"/>
      <c r="Q107" s="482" t="str">
        <f>'ConventionalAllocations (Large)'!L80</f>
        <v>Northolt Mandeville</v>
      </c>
      <c r="R107" s="482" t="str">
        <f>'ConventionalAllocations (Large)'!M80</f>
        <v>Northolt</v>
      </c>
      <c r="S107" s="482">
        <f>'ConventionalAllocations (Large)'!N80</f>
        <v>513248</v>
      </c>
      <c r="T107" s="482">
        <f>'ConventionalAllocations (Large)'!O80</f>
        <v>184588</v>
      </c>
      <c r="U107" s="482">
        <f>'ConventionalAllocations (Large)'!P80</f>
        <v>0</v>
      </c>
      <c r="V107" s="482" t="str">
        <f>'ConventionalAllocations (Large)'!Q80</f>
        <v>No</v>
      </c>
      <c r="W107" s="469"/>
      <c r="X107" s="469"/>
      <c r="Z107" s="474">
        <f>'ConventionalAllocations (Large)'!T80</f>
        <v>190</v>
      </c>
      <c r="AA107" s="469"/>
      <c r="AB107" s="469"/>
      <c r="AC107" s="469"/>
      <c r="AD107" s="469"/>
      <c r="AH107" s="469">
        <v>0</v>
      </c>
      <c r="AI107" s="469"/>
      <c r="AJ107" s="469"/>
      <c r="AK107" s="469"/>
      <c r="AL107" s="469"/>
      <c r="AM107" s="469"/>
      <c r="AN107" s="469"/>
      <c r="AO107" s="469"/>
      <c r="AP107" s="462">
        <f>'ConventionalAllocations (Large)'!AJ80</f>
        <v>0</v>
      </c>
      <c r="AQ107" s="469">
        <f>'ConventionalAllocations (Large)'!AK80</f>
        <v>0</v>
      </c>
      <c r="AR107" s="469">
        <f>'ConventionalAllocations (Large)'!AL80</f>
        <v>0</v>
      </c>
      <c r="AS107" s="469">
        <f>'ConventionalAllocations (Large)'!AM80</f>
        <v>0</v>
      </c>
      <c r="AT107" s="469">
        <f>'ConventionalAllocations (Large)'!AN80</f>
        <v>0</v>
      </c>
      <c r="AU107" s="121">
        <f>'ConventionalAllocations (Large)'!AO80</f>
        <v>0</v>
      </c>
      <c r="AV107" s="469">
        <f>'ConventionalAllocations (Large)'!AP80</f>
        <v>0</v>
      </c>
      <c r="AW107" s="469">
        <f>'ConventionalAllocations (Large)'!AQ80</f>
        <v>63</v>
      </c>
      <c r="AX107" s="469">
        <f>'ConventionalAllocations (Large)'!AR80</f>
        <v>63</v>
      </c>
      <c r="AY107" s="469">
        <f>'ConventionalAllocations (Large)'!AS80</f>
        <v>64</v>
      </c>
      <c r="AZ107" s="469">
        <f>'ConventionalAllocations (Large)'!AT80</f>
        <v>0</v>
      </c>
      <c r="BA107" s="469">
        <f>'ConventionalAllocations (Large)'!AU80</f>
        <v>0</v>
      </c>
      <c r="BB107" s="469">
        <f>'ConventionalAllocations (Large)'!AV80</f>
        <v>0</v>
      </c>
      <c r="BC107" s="469">
        <f>'ConventionalAllocations (Large)'!AW80</f>
        <v>0</v>
      </c>
      <c r="BD107" s="469">
        <f>'ConventionalAllocations (Large)'!AX80</f>
        <v>0</v>
      </c>
      <c r="BE107" s="469">
        <f>'ConventionalAllocations (Large)'!AY80</f>
        <v>190</v>
      </c>
      <c r="BF107" s="116">
        <f t="shared" si="2"/>
        <v>0</v>
      </c>
      <c r="BG107" s="488">
        <f>'ConventionalAllocations (Large)'!R80</f>
        <v>0.95</v>
      </c>
      <c r="BH107" s="457"/>
      <c r="BI107" s="469" t="str">
        <f>'ConventionalAllocations (Large)'!S80</f>
        <v>Capacity figure derived from draft feasibility study (July 2023).</v>
      </c>
      <c r="BJ107" s="469" t="str">
        <f>'ConventionalAllocations (Large)'!Z80</f>
        <v>Bespoke to reflect feasibility stage.</v>
      </c>
      <c r="BK107" s="457" t="s">
        <v>790</v>
      </c>
      <c r="BL107" s="457" t="s">
        <v>784</v>
      </c>
    </row>
    <row r="108" spans="1:64" s="76" customFormat="1" hidden="1" x14ac:dyDescent="0.45">
      <c r="A108" s="462">
        <f>'ConventionalAllocations (Large)'!A81</f>
        <v>77</v>
      </c>
      <c r="B108" s="486" t="str">
        <f>'ConventionalAllocations (Large)'!B81</f>
        <v>02NO</v>
      </c>
      <c r="C108" s="462"/>
      <c r="D108" s="462"/>
      <c r="E108" s="462"/>
      <c r="F108" s="462"/>
      <c r="G108" s="462" t="str">
        <f>'ConventionalAllocations (Large)'!D81</f>
        <v>Mandeville Parkway, Mandeville Road, Northolt UB5 4LY</v>
      </c>
      <c r="H108" s="462" t="str">
        <f>'ConventionalAllocations (Large)'!E81</f>
        <v>Residential and green space.</v>
      </c>
      <c r="I108" s="462">
        <f>'ConventionalAllocations (Large)'!F81</f>
        <v>106</v>
      </c>
      <c r="J108" s="462">
        <f>'ConventionalAllocations (Large)'!H81</f>
        <v>0</v>
      </c>
      <c r="K108" s="462">
        <f>'ConventionalAllocations (Large)'!G81</f>
        <v>106</v>
      </c>
      <c r="L108" s="462" t="str">
        <f>'ConventionalAllocations (Large)'!I81</f>
        <v>224817FUL (pending)</v>
      </c>
      <c r="M108" s="462">
        <f>'ConventionalAllocations (Large)'!J81</f>
        <v>106</v>
      </c>
      <c r="N108" s="462">
        <f>'ConventionalAllocations (Large)'!K81</f>
        <v>0</v>
      </c>
      <c r="O108" s="462"/>
      <c r="P108" s="462"/>
      <c r="Q108" s="464" t="str">
        <f>'ConventionalAllocations (Large)'!L81</f>
        <v>Northolt Mandeville</v>
      </c>
      <c r="R108" s="464" t="str">
        <f>'ConventionalAllocations (Large)'!M81</f>
        <v>Northolt</v>
      </c>
      <c r="S108" s="464">
        <f>'ConventionalAllocations (Large)'!N81</f>
        <v>0</v>
      </c>
      <c r="T108" s="464">
        <f>'ConventionalAllocations (Large)'!O81</f>
        <v>0</v>
      </c>
      <c r="U108" s="464">
        <f>'ConventionalAllocations (Large)'!P81</f>
        <v>0</v>
      </c>
      <c r="V108" s="464" t="str">
        <f>'ConventionalAllocations (Large)'!Q81</f>
        <v>No</v>
      </c>
      <c r="W108" s="462"/>
      <c r="X108" s="462"/>
      <c r="Z108" s="448">
        <f>'ConventionalAllocations (Large)'!T81</f>
        <v>0</v>
      </c>
      <c r="AA108" s="462"/>
      <c r="AB108" s="462"/>
      <c r="AC108" s="462"/>
      <c r="AD108" s="462"/>
      <c r="AH108" s="462">
        <v>0</v>
      </c>
      <c r="AI108" s="462"/>
      <c r="AJ108" s="462"/>
      <c r="AK108" s="462"/>
      <c r="AL108" s="462"/>
      <c r="AM108" s="462"/>
      <c r="AN108" s="462"/>
      <c r="AO108" s="462"/>
      <c r="AP108" s="462">
        <f>'ConventionalAllocations (Large)'!AJ81</f>
        <v>0</v>
      </c>
      <c r="AQ108" s="462">
        <f>'ConventionalAllocations (Large)'!AK81</f>
        <v>0</v>
      </c>
      <c r="AR108" s="462">
        <f>'ConventionalAllocations (Large)'!AL81</f>
        <v>0</v>
      </c>
      <c r="AS108" s="462">
        <f>'ConventionalAllocations (Large)'!AM81</f>
        <v>0</v>
      </c>
      <c r="AT108" s="462">
        <f>'ConventionalAllocations (Large)'!AN81</f>
        <v>0</v>
      </c>
      <c r="AU108" s="121">
        <f>'ConventionalAllocations (Large)'!AO81</f>
        <v>0</v>
      </c>
      <c r="AV108" s="462">
        <f>'ConventionalAllocations (Large)'!AP81</f>
        <v>0</v>
      </c>
      <c r="AW108" s="462">
        <f>'ConventionalAllocations (Large)'!AQ81</f>
        <v>0</v>
      </c>
      <c r="AX108" s="462">
        <f>'ConventionalAllocations (Large)'!AR81</f>
        <v>0</v>
      </c>
      <c r="AY108" s="462">
        <f>'ConventionalAllocations (Large)'!AS81</f>
        <v>0</v>
      </c>
      <c r="AZ108" s="462">
        <f>'ConventionalAllocations (Large)'!AT81</f>
        <v>0</v>
      </c>
      <c r="BA108" s="462">
        <f>'ConventionalAllocations (Large)'!AU81</f>
        <v>0</v>
      </c>
      <c r="BB108" s="462">
        <f>'ConventionalAllocations (Large)'!AV81</f>
        <v>0</v>
      </c>
      <c r="BC108" s="462">
        <f>'ConventionalAllocations (Large)'!AW81</f>
        <v>0</v>
      </c>
      <c r="BD108" s="462">
        <f>'ConventionalAllocations (Large)'!AX81</f>
        <v>0</v>
      </c>
      <c r="BE108" s="462">
        <f>'ConventionalAllocations (Large)'!AY81</f>
        <v>0</v>
      </c>
      <c r="BF108" s="116">
        <f t="shared" si="2"/>
        <v>0</v>
      </c>
      <c r="BG108" s="488">
        <f>'ConventionalAllocations (Large)'!R81</f>
        <v>5.0599999999999996</v>
      </c>
      <c r="BH108" s="457"/>
      <c r="BI108" s="462" t="str">
        <f>'ConventionalAllocations (Large)'!S81</f>
        <v xml:space="preserve">The site is subject to a pending application (224817FUL). 
Capacity (106) assigned to 'Conventional Pending' tab instead. </v>
      </c>
      <c r="BJ108" s="462" t="str">
        <f>'ConventionalAllocations (Large)'!Z81</f>
        <v>NA</v>
      </c>
      <c r="BK108" s="457" t="s">
        <v>1199</v>
      </c>
      <c r="BL108" s="457" t="s">
        <v>37</v>
      </c>
    </row>
    <row r="109" spans="1:64" s="76" customFormat="1" hidden="1" x14ac:dyDescent="0.45">
      <c r="A109" s="462">
        <f>'ConventionalAllocations (Large)'!A82</f>
        <v>78</v>
      </c>
      <c r="B109" s="486" t="str">
        <f>'ConventionalAllocations (Large)'!B82</f>
        <v>NA</v>
      </c>
      <c r="C109" s="462"/>
      <c r="D109" s="462"/>
      <c r="E109" s="462"/>
      <c r="F109" s="462"/>
      <c r="G109" s="462" t="str">
        <f>'ConventionalAllocations (Large)'!D82</f>
        <v>Northolt High School, Eastcote Lane, Northolt UB5 4HP</v>
      </c>
      <c r="H109" s="462" t="str">
        <f>'ConventionalAllocations (Large)'!E82</f>
        <v>Retention of school (education use) on 75% of site, residential on 25% of site.</v>
      </c>
      <c r="I109" s="462">
        <f>'ConventionalAllocations (Large)'!F82</f>
        <v>339</v>
      </c>
      <c r="J109" s="462">
        <f>'ConventionalAllocations (Large)'!H82</f>
        <v>0</v>
      </c>
      <c r="K109" s="462">
        <f>'ConventionalAllocations (Large)'!G82</f>
        <v>339</v>
      </c>
      <c r="L109" s="462" t="str">
        <f>'ConventionalAllocations (Large)'!I82</f>
        <v>None</v>
      </c>
      <c r="M109" s="462">
        <f>'ConventionalAllocations (Large)'!J82</f>
        <v>0</v>
      </c>
      <c r="N109" s="462">
        <f>'ConventionalAllocations (Large)'!K82</f>
        <v>339</v>
      </c>
      <c r="O109" s="462"/>
      <c r="P109" s="462"/>
      <c r="Q109" s="464" t="str">
        <f>'ConventionalAllocations (Large)'!L82</f>
        <v>Northolt Mandeville</v>
      </c>
      <c r="R109" s="464" t="str">
        <f>'ConventionalAllocations (Large)'!M82</f>
        <v>Northolt</v>
      </c>
      <c r="S109" s="464">
        <f>'ConventionalAllocations (Large)'!N82</f>
        <v>512760</v>
      </c>
      <c r="T109" s="464">
        <f>'ConventionalAllocations (Large)'!O82</f>
        <v>184896</v>
      </c>
      <c r="U109" s="464">
        <f>'ConventionalAllocations (Large)'!P82</f>
        <v>12141197</v>
      </c>
      <c r="V109" s="464" t="str">
        <f>'ConventionalAllocations (Large)'!Q82</f>
        <v>No</v>
      </c>
      <c r="W109" s="462"/>
      <c r="X109" s="462"/>
      <c r="Z109" s="448">
        <f>'ConventionalAllocations (Large)'!T82</f>
        <v>0</v>
      </c>
      <c r="AA109" s="462"/>
      <c r="AB109" s="462"/>
      <c r="AC109" s="462"/>
      <c r="AD109" s="462"/>
      <c r="AH109" s="462">
        <v>0</v>
      </c>
      <c r="AI109" s="462"/>
      <c r="AJ109" s="462"/>
      <c r="AK109" s="462"/>
      <c r="AL109" s="462"/>
      <c r="AM109" s="462"/>
      <c r="AN109" s="462"/>
      <c r="AO109" s="462"/>
      <c r="AP109" s="462">
        <f>'ConventionalAllocations (Large)'!AJ82</f>
        <v>0</v>
      </c>
      <c r="AQ109" s="462">
        <f>'ConventionalAllocations (Large)'!AK82</f>
        <v>0</v>
      </c>
      <c r="AR109" s="462">
        <f>'ConventionalAllocations (Large)'!AL82</f>
        <v>0</v>
      </c>
      <c r="AS109" s="462">
        <f>'ConventionalAllocations (Large)'!AM82</f>
        <v>0</v>
      </c>
      <c r="AT109" s="462">
        <f>'ConventionalAllocations (Large)'!AN82</f>
        <v>0</v>
      </c>
      <c r="AU109" s="121">
        <f>'ConventionalAllocations (Large)'!AO82</f>
        <v>0</v>
      </c>
      <c r="AV109" s="462">
        <f>'ConventionalAllocations (Large)'!AP82</f>
        <v>0</v>
      </c>
      <c r="AW109" s="462">
        <f>'ConventionalAllocations (Large)'!AQ82</f>
        <v>0</v>
      </c>
      <c r="AX109" s="462">
        <f>'ConventionalAllocations (Large)'!AR82</f>
        <v>0</v>
      </c>
      <c r="AY109" s="462">
        <f>'ConventionalAllocations (Large)'!AS82</f>
        <v>0</v>
      </c>
      <c r="AZ109" s="462">
        <f>'ConventionalAllocations (Large)'!AT82</f>
        <v>0</v>
      </c>
      <c r="BA109" s="462">
        <f>'ConventionalAllocations (Large)'!AU82</f>
        <v>0</v>
      </c>
      <c r="BB109" s="462">
        <f>'ConventionalAllocations (Large)'!AV82</f>
        <v>0</v>
      </c>
      <c r="BC109" s="462">
        <f>'ConventionalAllocations (Large)'!AW82</f>
        <v>0</v>
      </c>
      <c r="BD109" s="462">
        <f>'ConventionalAllocations (Large)'!AX82</f>
        <v>0</v>
      </c>
      <c r="BE109" s="462">
        <f>'ConventionalAllocations (Large)'!AY82</f>
        <v>0</v>
      </c>
      <c r="BF109" s="116">
        <f t="shared" si="2"/>
        <v>0</v>
      </c>
      <c r="BG109" s="488">
        <f>'ConventionalAllocations (Large)'!R82</f>
        <v>5.54</v>
      </c>
      <c r="BH109" s="457"/>
      <c r="BI109" s="462" t="str">
        <f>'ConventionalAllocations (Large)'!S82</f>
        <v xml:space="preserve">No longer pursued as Allocation. 
The intention is to pursue education only scheme going forward.
</v>
      </c>
      <c r="BJ109" s="462" t="str">
        <f>'ConventionalAllocations (Large)'!Z82</f>
        <v>NA</v>
      </c>
      <c r="BK109" s="457" t="s">
        <v>1235</v>
      </c>
      <c r="BL109" s="457" t="s">
        <v>37</v>
      </c>
    </row>
    <row r="110" spans="1:64" s="76" customFormat="1" hidden="1" x14ac:dyDescent="0.45">
      <c r="A110" s="462">
        <f>'ConventionalAllocations (Large)'!A83</f>
        <v>79</v>
      </c>
      <c r="B110" s="486" t="str">
        <f>'ConventionalAllocations (Large)'!B83</f>
        <v>NA</v>
      </c>
      <c r="C110" s="462"/>
      <c r="D110" s="462"/>
      <c r="E110" s="462"/>
      <c r="F110" s="462"/>
      <c r="G110" s="462" t="str">
        <f>'ConventionalAllocations (Large)'!D83</f>
        <v>Islip Manor Housing Estate, Arnold Road, Northolt UB5 5SS</v>
      </c>
      <c r="H110" s="462" t="str">
        <f>'ConventionalAllocations (Large)'!E83</f>
        <v>Residential.</v>
      </c>
      <c r="I110" s="462">
        <f>'ConventionalAllocations (Large)'!F83</f>
        <v>632</v>
      </c>
      <c r="J110" s="462">
        <f>'ConventionalAllocations (Large)'!H83</f>
        <v>423</v>
      </c>
      <c r="K110" s="462">
        <f>'ConventionalAllocations (Large)'!G83</f>
        <v>209</v>
      </c>
      <c r="L110" s="462" t="str">
        <f>'ConventionalAllocations (Large)'!I83</f>
        <v>None</v>
      </c>
      <c r="M110" s="462">
        <f>'ConventionalAllocations (Large)'!J83</f>
        <v>0</v>
      </c>
      <c r="N110" s="462">
        <f>'ConventionalAllocations (Large)'!K83</f>
        <v>209</v>
      </c>
      <c r="O110" s="462"/>
      <c r="P110" s="462"/>
      <c r="Q110" s="464" t="str">
        <f>'ConventionalAllocations (Large)'!L83</f>
        <v>Northolt Mandeville</v>
      </c>
      <c r="R110" s="464" t="str">
        <f>'ConventionalAllocations (Large)'!M83</f>
        <v>Northolt</v>
      </c>
      <c r="S110" s="464">
        <f>'ConventionalAllocations (Large)'!N83</f>
        <v>0</v>
      </c>
      <c r="T110" s="464">
        <f>'ConventionalAllocations (Large)'!O83</f>
        <v>0</v>
      </c>
      <c r="U110" s="464">
        <f>'ConventionalAllocations (Large)'!P83</f>
        <v>0</v>
      </c>
      <c r="V110" s="464" t="str">
        <f>'ConventionalAllocations (Large)'!Q83</f>
        <v>No</v>
      </c>
      <c r="W110" s="462"/>
      <c r="X110" s="462"/>
      <c r="Z110" s="448">
        <f>'ConventionalAllocations (Large)'!T83</f>
        <v>0</v>
      </c>
      <c r="AA110" s="462"/>
      <c r="AB110" s="462"/>
      <c r="AC110" s="462"/>
      <c r="AD110" s="462"/>
      <c r="AH110" s="462">
        <v>0</v>
      </c>
      <c r="AI110" s="462"/>
      <c r="AJ110" s="462"/>
      <c r="AK110" s="462"/>
      <c r="AL110" s="462"/>
      <c r="AM110" s="462"/>
      <c r="AN110" s="462"/>
      <c r="AO110" s="462"/>
      <c r="AP110" s="462">
        <f>'ConventionalAllocations (Large)'!AJ83</f>
        <v>0</v>
      </c>
      <c r="AQ110" s="462">
        <f>'ConventionalAllocations (Large)'!AK83</f>
        <v>0</v>
      </c>
      <c r="AR110" s="462">
        <f>'ConventionalAllocations (Large)'!AL83</f>
        <v>0</v>
      </c>
      <c r="AS110" s="462">
        <f>'ConventionalAllocations (Large)'!AM83</f>
        <v>0</v>
      </c>
      <c r="AT110" s="462">
        <f>'ConventionalAllocations (Large)'!AN83</f>
        <v>0</v>
      </c>
      <c r="AU110" s="121">
        <f>'ConventionalAllocations (Large)'!AO83</f>
        <v>0</v>
      </c>
      <c r="AV110" s="462">
        <f>'ConventionalAllocations (Large)'!AP83</f>
        <v>0</v>
      </c>
      <c r="AW110" s="462">
        <f>'ConventionalAllocations (Large)'!AQ83</f>
        <v>0</v>
      </c>
      <c r="AX110" s="462">
        <f>'ConventionalAllocations (Large)'!AR83</f>
        <v>0</v>
      </c>
      <c r="AY110" s="462">
        <f>'ConventionalAllocations (Large)'!AS83</f>
        <v>0</v>
      </c>
      <c r="AZ110" s="462">
        <f>'ConventionalAllocations (Large)'!AT83</f>
        <v>0</v>
      </c>
      <c r="BA110" s="462">
        <f>'ConventionalAllocations (Large)'!AU83</f>
        <v>0</v>
      </c>
      <c r="BB110" s="462">
        <f>'ConventionalAllocations (Large)'!AV83</f>
        <v>0</v>
      </c>
      <c r="BC110" s="462">
        <f>'ConventionalAllocations (Large)'!AW83</f>
        <v>0</v>
      </c>
      <c r="BD110" s="462">
        <f>'ConventionalAllocations (Large)'!AX83</f>
        <v>0</v>
      </c>
      <c r="BE110" s="462">
        <f>'ConventionalAllocations (Large)'!AY83</f>
        <v>0</v>
      </c>
      <c r="BF110" s="116">
        <f t="shared" si="2"/>
        <v>0</v>
      </c>
      <c r="BG110" s="488">
        <f>'ConventionalAllocations (Large)'!R83</f>
        <v>15.12</v>
      </c>
      <c r="BH110" s="457"/>
      <c r="BI110" s="462" t="str">
        <f>'ConventionalAllocations (Large)'!S83</f>
        <v xml:space="preserve">No longer pursued as Allocation.
Original capacity figure estimate derived from feasibility study (July 2012).  It is noted that this feasibility study related to a slightly smaller area excluding some of the existing housing to the south/east. A higher net figure might have been assumed to reflect larger allocation boundary. </v>
      </c>
      <c r="BJ110" s="462" t="str">
        <f>'ConventionalAllocations (Large)'!Z83</f>
        <v>NA</v>
      </c>
      <c r="BK110" s="457" t="s">
        <v>1081</v>
      </c>
      <c r="BL110" s="457" t="s">
        <v>37</v>
      </c>
    </row>
    <row r="111" spans="1:64" hidden="1" x14ac:dyDescent="0.45">
      <c r="A111" s="462">
        <f>'ConventionalAllocations (Large)'!A84</f>
        <v>80</v>
      </c>
      <c r="B111" s="465" t="str">
        <f>'ConventionalAllocations (Large)'!B84</f>
        <v>03NO</v>
      </c>
      <c r="C111" s="462"/>
      <c r="D111" s="462"/>
      <c r="E111" s="462"/>
      <c r="F111" s="462"/>
      <c r="G111" s="116" t="str">
        <f>'ConventionalAllocations (Large)'!D84</f>
        <v>Northolt Sorting Office, 46 Mandeville Road, Northolt UB5 5AA</v>
      </c>
      <c r="H111" s="462" t="str">
        <f>'ConventionalAllocations (Large)'!E84</f>
        <v>Residential-led, mixed-use scheme</v>
      </c>
      <c r="I111" s="462">
        <f>'ConventionalAllocations (Large)'!F84</f>
        <v>44</v>
      </c>
      <c r="J111" s="462">
        <f>'ConventionalAllocations (Large)'!H84</f>
        <v>0</v>
      </c>
      <c r="K111" s="116">
        <f>'ConventionalAllocations (Large)'!G84</f>
        <v>44</v>
      </c>
      <c r="L111" s="462" t="str">
        <f>'ConventionalAllocations (Large)'!I84</f>
        <v>231072PAC
252467FUL (pending)</v>
      </c>
      <c r="M111" s="462">
        <f>'ConventionalAllocations (Large)'!J84</f>
        <v>0</v>
      </c>
      <c r="N111" s="462">
        <f>'ConventionalAllocations (Large)'!K84</f>
        <v>44</v>
      </c>
      <c r="O111" s="462"/>
      <c r="P111" s="462"/>
      <c r="Q111" s="464" t="str">
        <f>'ConventionalAllocations (Large)'!L84</f>
        <v>Northolt Mandeville</v>
      </c>
      <c r="R111" s="464" t="str">
        <f>'ConventionalAllocations (Large)'!M84</f>
        <v>Northolt</v>
      </c>
      <c r="S111" s="464">
        <f>'ConventionalAllocations (Large)'!N84</f>
        <v>513065</v>
      </c>
      <c r="T111" s="464">
        <f>'ConventionalAllocations (Large)'!O84</f>
        <v>184339</v>
      </c>
      <c r="U111" s="464">
        <f>'ConventionalAllocations (Large)'!P84</f>
        <v>0</v>
      </c>
      <c r="V111" s="464" t="str">
        <f>'ConventionalAllocations (Large)'!Q84</f>
        <v>No</v>
      </c>
      <c r="W111" s="462"/>
      <c r="X111" s="462"/>
      <c r="Z111" s="473">
        <f>'ConventionalAllocations (Large)'!T84</f>
        <v>44</v>
      </c>
      <c r="AA111" s="462"/>
      <c r="AB111" s="462"/>
      <c r="AC111" s="462"/>
      <c r="AD111" s="462"/>
      <c r="AH111" s="462">
        <v>0</v>
      </c>
      <c r="AI111" s="462"/>
      <c r="AJ111" s="462"/>
      <c r="AK111" s="462"/>
      <c r="AL111" s="462"/>
      <c r="AM111" s="462"/>
      <c r="AN111" s="462"/>
      <c r="AO111" s="462"/>
      <c r="AP111" s="462">
        <f>'ConventionalAllocations (Large)'!AJ84</f>
        <v>0</v>
      </c>
      <c r="AQ111" s="116">
        <f>'ConventionalAllocations (Large)'!AK84</f>
        <v>0</v>
      </c>
      <c r="AR111" s="116">
        <f>'ConventionalAllocations (Large)'!AL84</f>
        <v>0</v>
      </c>
      <c r="AS111" s="116">
        <f>'ConventionalAllocations (Large)'!AM84</f>
        <v>0</v>
      </c>
      <c r="AT111" s="116">
        <f>'ConventionalAllocations (Large)'!AN84</f>
        <v>0</v>
      </c>
      <c r="AU111" s="121">
        <f>'ConventionalAllocations (Large)'!AO84</f>
        <v>0</v>
      </c>
      <c r="AV111" s="462">
        <f>'ConventionalAllocations (Large)'!AP84</f>
        <v>0</v>
      </c>
      <c r="AW111" s="462">
        <f>'ConventionalAllocations (Large)'!AQ84</f>
        <v>0</v>
      </c>
      <c r="AX111" s="462">
        <f>'ConventionalAllocations (Large)'!AR84</f>
        <v>0</v>
      </c>
      <c r="AY111" s="462">
        <f>'ConventionalAllocations (Large)'!AS84</f>
        <v>22</v>
      </c>
      <c r="AZ111" s="462">
        <f>'ConventionalAllocations (Large)'!AT84</f>
        <v>22</v>
      </c>
      <c r="BA111" s="462">
        <f>'ConventionalAllocations (Large)'!AU84</f>
        <v>0</v>
      </c>
      <c r="BB111" s="462">
        <f>'ConventionalAllocations (Large)'!AV84</f>
        <v>0</v>
      </c>
      <c r="BC111" s="462">
        <f>'ConventionalAllocations (Large)'!AW84</f>
        <v>0</v>
      </c>
      <c r="BD111" s="462">
        <f>'ConventionalAllocations (Large)'!AX84</f>
        <v>0</v>
      </c>
      <c r="BE111" s="462">
        <f>'ConventionalAllocations (Large)'!AY84</f>
        <v>44</v>
      </c>
      <c r="BF111" s="116">
        <f t="shared" si="2"/>
        <v>0</v>
      </c>
      <c r="BG111" s="488">
        <f>'ConventionalAllocations (Large)'!R84</f>
        <v>0.28999999999999998</v>
      </c>
      <c r="BH111" s="457" t="s">
        <v>1541</v>
      </c>
      <c r="BI111" s="457" t="str">
        <f>'ConventionalAllocations (Large)'!S84</f>
        <v>Capacity derived from Ealing R19 Capacity Assessment.
A live application (252467FUL) is pending for a commercial only scheme with no residential component.</v>
      </c>
      <c r="BJ111" s="457" t="str">
        <f>'ConventionalAllocations (Large)'!Z84</f>
        <v>Bespoke to reflect live application, and noting end use may differ.</v>
      </c>
      <c r="BK111" s="457" t="s">
        <v>803</v>
      </c>
      <c r="BL111" s="457" t="s">
        <v>804</v>
      </c>
    </row>
    <row r="112" spans="1:64" s="470" customFormat="1" hidden="1" x14ac:dyDescent="0.45">
      <c r="A112" s="469">
        <f>'ConventionalAllocations (Large)'!A85</f>
        <v>81</v>
      </c>
      <c r="B112" s="481" t="str">
        <f>'ConventionalAllocations (Large)'!B85</f>
        <v>04NO</v>
      </c>
      <c r="C112" s="469"/>
      <c r="D112" s="469"/>
      <c r="E112" s="469"/>
      <c r="F112" s="469"/>
      <c r="G112" s="469" t="str">
        <f>'ConventionalAllocations (Large)'!D85</f>
        <v>Northolt Driving Range, Rowdell Road, Northolt UB5 6AG</v>
      </c>
      <c r="H112" s="469" t="str">
        <f>'ConventionalAllocations (Large)'!E85</f>
        <v>Employment-led, mixed scheme, including leisure/sport use.</v>
      </c>
      <c r="I112" s="469">
        <f>'ConventionalAllocations (Large)'!F85</f>
        <v>212</v>
      </c>
      <c r="J112" s="469">
        <f>'ConventionalAllocations (Large)'!H85</f>
        <v>0</v>
      </c>
      <c r="K112" s="469">
        <f>'ConventionalAllocations (Large)'!G85</f>
        <v>212</v>
      </c>
      <c r="L112" s="469" t="str">
        <f>'ConventionalAllocations (Large)'!I85</f>
        <v>None</v>
      </c>
      <c r="M112" s="469">
        <f>'ConventionalAllocations (Large)'!J85</f>
        <v>0</v>
      </c>
      <c r="N112" s="469">
        <f>'ConventionalAllocations (Large)'!K85</f>
        <v>212</v>
      </c>
      <c r="O112" s="469"/>
      <c r="P112" s="469"/>
      <c r="Q112" s="482" t="str">
        <f>'ConventionalAllocations (Large)'!L85</f>
        <v>Northolt Mandeville</v>
      </c>
      <c r="R112" s="482" t="str">
        <f>'ConventionalAllocations (Large)'!M85</f>
        <v>Northolt</v>
      </c>
      <c r="S112" s="482">
        <f>'ConventionalAllocations (Large)'!N85</f>
        <v>513380</v>
      </c>
      <c r="T112" s="482">
        <f>'ConventionalAllocations (Large)'!O85</f>
        <v>183766</v>
      </c>
      <c r="U112" s="482">
        <f>'ConventionalAllocations (Large)'!P85</f>
        <v>0</v>
      </c>
      <c r="V112" s="482" t="str">
        <f>'ConventionalAllocations (Large)'!Q85</f>
        <v>No</v>
      </c>
      <c r="W112" s="469"/>
      <c r="X112" s="469"/>
      <c r="Z112" s="474">
        <f>'ConventionalAllocations (Large)'!T85</f>
        <v>212</v>
      </c>
      <c r="AA112" s="469"/>
      <c r="AB112" s="469"/>
      <c r="AC112" s="469"/>
      <c r="AD112" s="469"/>
      <c r="AH112" s="469">
        <v>0</v>
      </c>
      <c r="AI112" s="469"/>
      <c r="AJ112" s="469"/>
      <c r="AK112" s="469"/>
      <c r="AL112" s="469"/>
      <c r="AM112" s="469"/>
      <c r="AN112" s="469"/>
      <c r="AO112" s="469"/>
      <c r="AP112" s="462">
        <f>'ConventionalAllocations (Large)'!AJ85</f>
        <v>0</v>
      </c>
      <c r="AQ112" s="469">
        <f>'ConventionalAllocations (Large)'!AK85</f>
        <v>0</v>
      </c>
      <c r="AR112" s="469">
        <f>'ConventionalAllocations (Large)'!AL85</f>
        <v>0</v>
      </c>
      <c r="AS112" s="469">
        <f>'ConventionalAllocations (Large)'!AM85</f>
        <v>0</v>
      </c>
      <c r="AT112" s="469">
        <f>'ConventionalAllocations (Large)'!AN85</f>
        <v>0</v>
      </c>
      <c r="AU112" s="121">
        <f>'ConventionalAllocations (Large)'!AO85</f>
        <v>0</v>
      </c>
      <c r="AV112" s="469">
        <f>'ConventionalAllocations (Large)'!AP85</f>
        <v>0</v>
      </c>
      <c r="AW112" s="469">
        <f>'ConventionalAllocations (Large)'!AQ85</f>
        <v>0</v>
      </c>
      <c r="AX112" s="469">
        <f>'ConventionalAllocations (Large)'!AR85</f>
        <v>53</v>
      </c>
      <c r="AY112" s="469">
        <f>'ConventionalAllocations (Large)'!AS85</f>
        <v>53</v>
      </c>
      <c r="AZ112" s="469">
        <f>'ConventionalAllocations (Large)'!AT85</f>
        <v>53</v>
      </c>
      <c r="BA112" s="469">
        <f>'ConventionalAllocations (Large)'!AU85</f>
        <v>53</v>
      </c>
      <c r="BB112" s="469">
        <f>'ConventionalAllocations (Large)'!AV85</f>
        <v>0</v>
      </c>
      <c r="BC112" s="469">
        <f>'ConventionalAllocations (Large)'!AW85</f>
        <v>0</v>
      </c>
      <c r="BD112" s="469">
        <f>'ConventionalAllocations (Large)'!AX85</f>
        <v>0</v>
      </c>
      <c r="BE112" s="469">
        <f>'ConventionalAllocations (Large)'!AY85</f>
        <v>212</v>
      </c>
      <c r="BF112" s="116">
        <f t="shared" si="2"/>
        <v>0</v>
      </c>
      <c r="BG112" s="488">
        <f>'ConventionalAllocations (Large)'!R85</f>
        <v>4.51</v>
      </c>
      <c r="BH112" s="457"/>
      <c r="BI112" s="469" t="str">
        <f>'ConventionalAllocations (Large)'!S85</f>
        <v xml:space="preserve">No relevant planning applications.
Capacity derived from Ealing R19 Capacity Assessment.
</v>
      </c>
      <c r="BJ112" s="469" t="str">
        <f>'ConventionalAllocations (Large)'!Z85</f>
        <v>Beyond 5 years. Scenario 29.</v>
      </c>
      <c r="BK112" s="457" t="s">
        <v>821</v>
      </c>
      <c r="BL112" s="457" t="s">
        <v>809</v>
      </c>
    </row>
    <row r="113" spans="1:64" hidden="1" x14ac:dyDescent="0.45">
      <c r="A113" s="462">
        <f>'ConventionalAllocations (Large)'!A86</f>
        <v>82</v>
      </c>
      <c r="B113" s="465" t="str">
        <f>'ConventionalAllocations (Large)'!B86</f>
        <v>NA</v>
      </c>
      <c r="C113" s="462"/>
      <c r="D113" s="462"/>
      <c r="E113" s="462"/>
      <c r="F113" s="462"/>
      <c r="G113" s="116" t="str">
        <f>'ConventionalAllocations (Large)'!D86</f>
        <v>White Hart Roundabout, Northolt UB5 6HQ</v>
      </c>
      <c r="H113" s="462" t="str">
        <f>'ConventionalAllocations (Large)'!E86</f>
        <v>Residential and retail/commercial.</v>
      </c>
      <c r="I113" s="462">
        <f>'ConventionalAllocations (Large)'!F86</f>
        <v>61</v>
      </c>
      <c r="J113" s="462">
        <f>'ConventionalAllocations (Large)'!H86</f>
        <v>0</v>
      </c>
      <c r="K113" s="116">
        <f>'ConventionalAllocations (Large)'!G86</f>
        <v>61</v>
      </c>
      <c r="L113" s="462" t="str">
        <f>'ConventionalAllocations (Large)'!I86</f>
        <v>None</v>
      </c>
      <c r="M113" s="462">
        <f>'ConventionalAllocations (Large)'!J86</f>
        <v>0</v>
      </c>
      <c r="N113" s="462">
        <f>'ConventionalAllocations (Large)'!K86</f>
        <v>61</v>
      </c>
      <c r="O113" s="462"/>
      <c r="P113" s="462"/>
      <c r="Q113" s="464" t="str">
        <f>'ConventionalAllocations (Large)'!L86</f>
        <v>Northolt West End</v>
      </c>
      <c r="R113" s="464" t="str">
        <f>'ConventionalAllocations (Large)'!M86</f>
        <v>Northolt</v>
      </c>
      <c r="S113" s="464">
        <f>'ConventionalAllocations (Large)'!N86</f>
        <v>0</v>
      </c>
      <c r="T113" s="464">
        <f>'ConventionalAllocations (Large)'!O86</f>
        <v>0</v>
      </c>
      <c r="U113" s="464">
        <f>'ConventionalAllocations (Large)'!P86</f>
        <v>0</v>
      </c>
      <c r="V113" s="464" t="str">
        <f>'ConventionalAllocations (Large)'!Q86</f>
        <v>No</v>
      </c>
      <c r="W113" s="462"/>
      <c r="X113" s="462"/>
      <c r="Z113" s="473">
        <f>'ConventionalAllocations (Large)'!T86</f>
        <v>0</v>
      </c>
      <c r="AA113" s="462"/>
      <c r="AB113" s="462"/>
      <c r="AC113" s="462"/>
      <c r="AD113" s="462"/>
      <c r="AH113" s="462">
        <v>0</v>
      </c>
      <c r="AI113" s="462"/>
      <c r="AJ113" s="462"/>
      <c r="AK113" s="462"/>
      <c r="AL113" s="462"/>
      <c r="AM113" s="462"/>
      <c r="AN113" s="462"/>
      <c r="AO113" s="462"/>
      <c r="AP113" s="462">
        <f>'ConventionalAllocations (Large)'!AJ86</f>
        <v>0</v>
      </c>
      <c r="AQ113" s="116">
        <f>'ConventionalAllocations (Large)'!AK86</f>
        <v>0</v>
      </c>
      <c r="AR113" s="116">
        <f>'ConventionalAllocations (Large)'!AL86</f>
        <v>0</v>
      </c>
      <c r="AS113" s="116">
        <f>'ConventionalAllocations (Large)'!AM86</f>
        <v>0</v>
      </c>
      <c r="AT113" s="116">
        <f>'ConventionalAllocations (Large)'!AN86</f>
        <v>0</v>
      </c>
      <c r="AU113" s="121">
        <f>'ConventionalAllocations (Large)'!AO86</f>
        <v>0</v>
      </c>
      <c r="AV113" s="462">
        <f>'ConventionalAllocations (Large)'!AP86</f>
        <v>0</v>
      </c>
      <c r="AW113" s="462">
        <f>'ConventionalAllocations (Large)'!AQ86</f>
        <v>0</v>
      </c>
      <c r="AX113" s="462">
        <f>'ConventionalAllocations (Large)'!AR86</f>
        <v>0</v>
      </c>
      <c r="AY113" s="462">
        <f>'ConventionalAllocations (Large)'!AS86</f>
        <v>0</v>
      </c>
      <c r="AZ113" s="462">
        <f>'ConventionalAllocations (Large)'!AT86</f>
        <v>0</v>
      </c>
      <c r="BA113" s="462">
        <f>'ConventionalAllocations (Large)'!AU86</f>
        <v>0</v>
      </c>
      <c r="BB113" s="462">
        <f>'ConventionalAllocations (Large)'!AV86</f>
        <v>0</v>
      </c>
      <c r="BC113" s="462">
        <f>'ConventionalAllocations (Large)'!AW86</f>
        <v>0</v>
      </c>
      <c r="BD113" s="462">
        <f>'ConventionalAllocations (Large)'!AX86</f>
        <v>0</v>
      </c>
      <c r="BE113" s="462">
        <f>'ConventionalAllocations (Large)'!AY86</f>
        <v>0</v>
      </c>
      <c r="BF113" s="116">
        <f t="shared" si="2"/>
        <v>0</v>
      </c>
      <c r="BG113" s="488">
        <f>'ConventionalAllocations (Large)'!R86</f>
        <v>0.52</v>
      </c>
      <c r="BH113" s="457"/>
      <c r="BI113" s="457" t="str">
        <f>'ConventionalAllocations (Large)'!S86</f>
        <v xml:space="preserve">No longer pursued as Allocation. 
</v>
      </c>
      <c r="BJ113" s="457" t="str">
        <f>'ConventionalAllocations (Large)'!Z86</f>
        <v>NA</v>
      </c>
      <c r="BK113" s="457" t="s">
        <v>813</v>
      </c>
      <c r="BL113" s="457" t="s">
        <v>37</v>
      </c>
    </row>
    <row r="114" spans="1:64" s="470" customFormat="1" hidden="1" x14ac:dyDescent="0.45">
      <c r="A114" s="469">
        <f>'ConventionalAllocations (Large)'!A87</f>
        <v>83</v>
      </c>
      <c r="B114" s="481" t="str">
        <f>'ConventionalAllocations (Large)'!B87</f>
        <v>05NO</v>
      </c>
      <c r="C114" s="469"/>
      <c r="D114" s="469"/>
      <c r="E114" s="469"/>
      <c r="F114" s="469"/>
      <c r="G114" s="469" t="str">
        <f>'ConventionalAllocations (Large)'!D87</f>
        <v>Medlar Farm Estate, Parkfield Drive, Northolt UB5 5NS</v>
      </c>
      <c r="H114" s="469" t="str">
        <f>'ConventionalAllocations (Large)'!E87</f>
        <v>Residential-led, mixed-use scheme.</v>
      </c>
      <c r="I114" s="469">
        <f>'ConventionalAllocations (Large)'!F87</f>
        <v>235</v>
      </c>
      <c r="J114" s="469">
        <f>'ConventionalAllocations (Large)'!H87</f>
        <v>38</v>
      </c>
      <c r="K114" s="469">
        <f>'ConventionalAllocations (Large)'!G87</f>
        <v>197</v>
      </c>
      <c r="L114" s="469" t="str">
        <f>'ConventionalAllocations (Large)'!I87</f>
        <v>None</v>
      </c>
      <c r="M114" s="469">
        <f>'ConventionalAllocations (Large)'!J87</f>
        <v>0</v>
      </c>
      <c r="N114" s="469">
        <f>'ConventionalAllocations (Large)'!K87</f>
        <v>197</v>
      </c>
      <c r="O114" s="469"/>
      <c r="P114" s="469"/>
      <c r="Q114" s="482" t="str">
        <f>'ConventionalAllocations (Large)'!L87</f>
        <v>Northolt West End</v>
      </c>
      <c r="R114" s="482" t="str">
        <f>'ConventionalAllocations (Large)'!M87</f>
        <v>Northolt</v>
      </c>
      <c r="S114" s="482">
        <f>'ConventionalAllocations (Large)'!N87</f>
        <v>511886</v>
      </c>
      <c r="T114" s="482">
        <f>'ConventionalAllocations (Large)'!O87</f>
        <v>183144</v>
      </c>
      <c r="U114" s="482">
        <f>'ConventionalAllocations (Large)'!P87</f>
        <v>0</v>
      </c>
      <c r="V114" s="482" t="str">
        <f>'ConventionalAllocations (Large)'!Q87</f>
        <v>No</v>
      </c>
      <c r="W114" s="469"/>
      <c r="X114" s="469"/>
      <c r="Z114" s="474">
        <f>'ConventionalAllocations (Large)'!T87</f>
        <v>197</v>
      </c>
      <c r="AA114" s="469"/>
      <c r="AB114" s="469"/>
      <c r="AC114" s="469"/>
      <c r="AD114" s="469"/>
      <c r="AH114" s="469">
        <v>0</v>
      </c>
      <c r="AI114" s="469"/>
      <c r="AJ114" s="469"/>
      <c r="AK114" s="469"/>
      <c r="AL114" s="469"/>
      <c r="AM114" s="469"/>
      <c r="AN114" s="469"/>
      <c r="AO114" s="469"/>
      <c r="AP114" s="462">
        <f>'ConventionalAllocations (Large)'!AJ87</f>
        <v>0</v>
      </c>
      <c r="AQ114" s="469">
        <f>'ConventionalAllocations (Large)'!AK87</f>
        <v>0</v>
      </c>
      <c r="AR114" s="469">
        <f>'ConventionalAllocations (Large)'!AL87</f>
        <v>0</v>
      </c>
      <c r="AS114" s="469">
        <f>'ConventionalAllocations (Large)'!AM87</f>
        <v>0</v>
      </c>
      <c r="AT114" s="469">
        <f>'ConventionalAllocations (Large)'!AN87</f>
        <v>0</v>
      </c>
      <c r="AU114" s="121">
        <f>'ConventionalAllocations (Large)'!AO87</f>
        <v>0</v>
      </c>
      <c r="AV114" s="469">
        <f>'ConventionalAllocations (Large)'!AP87</f>
        <v>0</v>
      </c>
      <c r="AW114" s="469">
        <f>'ConventionalAllocations (Large)'!AQ87</f>
        <v>0</v>
      </c>
      <c r="AX114" s="469">
        <f>'ConventionalAllocations (Large)'!AR87</f>
        <v>0</v>
      </c>
      <c r="AY114" s="469">
        <f>'ConventionalAllocations (Large)'!AS87</f>
        <v>0</v>
      </c>
      <c r="AZ114" s="469">
        <f>'ConventionalAllocations (Large)'!AT87</f>
        <v>0</v>
      </c>
      <c r="BA114" s="469">
        <f>'ConventionalAllocations (Large)'!AU87</f>
        <v>49</v>
      </c>
      <c r="BB114" s="469">
        <f>'ConventionalAllocations (Large)'!AV87</f>
        <v>49</v>
      </c>
      <c r="BC114" s="469">
        <f>'ConventionalAllocations (Large)'!AW87</f>
        <v>49</v>
      </c>
      <c r="BD114" s="469">
        <f>'ConventionalAllocations (Large)'!AX87</f>
        <v>50</v>
      </c>
      <c r="BE114" s="469">
        <f>'ConventionalAllocations (Large)'!AY87</f>
        <v>197</v>
      </c>
      <c r="BF114" s="116">
        <f t="shared" si="2"/>
        <v>0</v>
      </c>
      <c r="BG114" s="488">
        <f>'ConventionalAllocations (Large)'!R87</f>
        <v>4.8499999999999996</v>
      </c>
      <c r="BH114" s="457"/>
      <c r="BI114" s="469" t="str">
        <f>'ConventionalAllocations (Large)'!S87</f>
        <v>No relevant planning applications.
Capacity derived from Ealing R19 Capacity Assessment.</v>
      </c>
      <c r="BJ114" s="469" t="str">
        <f>'ConventionalAllocations (Large)'!Z87</f>
        <v xml:space="preserve">Bespoke. Longer term prospect - delivery anticipated beyond 10 years. </v>
      </c>
      <c r="BK114" s="457" t="s">
        <v>808</v>
      </c>
      <c r="BL114" s="457" t="s">
        <v>817</v>
      </c>
    </row>
    <row r="115" spans="1:64" s="470" customFormat="1" hidden="1" x14ac:dyDescent="0.45">
      <c r="A115" s="469">
        <f>'ConventionalAllocations (Large)'!A88</f>
        <v>84</v>
      </c>
      <c r="B115" s="481" t="str">
        <f>'ConventionalAllocations (Large)'!B88</f>
        <v>06NO</v>
      </c>
      <c r="C115" s="469"/>
      <c r="D115" s="469"/>
      <c r="E115" s="469"/>
      <c r="F115" s="469"/>
      <c r="G115" s="469" t="str">
        <f>'ConventionalAllocations (Large)'!D88</f>
        <v>Yeading Lane I, Yeading Lane, Northolt UB5 6HT</v>
      </c>
      <c r="H115" s="469" t="str">
        <f>'ConventionalAllocations (Large)'!E88</f>
        <v>Residential-led, mixed-use scheme</v>
      </c>
      <c r="I115" s="469">
        <f>'ConventionalAllocations (Large)'!F88</f>
        <v>262</v>
      </c>
      <c r="J115" s="469">
        <f>'ConventionalAllocations (Large)'!H88</f>
        <v>155</v>
      </c>
      <c r="K115" s="469">
        <f>'ConventionalAllocations (Large)'!G88</f>
        <v>107</v>
      </c>
      <c r="L115" s="469" t="str">
        <f>'ConventionalAllocations (Large)'!I88</f>
        <v>None</v>
      </c>
      <c r="M115" s="469">
        <f>'ConventionalAllocations (Large)'!J88</f>
        <v>0</v>
      </c>
      <c r="N115" s="469">
        <f>'ConventionalAllocations (Large)'!K88</f>
        <v>107</v>
      </c>
      <c r="O115" s="469"/>
      <c r="P115" s="469"/>
      <c r="Q115" s="482" t="str">
        <f>'ConventionalAllocations (Large)'!L88</f>
        <v>Northolt West End</v>
      </c>
      <c r="R115" s="482" t="str">
        <f>'ConventionalAllocations (Large)'!M88</f>
        <v>Northolt</v>
      </c>
      <c r="S115" s="482">
        <f>'ConventionalAllocations (Large)'!N88</f>
        <v>511517</v>
      </c>
      <c r="T115" s="482">
        <f>'ConventionalAllocations (Large)'!O88</f>
        <v>182867</v>
      </c>
      <c r="U115" s="482">
        <f>'ConventionalAllocations (Large)'!P88</f>
        <v>0</v>
      </c>
      <c r="V115" s="482" t="str">
        <f>'ConventionalAllocations (Large)'!Q88</f>
        <v>No</v>
      </c>
      <c r="W115" s="469"/>
      <c r="X115" s="469"/>
      <c r="Z115" s="474">
        <f>'ConventionalAllocations (Large)'!T88</f>
        <v>107</v>
      </c>
      <c r="AA115" s="469"/>
      <c r="AB115" s="469"/>
      <c r="AC115" s="469"/>
      <c r="AD115" s="469"/>
      <c r="AH115" s="469">
        <v>0</v>
      </c>
      <c r="AI115" s="469"/>
      <c r="AJ115" s="469"/>
      <c r="AK115" s="469"/>
      <c r="AL115" s="469"/>
      <c r="AM115" s="469"/>
      <c r="AN115" s="469"/>
      <c r="AO115" s="469"/>
      <c r="AP115" s="462">
        <f>'ConventionalAllocations (Large)'!AJ88</f>
        <v>0</v>
      </c>
      <c r="AQ115" s="469">
        <f>'ConventionalAllocations (Large)'!AK88</f>
        <v>0</v>
      </c>
      <c r="AR115" s="469">
        <f>'ConventionalAllocations (Large)'!AL88</f>
        <v>0</v>
      </c>
      <c r="AS115" s="469">
        <f>'ConventionalAllocations (Large)'!AM88</f>
        <v>0</v>
      </c>
      <c r="AT115" s="469">
        <f>'ConventionalAllocations (Large)'!AN88</f>
        <v>0</v>
      </c>
      <c r="AU115" s="121">
        <f>'ConventionalAllocations (Large)'!AO88</f>
        <v>0</v>
      </c>
      <c r="AV115" s="469">
        <f>'ConventionalAllocations (Large)'!AP88</f>
        <v>0</v>
      </c>
      <c r="AW115" s="469">
        <f>'ConventionalAllocations (Large)'!AQ88</f>
        <v>0</v>
      </c>
      <c r="AX115" s="469">
        <f>'ConventionalAllocations (Large)'!AR88</f>
        <v>35</v>
      </c>
      <c r="AY115" s="469">
        <f>'ConventionalAllocations (Large)'!AS88</f>
        <v>36</v>
      </c>
      <c r="AZ115" s="469">
        <f>'ConventionalAllocations (Large)'!AT88</f>
        <v>36</v>
      </c>
      <c r="BA115" s="469">
        <f>'ConventionalAllocations (Large)'!AU88</f>
        <v>0</v>
      </c>
      <c r="BB115" s="469">
        <f>'ConventionalAllocations (Large)'!AV88</f>
        <v>0</v>
      </c>
      <c r="BC115" s="469">
        <f>'ConventionalAllocations (Large)'!AW88</f>
        <v>0</v>
      </c>
      <c r="BD115" s="469">
        <f>'ConventionalAllocations (Large)'!AX88</f>
        <v>0</v>
      </c>
      <c r="BE115" s="469">
        <f>'ConventionalAllocations (Large)'!AY88</f>
        <v>107</v>
      </c>
      <c r="BF115" s="116">
        <f t="shared" si="2"/>
        <v>0</v>
      </c>
      <c r="BG115" s="488">
        <f>'ConventionalAllocations (Large)'!R88</f>
        <v>11.35</v>
      </c>
      <c r="BH115" s="457"/>
      <c r="BI115" s="469" t="str">
        <f>'ConventionalAllocations (Large)'!S88</f>
        <v xml:space="preserve">No relevant planning applications.
Capacity derived from Ealing R19 Capacity Assessment.
</v>
      </c>
      <c r="BJ115" s="469" t="str">
        <f>'ConventionalAllocations (Large)'!Z88</f>
        <v>Bespoke. Delivery anticipated beyond 5 years. Some feasibility work has been undertaken.</v>
      </c>
      <c r="BK115" s="457" t="s">
        <v>821</v>
      </c>
      <c r="BL115" s="457" t="s">
        <v>822</v>
      </c>
    </row>
    <row r="116" spans="1:64" hidden="1" x14ac:dyDescent="0.45">
      <c r="A116" s="462">
        <f>'ConventionalAllocations (Large)'!A89</f>
        <v>85</v>
      </c>
      <c r="B116" s="465" t="str">
        <f>'ConventionalAllocations (Large)'!B89</f>
        <v>NA</v>
      </c>
      <c r="C116" s="462"/>
      <c r="D116" s="462"/>
      <c r="E116" s="462"/>
      <c r="F116" s="462"/>
      <c r="G116" s="116" t="str">
        <f>'ConventionalAllocations (Large)'!D89</f>
        <v>Electricity Substation, Ruislip Road, Northolt UB5 6LW</v>
      </c>
      <c r="H116" s="462" t="str">
        <f>'ConventionalAllocations (Large)'!E89</f>
        <v>Residential</v>
      </c>
      <c r="I116" s="462">
        <f>'ConventionalAllocations (Large)'!F89</f>
        <v>78</v>
      </c>
      <c r="J116" s="462">
        <f>'ConventionalAllocations (Large)'!H89</f>
        <v>0</v>
      </c>
      <c r="K116" s="116">
        <f>'ConventionalAllocations (Large)'!G89</f>
        <v>78</v>
      </c>
      <c r="L116" s="462" t="str">
        <f>'ConventionalAllocations (Large)'!I89</f>
        <v>None</v>
      </c>
      <c r="M116" s="462">
        <f>'ConventionalAllocations (Large)'!J89</f>
        <v>0</v>
      </c>
      <c r="N116" s="462">
        <f>'ConventionalAllocations (Large)'!K89</f>
        <v>78</v>
      </c>
      <c r="O116" s="462"/>
      <c r="P116" s="462"/>
      <c r="Q116" s="464" t="str">
        <f>'ConventionalAllocations (Large)'!L89</f>
        <v>Northolt West End</v>
      </c>
      <c r="R116" s="464" t="str">
        <f>'ConventionalAllocations (Large)'!M89</f>
        <v>Northolt</v>
      </c>
      <c r="S116" s="464">
        <f>'ConventionalAllocations (Large)'!N89</f>
        <v>0</v>
      </c>
      <c r="T116" s="464">
        <f>'ConventionalAllocations (Large)'!O89</f>
        <v>0</v>
      </c>
      <c r="U116" s="464">
        <f>'ConventionalAllocations (Large)'!P89</f>
        <v>0</v>
      </c>
      <c r="V116" s="464" t="str">
        <f>'ConventionalAllocations (Large)'!Q89</f>
        <v>No</v>
      </c>
      <c r="W116" s="462"/>
      <c r="X116" s="462"/>
      <c r="Z116" s="473">
        <f>'ConventionalAllocations (Large)'!T89</f>
        <v>0</v>
      </c>
      <c r="AA116" s="462"/>
      <c r="AB116" s="462"/>
      <c r="AC116" s="462"/>
      <c r="AD116" s="462"/>
      <c r="AH116" s="462">
        <v>0</v>
      </c>
      <c r="AI116" s="462"/>
      <c r="AJ116" s="462"/>
      <c r="AK116" s="462"/>
      <c r="AL116" s="462"/>
      <c r="AM116" s="462"/>
      <c r="AN116" s="462"/>
      <c r="AO116" s="462"/>
      <c r="AP116" s="462">
        <f>'ConventionalAllocations (Large)'!AJ89</f>
        <v>0</v>
      </c>
      <c r="AQ116" s="116">
        <f>'ConventionalAllocations (Large)'!AK89</f>
        <v>0</v>
      </c>
      <c r="AR116" s="116">
        <f>'ConventionalAllocations (Large)'!AL89</f>
        <v>0</v>
      </c>
      <c r="AS116" s="116">
        <f>'ConventionalAllocations (Large)'!AM89</f>
        <v>0</v>
      </c>
      <c r="AT116" s="116">
        <f>'ConventionalAllocations (Large)'!AN89</f>
        <v>0</v>
      </c>
      <c r="AU116" s="121">
        <f>'ConventionalAllocations (Large)'!AO89</f>
        <v>0</v>
      </c>
      <c r="AV116" s="462">
        <f>'ConventionalAllocations (Large)'!AP89</f>
        <v>0</v>
      </c>
      <c r="AW116" s="462">
        <f>'ConventionalAllocations (Large)'!AQ89</f>
        <v>0</v>
      </c>
      <c r="AX116" s="462">
        <f>'ConventionalAllocations (Large)'!AR89</f>
        <v>0</v>
      </c>
      <c r="AY116" s="462">
        <f>'ConventionalAllocations (Large)'!AS89</f>
        <v>0</v>
      </c>
      <c r="AZ116" s="462">
        <f>'ConventionalAllocations (Large)'!AT89</f>
        <v>0</v>
      </c>
      <c r="BA116" s="462">
        <f>'ConventionalAllocations (Large)'!AU89</f>
        <v>0</v>
      </c>
      <c r="BB116" s="462">
        <f>'ConventionalAllocations (Large)'!AV89</f>
        <v>0</v>
      </c>
      <c r="BC116" s="462">
        <f>'ConventionalAllocations (Large)'!AW89</f>
        <v>0</v>
      </c>
      <c r="BD116" s="462">
        <f>'ConventionalAllocations (Large)'!AX89</f>
        <v>0</v>
      </c>
      <c r="BE116" s="462">
        <f>'ConventionalAllocations (Large)'!AY89</f>
        <v>0</v>
      </c>
      <c r="BF116" s="116">
        <f t="shared" si="2"/>
        <v>0</v>
      </c>
      <c r="BG116" s="488">
        <f>'ConventionalAllocations (Large)'!R89</f>
        <v>0.35</v>
      </c>
      <c r="BH116" s="457"/>
      <c r="BI116" s="457" t="str">
        <f>'ConventionalAllocations (Large)'!S89</f>
        <v xml:space="preserve">No longer pursued as Allocation. 
</v>
      </c>
      <c r="BJ116" s="457" t="str">
        <f>'ConventionalAllocations (Large)'!Z89</f>
        <v>NA</v>
      </c>
      <c r="BK116" s="457" t="s">
        <v>813</v>
      </c>
      <c r="BL116" s="457" t="s">
        <v>37</v>
      </c>
    </row>
    <row r="117" spans="1:64" hidden="1" x14ac:dyDescent="0.45">
      <c r="A117" s="462">
        <f>'ConventionalAllocations (Large)'!A90</f>
        <v>86</v>
      </c>
      <c r="B117" s="465" t="str">
        <f>'ConventionalAllocations (Large)'!B90</f>
        <v>NA</v>
      </c>
      <c r="C117" s="462"/>
      <c r="D117" s="462"/>
      <c r="E117" s="462"/>
      <c r="F117" s="462"/>
      <c r="G117" s="116" t="str">
        <f>'ConventionalAllocations (Large)'!D90</f>
        <v>Telephone Exchange, Ruislip Road, Northolt UB5 5AX</v>
      </c>
      <c r="H117" s="462" t="str">
        <f>'ConventionalAllocations (Large)'!E90</f>
        <v>Residential and retail.</v>
      </c>
      <c r="I117" s="462">
        <f>'ConventionalAllocations (Large)'!F90</f>
        <v>90</v>
      </c>
      <c r="J117" s="462">
        <f>'ConventionalAllocations (Large)'!H90</f>
        <v>0</v>
      </c>
      <c r="K117" s="116">
        <f>'ConventionalAllocations (Large)'!G90</f>
        <v>90</v>
      </c>
      <c r="L117" s="462" t="str">
        <f>'ConventionalAllocations (Large)'!I90</f>
        <v>None</v>
      </c>
      <c r="M117" s="462">
        <f>'ConventionalAllocations (Large)'!J90</f>
        <v>0</v>
      </c>
      <c r="N117" s="462">
        <f>'ConventionalAllocations (Large)'!K90</f>
        <v>90</v>
      </c>
      <c r="O117" s="462"/>
      <c r="P117" s="462"/>
      <c r="Q117" s="464" t="str">
        <f>'ConventionalAllocations (Large)'!L90</f>
        <v>Northolt West End</v>
      </c>
      <c r="R117" s="464" t="str">
        <f>'ConventionalAllocations (Large)'!M90</f>
        <v>Northolt</v>
      </c>
      <c r="S117" s="464">
        <f>'ConventionalAllocations (Large)'!N90</f>
        <v>511846</v>
      </c>
      <c r="T117" s="464">
        <f>'ConventionalAllocations (Large)'!O90</f>
        <v>182932</v>
      </c>
      <c r="U117" s="464">
        <f>'ConventionalAllocations (Large)'!P90</f>
        <v>12153692</v>
      </c>
      <c r="V117" s="464" t="str">
        <f>'ConventionalAllocations (Large)'!Q90</f>
        <v>No</v>
      </c>
      <c r="W117" s="462"/>
      <c r="X117" s="462"/>
      <c r="Z117" s="473">
        <f>'ConventionalAllocations (Large)'!T90</f>
        <v>0</v>
      </c>
      <c r="AA117" s="462"/>
      <c r="AB117" s="462"/>
      <c r="AC117" s="462"/>
      <c r="AD117" s="462"/>
      <c r="AH117" s="462">
        <v>0</v>
      </c>
      <c r="AI117" s="462"/>
      <c r="AJ117" s="462"/>
      <c r="AK117" s="462"/>
      <c r="AL117" s="462"/>
      <c r="AM117" s="462"/>
      <c r="AN117" s="462"/>
      <c r="AO117" s="462"/>
      <c r="AP117" s="462">
        <f>'ConventionalAllocations (Large)'!AJ90</f>
        <v>0</v>
      </c>
      <c r="AQ117" s="116">
        <f>'ConventionalAllocations (Large)'!AK90</f>
        <v>0</v>
      </c>
      <c r="AR117" s="116">
        <f>'ConventionalAllocations (Large)'!AL90</f>
        <v>0</v>
      </c>
      <c r="AS117" s="116">
        <f>'ConventionalAllocations (Large)'!AM90</f>
        <v>0</v>
      </c>
      <c r="AT117" s="116">
        <f>'ConventionalAllocations (Large)'!AN90</f>
        <v>0</v>
      </c>
      <c r="AU117" s="121">
        <f>'ConventionalAllocations (Large)'!AO90</f>
        <v>0</v>
      </c>
      <c r="AV117" s="462">
        <f>'ConventionalAllocations (Large)'!AP90</f>
        <v>0</v>
      </c>
      <c r="AW117" s="462">
        <f>'ConventionalAllocations (Large)'!AQ90</f>
        <v>0</v>
      </c>
      <c r="AX117" s="462">
        <f>'ConventionalAllocations (Large)'!AR90</f>
        <v>0</v>
      </c>
      <c r="AY117" s="462">
        <f>'ConventionalAllocations (Large)'!AS90</f>
        <v>0</v>
      </c>
      <c r="AZ117" s="462">
        <f>'ConventionalAllocations (Large)'!AT90</f>
        <v>0</v>
      </c>
      <c r="BA117" s="462">
        <f>'ConventionalAllocations (Large)'!AU90</f>
        <v>0</v>
      </c>
      <c r="BB117" s="462">
        <f>'ConventionalAllocations (Large)'!AV90</f>
        <v>0</v>
      </c>
      <c r="BC117" s="462">
        <f>'ConventionalAllocations (Large)'!AW90</f>
        <v>0</v>
      </c>
      <c r="BD117" s="462">
        <f>'ConventionalAllocations (Large)'!AX90</f>
        <v>0</v>
      </c>
      <c r="BE117" s="462">
        <f>'ConventionalAllocations (Large)'!AY90</f>
        <v>0</v>
      </c>
      <c r="BF117" s="116">
        <f t="shared" si="2"/>
        <v>0</v>
      </c>
      <c r="BG117" s="488">
        <f>'ConventionalAllocations (Large)'!R90</f>
        <v>0.41</v>
      </c>
      <c r="BH117" s="457"/>
      <c r="BI117" s="457" t="str">
        <f>'ConventionalAllocations (Large)'!S90</f>
        <v xml:space="preserve">No longer pursued as Allocation.
</v>
      </c>
      <c r="BJ117" s="457" t="str">
        <f>'ConventionalAllocations (Large)'!Z90</f>
        <v>NA</v>
      </c>
      <c r="BK117" s="457" t="s">
        <v>594</v>
      </c>
      <c r="BL117" s="457" t="s">
        <v>37</v>
      </c>
    </row>
    <row r="118" spans="1:64" s="470" customFormat="1" hidden="1" x14ac:dyDescent="0.45">
      <c r="A118" s="469">
        <f>'ConventionalAllocations (Large)'!A91</f>
        <v>87</v>
      </c>
      <c r="B118" s="481" t="str">
        <f>'ConventionalAllocations (Large)'!B91</f>
        <v>07NO</v>
      </c>
      <c r="C118" s="469"/>
      <c r="D118" s="469"/>
      <c r="E118" s="469"/>
      <c r="F118" s="469"/>
      <c r="G118" s="469" t="str">
        <f>'ConventionalAllocations (Large)'!D91</f>
        <v>Yeading Lane II, Aspen Lane, Northolt UB5 6XB</v>
      </c>
      <c r="H118" s="469" t="str">
        <f>'ConventionalAllocations (Large)'!E91</f>
        <v>Residential led mixed use scheme</v>
      </c>
      <c r="I118" s="469">
        <f>'ConventionalAllocations (Large)'!F91</f>
        <v>204</v>
      </c>
      <c r="J118" s="469">
        <f>'ConventionalAllocations (Large)'!H91</f>
        <v>15</v>
      </c>
      <c r="K118" s="469">
        <f>'ConventionalAllocations (Large)'!G91</f>
        <v>189</v>
      </c>
      <c r="L118" s="469" t="str">
        <f>'ConventionalAllocations (Large)'!I91</f>
        <v>None</v>
      </c>
      <c r="M118" s="469">
        <f>'ConventionalAllocations (Large)'!J91</f>
        <v>0</v>
      </c>
      <c r="N118" s="469">
        <f>'ConventionalAllocations (Large)'!K91</f>
        <v>189</v>
      </c>
      <c r="O118" s="469"/>
      <c r="P118" s="469"/>
      <c r="Q118" s="482" t="str">
        <f>'ConventionalAllocations (Large)'!L91</f>
        <v>Northolt West End</v>
      </c>
      <c r="R118" s="482" t="str">
        <f>'ConventionalAllocations (Large)'!M91</f>
        <v>Northolt</v>
      </c>
      <c r="S118" s="482">
        <f>'ConventionalAllocations (Large)'!N91</f>
        <v>512331</v>
      </c>
      <c r="T118" s="482">
        <f>'ConventionalAllocations (Large)'!O91</f>
        <v>182606</v>
      </c>
      <c r="U118" s="482">
        <f>'ConventionalAllocations (Large)'!P91</f>
        <v>0</v>
      </c>
      <c r="V118" s="482" t="str">
        <f>'ConventionalAllocations (Large)'!Q91</f>
        <v>No</v>
      </c>
      <c r="W118" s="469"/>
      <c r="X118" s="469"/>
      <c r="Z118" s="474">
        <f>'ConventionalAllocations (Large)'!T91</f>
        <v>189</v>
      </c>
      <c r="AA118" s="469"/>
      <c r="AB118" s="469"/>
      <c r="AC118" s="469"/>
      <c r="AD118" s="469"/>
      <c r="AH118" s="469">
        <v>0</v>
      </c>
      <c r="AI118" s="469"/>
      <c r="AJ118" s="469"/>
      <c r="AK118" s="469"/>
      <c r="AL118" s="469"/>
      <c r="AM118" s="469"/>
      <c r="AN118" s="469"/>
      <c r="AO118" s="469"/>
      <c r="AP118" s="462">
        <f>'ConventionalAllocations (Large)'!AJ91</f>
        <v>0</v>
      </c>
      <c r="AQ118" s="469">
        <f>'ConventionalAllocations (Large)'!AK91</f>
        <v>0</v>
      </c>
      <c r="AR118" s="469">
        <f>'ConventionalAllocations (Large)'!AL91</f>
        <v>0</v>
      </c>
      <c r="AS118" s="469">
        <f>'ConventionalAllocations (Large)'!AM91</f>
        <v>0</v>
      </c>
      <c r="AT118" s="469">
        <f>'ConventionalAllocations (Large)'!AN91</f>
        <v>0</v>
      </c>
      <c r="AU118" s="121">
        <f>'ConventionalAllocations (Large)'!AO91</f>
        <v>0</v>
      </c>
      <c r="AV118" s="469">
        <f>'ConventionalAllocations (Large)'!AP91</f>
        <v>0</v>
      </c>
      <c r="AW118" s="469">
        <f>'ConventionalAllocations (Large)'!AQ91</f>
        <v>0</v>
      </c>
      <c r="AX118" s="469">
        <f>'ConventionalAllocations (Large)'!AR91</f>
        <v>47</v>
      </c>
      <c r="AY118" s="469">
        <f>'ConventionalAllocations (Large)'!AS91</f>
        <v>47</v>
      </c>
      <c r="AZ118" s="469">
        <f>'ConventionalAllocations (Large)'!AT91</f>
        <v>47</v>
      </c>
      <c r="BA118" s="469">
        <f>'ConventionalAllocations (Large)'!AU91</f>
        <v>48</v>
      </c>
      <c r="BB118" s="469">
        <f>'ConventionalAllocations (Large)'!AV91</f>
        <v>0</v>
      </c>
      <c r="BC118" s="469">
        <f>'ConventionalAllocations (Large)'!AW91</f>
        <v>0</v>
      </c>
      <c r="BD118" s="469">
        <f>'ConventionalAllocations (Large)'!AX91</f>
        <v>0</v>
      </c>
      <c r="BE118" s="469">
        <f>'ConventionalAllocations (Large)'!AY91</f>
        <v>189</v>
      </c>
      <c r="BF118" s="116">
        <f t="shared" si="2"/>
        <v>0</v>
      </c>
      <c r="BG118" s="488">
        <f>'ConventionalAllocations (Large)'!R91</f>
        <v>4.78</v>
      </c>
      <c r="BH118" s="457"/>
      <c r="BI118" s="469" t="str">
        <f>'ConventionalAllocations (Large)'!S91</f>
        <v xml:space="preserve">No relevant planning applications.
Capacity derived from Ealing R19 Capacity Assessment.
</v>
      </c>
      <c r="BJ118" s="469" t="str">
        <f>'ConventionalAllocations (Large)'!Z91</f>
        <v>Beyond 5 years. Figures not informed by extant or pending applications. Scenario 29.</v>
      </c>
      <c r="BK118" s="457" t="s">
        <v>1200</v>
      </c>
      <c r="BL118" s="457" t="s">
        <v>831</v>
      </c>
    </row>
    <row r="119" spans="1:64" s="470" customFormat="1" hidden="1" x14ac:dyDescent="0.45">
      <c r="A119" s="469">
        <f>'ConventionalAllocations (Large)'!A92</f>
        <v>88</v>
      </c>
      <c r="B119" s="481" t="str">
        <f>'ConventionalAllocations (Large)'!B92</f>
        <v>08NO</v>
      </c>
      <c r="C119" s="469"/>
      <c r="D119" s="469"/>
      <c r="E119" s="469"/>
      <c r="F119" s="469"/>
      <c r="G119" s="469" t="str">
        <f>'ConventionalAllocations (Large)'!D92</f>
        <v>Grange Court, Old Ruislip Road, Northolt UB5 6QJ</v>
      </c>
      <c r="H119" s="469" t="str">
        <f>'ConventionalAllocations (Large)'!E92</f>
        <v>Residential led mixed use scheme</v>
      </c>
      <c r="I119" s="469">
        <f>'ConventionalAllocations (Large)'!F92</f>
        <v>147</v>
      </c>
      <c r="J119" s="469">
        <f>'ConventionalAllocations (Large)'!H92</f>
        <v>0</v>
      </c>
      <c r="K119" s="469">
        <f>'ConventionalAllocations (Large)'!G92</f>
        <v>147</v>
      </c>
      <c r="L119" s="469" t="str">
        <f>'ConventionalAllocations (Large)'!I92</f>
        <v>None</v>
      </c>
      <c r="M119" s="469">
        <f>'ConventionalAllocations (Large)'!J92</f>
        <v>0</v>
      </c>
      <c r="N119" s="469">
        <f>'ConventionalAllocations (Large)'!K92</f>
        <v>147</v>
      </c>
      <c r="O119" s="469"/>
      <c r="P119" s="469"/>
      <c r="Q119" s="482" t="str">
        <f>'ConventionalAllocations (Large)'!L92</f>
        <v>Northolt West End</v>
      </c>
      <c r="R119" s="482" t="str">
        <f>'ConventionalAllocations (Large)'!M92</f>
        <v>Northolt</v>
      </c>
      <c r="S119" s="482">
        <f>'ConventionalAllocations (Large)'!N92</f>
        <v>511259</v>
      </c>
      <c r="T119" s="482">
        <f>'ConventionalAllocations (Large)'!O92</f>
        <v>183248</v>
      </c>
      <c r="U119" s="482">
        <f>'ConventionalAllocations (Large)'!P92</f>
        <v>0</v>
      </c>
      <c r="V119" s="482" t="str">
        <f>'ConventionalAllocations (Large)'!Q92</f>
        <v>No</v>
      </c>
      <c r="W119" s="469"/>
      <c r="X119" s="469"/>
      <c r="Z119" s="474">
        <f>'ConventionalAllocations (Large)'!T92</f>
        <v>147</v>
      </c>
      <c r="AA119" s="469"/>
      <c r="AB119" s="469"/>
      <c r="AC119" s="469"/>
      <c r="AD119" s="469"/>
      <c r="AH119" s="469">
        <v>0</v>
      </c>
      <c r="AI119" s="469"/>
      <c r="AJ119" s="469"/>
      <c r="AK119" s="469"/>
      <c r="AL119" s="469"/>
      <c r="AM119" s="469"/>
      <c r="AN119" s="469"/>
      <c r="AO119" s="469"/>
      <c r="AP119" s="462">
        <f>'ConventionalAllocations (Large)'!AJ92</f>
        <v>0</v>
      </c>
      <c r="AQ119" s="469">
        <f>'ConventionalAllocations (Large)'!AK92</f>
        <v>0</v>
      </c>
      <c r="AR119" s="469">
        <f>'ConventionalAllocations (Large)'!AL92</f>
        <v>0</v>
      </c>
      <c r="AS119" s="469">
        <f>'ConventionalAllocations (Large)'!AM92</f>
        <v>0</v>
      </c>
      <c r="AT119" s="469">
        <f>'ConventionalAllocations (Large)'!AN92</f>
        <v>0</v>
      </c>
      <c r="AU119" s="121">
        <f>'ConventionalAllocations (Large)'!AO92</f>
        <v>0</v>
      </c>
      <c r="AV119" s="469">
        <f>'ConventionalAllocations (Large)'!AP92</f>
        <v>0</v>
      </c>
      <c r="AW119" s="469">
        <f>'ConventionalAllocations (Large)'!AQ92</f>
        <v>0</v>
      </c>
      <c r="AX119" s="469">
        <f>'ConventionalAllocations (Large)'!AR92</f>
        <v>0</v>
      </c>
      <c r="AY119" s="469">
        <f>'ConventionalAllocations (Large)'!AS92</f>
        <v>0</v>
      </c>
      <c r="AZ119" s="469">
        <f>'ConventionalAllocations (Large)'!AT92</f>
        <v>0</v>
      </c>
      <c r="BA119" s="469">
        <f>'ConventionalAllocations (Large)'!AU92</f>
        <v>36</v>
      </c>
      <c r="BB119" s="469">
        <f>'ConventionalAllocations (Large)'!AV92</f>
        <v>37</v>
      </c>
      <c r="BC119" s="469">
        <f>'ConventionalAllocations (Large)'!AW92</f>
        <v>37</v>
      </c>
      <c r="BD119" s="469">
        <f>'ConventionalAllocations (Large)'!AX92</f>
        <v>37</v>
      </c>
      <c r="BE119" s="469">
        <f>'ConventionalAllocations (Large)'!AY92</f>
        <v>147</v>
      </c>
      <c r="BF119" s="116">
        <f t="shared" si="2"/>
        <v>0</v>
      </c>
      <c r="BG119" s="488">
        <f>'ConventionalAllocations (Large)'!R92</f>
        <v>3.13</v>
      </c>
      <c r="BH119" s="457"/>
      <c r="BI119" s="469" t="str">
        <f>'ConventionalAllocations (Large)'!S92</f>
        <v>No relevant planning applications.
Capacity derived from Ealing R19 Capacity Assessment (based on infill scenario).</v>
      </c>
      <c r="BJ119" s="469" t="str">
        <f>'ConventionalAllocations (Large)'!Z92</f>
        <v xml:space="preserve">Bespoke. Longer term prospect - delivery anticipated beyond 10 years. </v>
      </c>
      <c r="BK119" s="457" t="s">
        <v>835</v>
      </c>
      <c r="BL119" s="457" t="s">
        <v>817</v>
      </c>
    </row>
    <row r="120" spans="1:64" s="76" customFormat="1" hidden="1" x14ac:dyDescent="0.45">
      <c r="A120" s="462">
        <f>'ConventionalAllocations (Large)'!A93</f>
        <v>89</v>
      </c>
      <c r="B120" s="486" t="str">
        <f>'ConventionalAllocations (Large)'!B93</f>
        <v>NA</v>
      </c>
      <c r="C120" s="462"/>
      <c r="D120" s="462"/>
      <c r="E120" s="462"/>
      <c r="F120" s="462"/>
      <c r="G120" s="462" t="str">
        <f>'ConventionalAllocations (Large)'!D93</f>
        <v>Community Centre &amp; St Raphael’s Primary School, Rushdene Crescent, Northolt UB5 6AD</v>
      </c>
      <c r="H120" s="462" t="str">
        <f>'ConventionalAllocations (Large)'!E93</f>
        <v>Residential, new Public Open Space</v>
      </c>
      <c r="I120" s="462">
        <f>'ConventionalAllocations (Large)'!F93</f>
        <v>92</v>
      </c>
      <c r="J120" s="462">
        <f>'ConventionalAllocations (Large)'!H93</f>
        <v>0</v>
      </c>
      <c r="K120" s="462">
        <f>'ConventionalAllocations (Large)'!G93</f>
        <v>92</v>
      </c>
      <c r="L120" s="462" t="str">
        <f>'ConventionalAllocations (Large)'!I93</f>
        <v>220545FULR3
213792HYBRID (no resi. Component)</v>
      </c>
      <c r="M120" s="462">
        <f>'ConventionalAllocations (Large)'!J93</f>
        <v>92</v>
      </c>
      <c r="N120" s="462">
        <f>'ConventionalAllocations (Large)'!K93</f>
        <v>0</v>
      </c>
      <c r="O120" s="462"/>
      <c r="P120" s="462"/>
      <c r="Q120" s="464" t="str">
        <f>'ConventionalAllocations (Large)'!L93</f>
        <v>Northolt Mandeville</v>
      </c>
      <c r="R120" s="464" t="str">
        <f>'ConventionalAllocations (Large)'!M93</f>
        <v>Northolt</v>
      </c>
      <c r="S120" s="464">
        <f>'ConventionalAllocations (Large)'!N93</f>
        <v>0</v>
      </c>
      <c r="T120" s="464">
        <f>'ConventionalAllocations (Large)'!O93</f>
        <v>0</v>
      </c>
      <c r="U120" s="464">
        <f>'ConventionalAllocations (Large)'!P93</f>
        <v>0</v>
      </c>
      <c r="V120" s="464" t="str">
        <f>'ConventionalAllocations (Large)'!Q93</f>
        <v>No</v>
      </c>
      <c r="W120" s="462"/>
      <c r="X120" s="462"/>
      <c r="Z120" s="448">
        <f>'ConventionalAllocations (Large)'!T93</f>
        <v>0</v>
      </c>
      <c r="AA120" s="462"/>
      <c r="AB120" s="462"/>
      <c r="AC120" s="462"/>
      <c r="AD120" s="462"/>
      <c r="AH120" s="462">
        <v>0</v>
      </c>
      <c r="AI120" s="462"/>
      <c r="AJ120" s="462"/>
      <c r="AK120" s="462"/>
      <c r="AL120" s="462"/>
      <c r="AM120" s="462"/>
      <c r="AN120" s="462"/>
      <c r="AO120" s="462"/>
      <c r="AP120" s="462">
        <f>'ConventionalAllocations (Large)'!AJ93</f>
        <v>0</v>
      </c>
      <c r="AQ120" s="462">
        <f>'ConventionalAllocations (Large)'!AK93</f>
        <v>0</v>
      </c>
      <c r="AR120" s="462">
        <f>'ConventionalAllocations (Large)'!AL93</f>
        <v>0</v>
      </c>
      <c r="AS120" s="462">
        <f>'ConventionalAllocations (Large)'!AM93</f>
        <v>0</v>
      </c>
      <c r="AT120" s="462">
        <f>'ConventionalAllocations (Large)'!AN93</f>
        <v>0</v>
      </c>
      <c r="AU120" s="121">
        <f>'ConventionalAllocations (Large)'!AO93</f>
        <v>0</v>
      </c>
      <c r="AV120" s="462">
        <f>'ConventionalAllocations (Large)'!AP93</f>
        <v>0</v>
      </c>
      <c r="AW120" s="462">
        <f>'ConventionalAllocations (Large)'!AQ93</f>
        <v>0</v>
      </c>
      <c r="AX120" s="462">
        <f>'ConventionalAllocations (Large)'!AR93</f>
        <v>0</v>
      </c>
      <c r="AY120" s="462">
        <f>'ConventionalAllocations (Large)'!AS93</f>
        <v>0</v>
      </c>
      <c r="AZ120" s="462">
        <f>'ConventionalAllocations (Large)'!AT93</f>
        <v>0</v>
      </c>
      <c r="BA120" s="462">
        <f>'ConventionalAllocations (Large)'!AU93</f>
        <v>0</v>
      </c>
      <c r="BB120" s="462">
        <f>'ConventionalAllocations (Large)'!AV93</f>
        <v>0</v>
      </c>
      <c r="BC120" s="462">
        <f>'ConventionalAllocations (Large)'!AW93</f>
        <v>0</v>
      </c>
      <c r="BD120" s="462">
        <f>'ConventionalAllocations (Large)'!AX93</f>
        <v>0</v>
      </c>
      <c r="BE120" s="462">
        <f>'ConventionalAllocations (Large)'!AY93</f>
        <v>0</v>
      </c>
      <c r="BF120" s="116">
        <f t="shared" si="2"/>
        <v>0</v>
      </c>
      <c r="BG120" s="488">
        <f>'ConventionalAllocations (Large)'!R93</f>
        <v>0.43</v>
      </c>
      <c r="BH120" s="457"/>
      <c r="BI120" s="462" t="str">
        <f>'ConventionalAllocations (Large)'!S93</f>
        <v>No longer pursued as Allocation.  
Capacity (92) assigned to Conventional Pipeline tab reflecting planning permission ref. 220545FULR3.</v>
      </c>
      <c r="BJ120" s="462" t="str">
        <f>'ConventionalAllocations (Large)'!Z93</f>
        <v>NA</v>
      </c>
      <c r="BK120" s="457" t="s">
        <v>840</v>
      </c>
      <c r="BL120" s="457" t="s">
        <v>37</v>
      </c>
    </row>
    <row r="121" spans="1:64" s="76" customFormat="1" hidden="1" x14ac:dyDescent="0.45">
      <c r="A121" s="462">
        <f>'ConventionalAllocations (Large)'!A94</f>
        <v>90</v>
      </c>
      <c r="B121" s="486" t="str">
        <f>'ConventionalAllocations (Large)'!B94</f>
        <v>09NO</v>
      </c>
      <c r="C121" s="462"/>
      <c r="D121" s="462"/>
      <c r="E121" s="462"/>
      <c r="F121" s="462"/>
      <c r="G121" s="462" t="str">
        <f>'ConventionalAllocations (Large)'!D94</f>
        <v>Kingdom Workshop, Sharvel Road, off West End Road, Northolt, UB5 6RB</v>
      </c>
      <c r="H121" s="462" t="str">
        <f>'ConventionalAllocations (Large)'!E94</f>
        <v>Gypsy and Traveller Site (residential)</v>
      </c>
      <c r="I121" s="462">
        <f>'ConventionalAllocations (Large)'!F94</f>
        <v>0</v>
      </c>
      <c r="J121" s="462">
        <f>'ConventionalAllocations (Large)'!H94</f>
        <v>0</v>
      </c>
      <c r="K121" s="462">
        <f>'ConventionalAllocations (Large)'!G94</f>
        <v>0</v>
      </c>
      <c r="L121" s="462" t="str">
        <f>'ConventionalAllocations (Large)'!I94</f>
        <v>None</v>
      </c>
      <c r="M121" s="462">
        <f>'ConventionalAllocations (Large)'!J94</f>
        <v>0</v>
      </c>
      <c r="N121" s="462">
        <f>'ConventionalAllocations (Large)'!K94</f>
        <v>6</v>
      </c>
      <c r="O121" s="462"/>
      <c r="P121" s="462"/>
      <c r="Q121" s="464" t="str">
        <f>'ConventionalAllocations (Large)'!L94</f>
        <v>Northolt West End</v>
      </c>
      <c r="R121" s="464" t="str">
        <f>'ConventionalAllocations (Large)'!M94</f>
        <v>Northolt</v>
      </c>
      <c r="S121" s="464">
        <f>'ConventionalAllocations (Large)'!N94</f>
        <v>0</v>
      </c>
      <c r="T121" s="464">
        <f>'ConventionalAllocations (Large)'!O94</f>
        <v>0</v>
      </c>
      <c r="U121" s="464">
        <f>'ConventionalAllocations (Large)'!P94</f>
        <v>0</v>
      </c>
      <c r="V121" s="464" t="str">
        <f>'ConventionalAllocations (Large)'!Q94</f>
        <v>No</v>
      </c>
      <c r="W121" s="462"/>
      <c r="X121" s="462"/>
      <c r="Z121" s="448">
        <f>'ConventionalAllocations (Large)'!T94</f>
        <v>0</v>
      </c>
      <c r="AA121" s="462"/>
      <c r="AB121" s="462"/>
      <c r="AC121" s="462"/>
      <c r="AD121" s="462"/>
      <c r="AH121" s="462">
        <v>0</v>
      </c>
      <c r="AI121" s="462"/>
      <c r="AJ121" s="462"/>
      <c r="AK121" s="462"/>
      <c r="AL121" s="462"/>
      <c r="AM121" s="462"/>
      <c r="AN121" s="462"/>
      <c r="AO121" s="462"/>
      <c r="AP121" s="462">
        <f>'ConventionalAllocations (Large)'!AJ94</f>
        <v>0</v>
      </c>
      <c r="AQ121" s="462">
        <f>'ConventionalAllocations (Large)'!AK94</f>
        <v>0</v>
      </c>
      <c r="AR121" s="462">
        <f>'ConventionalAllocations (Large)'!AL94</f>
        <v>0</v>
      </c>
      <c r="AS121" s="462">
        <f>'ConventionalAllocations (Large)'!AM94</f>
        <v>0</v>
      </c>
      <c r="AT121" s="462">
        <f>'ConventionalAllocations (Large)'!AN94</f>
        <v>0</v>
      </c>
      <c r="AU121" s="121">
        <f>'ConventionalAllocations (Large)'!AO94</f>
        <v>0</v>
      </c>
      <c r="AV121" s="462">
        <f>'ConventionalAllocations (Large)'!AP94</f>
        <v>0</v>
      </c>
      <c r="AW121" s="462">
        <f>'ConventionalAllocations (Large)'!AQ94</f>
        <v>0</v>
      </c>
      <c r="AX121" s="462">
        <f>'ConventionalAllocations (Large)'!AR94</f>
        <v>0</v>
      </c>
      <c r="AY121" s="462">
        <f>'ConventionalAllocations (Large)'!AS94</f>
        <v>0</v>
      </c>
      <c r="AZ121" s="462">
        <f>'ConventionalAllocations (Large)'!AT94</f>
        <v>0</v>
      </c>
      <c r="BA121" s="462">
        <f>'ConventionalAllocations (Large)'!AU94</f>
        <v>0</v>
      </c>
      <c r="BB121" s="462">
        <f>'ConventionalAllocations (Large)'!AV94</f>
        <v>0</v>
      </c>
      <c r="BC121" s="462">
        <f>'ConventionalAllocations (Large)'!AW94</f>
        <v>0</v>
      </c>
      <c r="BD121" s="462">
        <f>'ConventionalAllocations (Large)'!AX94</f>
        <v>0</v>
      </c>
      <c r="BE121" s="462">
        <f>'ConventionalAllocations (Large)'!AY94</f>
        <v>0</v>
      </c>
      <c r="BF121" s="116">
        <f t="shared" si="2"/>
        <v>0</v>
      </c>
      <c r="BG121" s="488">
        <f>'ConventionalAllocations (Large)'!R94</f>
        <v>0.48</v>
      </c>
      <c r="BH121" s="457"/>
      <c r="BI121" s="462" t="str">
        <f>'ConventionalAllocations (Large)'!S94</f>
        <v>It is assumed that a G&amp;T site does not constitutes either conventional or non-conventional accommodation for the purpose of this trajectory.</v>
      </c>
      <c r="BJ121" s="462" t="str">
        <f>'ConventionalAllocations (Large)'!Z94</f>
        <v>NA</v>
      </c>
      <c r="BK121" s="457" t="s">
        <v>1169</v>
      </c>
      <c r="BL121" s="457" t="s">
        <v>37</v>
      </c>
    </row>
    <row r="122" spans="1:64" s="470" customFormat="1" hidden="1" x14ac:dyDescent="0.45">
      <c r="A122" s="469">
        <f>'ConventionalAllocations (Large)'!A95</f>
        <v>91</v>
      </c>
      <c r="B122" s="481" t="str">
        <f>'ConventionalAllocations (Large)'!B95</f>
        <v>10NO</v>
      </c>
      <c r="C122" s="469"/>
      <c r="D122" s="469"/>
      <c r="E122" s="469"/>
      <c r="F122" s="469"/>
      <c r="G122" s="469" t="str">
        <f>'ConventionalAllocations (Large)'!D95</f>
        <v>Airways Estate, Hotspur Road, Northolt, UB5 6TN</v>
      </c>
      <c r="H122" s="469" t="str">
        <f>'ConventionalAllocations (Large)'!E95</f>
        <v>Residential</v>
      </c>
      <c r="I122" s="469">
        <f>'ConventionalAllocations (Large)'!F95</f>
        <v>498</v>
      </c>
      <c r="J122" s="469">
        <f>'ConventionalAllocations (Large)'!H95</f>
        <v>147</v>
      </c>
      <c r="K122" s="469">
        <f>'ConventionalAllocations (Large)'!G95</f>
        <v>351</v>
      </c>
      <c r="L122" s="469" t="str">
        <f>'ConventionalAllocations (Large)'!I95</f>
        <v>None</v>
      </c>
      <c r="M122" s="469">
        <f>'ConventionalAllocations (Large)'!J95</f>
        <v>0</v>
      </c>
      <c r="N122" s="469">
        <f>'ConventionalAllocations (Large)'!K95</f>
        <v>351</v>
      </c>
      <c r="O122" s="469"/>
      <c r="P122" s="469"/>
      <c r="Q122" s="482" t="str">
        <f>'ConventionalAllocations (Large)'!L95</f>
        <v>Greenford Broadway</v>
      </c>
      <c r="R122" s="482" t="str">
        <f>'ConventionalAllocations (Large)'!M95</f>
        <v>Greenford</v>
      </c>
      <c r="S122" s="482">
        <f>'ConventionalAllocations (Large)'!N95</f>
        <v>513137</v>
      </c>
      <c r="T122" s="482">
        <f>'ConventionalAllocations (Large)'!O95</f>
        <v>183175</v>
      </c>
      <c r="U122" s="482">
        <f>'ConventionalAllocations (Large)'!P95</f>
        <v>0</v>
      </c>
      <c r="V122" s="482" t="str">
        <f>'ConventionalAllocations (Large)'!Q95</f>
        <v>No</v>
      </c>
      <c r="W122" s="469"/>
      <c r="X122" s="469"/>
      <c r="Z122" s="474">
        <f>'ConventionalAllocations (Large)'!T95</f>
        <v>351</v>
      </c>
      <c r="AA122" s="469"/>
      <c r="AB122" s="469"/>
      <c r="AC122" s="469"/>
      <c r="AD122" s="469"/>
      <c r="AH122" s="469">
        <v>0</v>
      </c>
      <c r="AI122" s="469"/>
      <c r="AJ122" s="469"/>
      <c r="AK122" s="469"/>
      <c r="AL122" s="469"/>
      <c r="AM122" s="469"/>
      <c r="AN122" s="469"/>
      <c r="AO122" s="469"/>
      <c r="AP122" s="462">
        <f>'ConventionalAllocations (Large)'!AJ95</f>
        <v>0</v>
      </c>
      <c r="AQ122" s="469">
        <f>'ConventionalAllocations (Large)'!AK95</f>
        <v>0</v>
      </c>
      <c r="AR122" s="469">
        <f>'ConventionalAllocations (Large)'!AL95</f>
        <v>0</v>
      </c>
      <c r="AS122" s="469">
        <f>'ConventionalAllocations (Large)'!AM95</f>
        <v>0</v>
      </c>
      <c r="AT122" s="469">
        <f>'ConventionalAllocations (Large)'!AN95</f>
        <v>0</v>
      </c>
      <c r="AU122" s="121">
        <f>'ConventionalAllocations (Large)'!AO95</f>
        <v>0</v>
      </c>
      <c r="AV122" s="469">
        <f>'ConventionalAllocations (Large)'!AP95</f>
        <v>0</v>
      </c>
      <c r="AW122" s="469">
        <f>'ConventionalAllocations (Large)'!AQ95</f>
        <v>87</v>
      </c>
      <c r="AX122" s="469">
        <f>'ConventionalAllocations (Large)'!AR95</f>
        <v>88</v>
      </c>
      <c r="AY122" s="469">
        <f>'ConventionalAllocations (Large)'!AS95</f>
        <v>88</v>
      </c>
      <c r="AZ122" s="469">
        <f>'ConventionalAllocations (Large)'!AT95</f>
        <v>88</v>
      </c>
      <c r="BA122" s="469">
        <f>'ConventionalAllocations (Large)'!AU95</f>
        <v>0</v>
      </c>
      <c r="BB122" s="469">
        <f>'ConventionalAllocations (Large)'!AV95</f>
        <v>0</v>
      </c>
      <c r="BC122" s="469">
        <f>'ConventionalAllocations (Large)'!AW95</f>
        <v>0</v>
      </c>
      <c r="BD122" s="469">
        <f>'ConventionalAllocations (Large)'!AX95</f>
        <v>0</v>
      </c>
      <c r="BE122" s="469">
        <f>'ConventionalAllocations (Large)'!AY95</f>
        <v>351</v>
      </c>
      <c r="BF122" s="116">
        <f t="shared" si="2"/>
        <v>0</v>
      </c>
      <c r="BG122" s="488">
        <f>'ConventionalAllocations (Large)'!R95</f>
        <v>2.46</v>
      </c>
      <c r="BH122" s="457"/>
      <c r="BI122" s="469" t="str">
        <f>'ConventionalAllocations (Large)'!S95</f>
        <v xml:space="preserve">No relevant planning applications. 
Capacity derived from Ealing R19 Capacity Assessment.
</v>
      </c>
      <c r="BJ122" s="469" t="str">
        <f>'ConventionalAllocations (Large)'!Z95</f>
        <v>Beyond 5 years. CfS submission suggests delivery within first 5 years, but in the absence of further evidence assign beyond 5 years.</v>
      </c>
      <c r="BK122" s="457" t="s">
        <v>677</v>
      </c>
      <c r="BL122" s="457" t="s">
        <v>1164</v>
      </c>
    </row>
    <row r="123" spans="1:64" s="470" customFormat="1" hidden="1" x14ac:dyDescent="0.45">
      <c r="A123" s="469">
        <f>'ConventionalAllocations (Large)'!A96</f>
        <v>92</v>
      </c>
      <c r="B123" s="481" t="str">
        <f>'ConventionalAllocations (Large)'!B96</f>
        <v>01PE</v>
      </c>
      <c r="C123" s="469"/>
      <c r="D123" s="469"/>
      <c r="E123" s="469"/>
      <c r="F123" s="469"/>
      <c r="G123" s="469" t="str">
        <f>'ConventionalAllocations (Large)'!D96</f>
        <v>BP Garage, Western Avenue, 
Perivale UB6 8TW</v>
      </c>
      <c r="H123" s="469" t="str">
        <f>'ConventionalAllocations (Large)'!E96</f>
        <v>Residential and commercial</v>
      </c>
      <c r="I123" s="469">
        <f>'ConventionalAllocations (Large)'!F96</f>
        <v>98</v>
      </c>
      <c r="J123" s="469">
        <f>'ConventionalAllocations (Large)'!H96</f>
        <v>0</v>
      </c>
      <c r="K123" s="469">
        <f>'ConventionalAllocations (Large)'!G96</f>
        <v>98</v>
      </c>
      <c r="L123" s="469" t="str">
        <f>'ConventionalAllocations (Large)'!I96</f>
        <v>None</v>
      </c>
      <c r="M123" s="469">
        <f>'ConventionalAllocations (Large)'!J96</f>
        <v>0</v>
      </c>
      <c r="N123" s="469">
        <f>'ConventionalAllocations (Large)'!K96</f>
        <v>98</v>
      </c>
      <c r="O123" s="469"/>
      <c r="P123" s="469"/>
      <c r="Q123" s="482" t="str">
        <f>'ConventionalAllocations (Large)'!L96</f>
        <v>Perivale</v>
      </c>
      <c r="R123" s="482" t="str">
        <f>'ConventionalAllocations (Large)'!M96</f>
        <v>Perivale</v>
      </c>
      <c r="S123" s="482">
        <f>'ConventionalAllocations (Large)'!N96</f>
        <v>516238</v>
      </c>
      <c r="T123" s="482">
        <f>'ConventionalAllocations (Large)'!O96</f>
        <v>182900</v>
      </c>
      <c r="U123" s="482">
        <f>'ConventionalAllocations (Large)'!P96</f>
        <v>0</v>
      </c>
      <c r="V123" s="482" t="str">
        <f>'ConventionalAllocations (Large)'!Q96</f>
        <v>No</v>
      </c>
      <c r="W123" s="469"/>
      <c r="X123" s="469"/>
      <c r="Z123" s="474">
        <f>'ConventionalAllocations (Large)'!T96</f>
        <v>98</v>
      </c>
      <c r="AA123" s="469"/>
      <c r="AB123" s="469"/>
      <c r="AC123" s="469"/>
      <c r="AD123" s="469"/>
      <c r="AH123" s="469">
        <v>0</v>
      </c>
      <c r="AI123" s="469"/>
      <c r="AJ123" s="469"/>
      <c r="AK123" s="469"/>
      <c r="AL123" s="469"/>
      <c r="AM123" s="469"/>
      <c r="AN123" s="469"/>
      <c r="AO123" s="469"/>
      <c r="AP123" s="462">
        <f>'ConventionalAllocations (Large)'!AJ96</f>
        <v>0</v>
      </c>
      <c r="AQ123" s="469">
        <f>'ConventionalAllocations (Large)'!AK96</f>
        <v>0</v>
      </c>
      <c r="AR123" s="469">
        <f>'ConventionalAllocations (Large)'!AL96</f>
        <v>0</v>
      </c>
      <c r="AS123" s="469">
        <f>'ConventionalAllocations (Large)'!AM96</f>
        <v>0</v>
      </c>
      <c r="AT123" s="469">
        <f>'ConventionalAllocations (Large)'!AN96</f>
        <v>0</v>
      </c>
      <c r="AU123" s="121">
        <f>'ConventionalAllocations (Large)'!AO96</f>
        <v>0</v>
      </c>
      <c r="AV123" s="469">
        <f>'ConventionalAllocations (Large)'!AP96</f>
        <v>0</v>
      </c>
      <c r="AW123" s="469">
        <f>'ConventionalAllocations (Large)'!AQ96</f>
        <v>32</v>
      </c>
      <c r="AX123" s="469">
        <f>'ConventionalAllocations (Large)'!AR96</f>
        <v>33</v>
      </c>
      <c r="AY123" s="469">
        <f>'ConventionalAllocations (Large)'!AS96</f>
        <v>33</v>
      </c>
      <c r="AZ123" s="469">
        <f>'ConventionalAllocations (Large)'!AT96</f>
        <v>0</v>
      </c>
      <c r="BA123" s="469">
        <f>'ConventionalAllocations (Large)'!AU96</f>
        <v>0</v>
      </c>
      <c r="BB123" s="469">
        <f>'ConventionalAllocations (Large)'!AV96</f>
        <v>0</v>
      </c>
      <c r="BC123" s="469">
        <f>'ConventionalAllocations (Large)'!AW96</f>
        <v>0</v>
      </c>
      <c r="BD123" s="469">
        <f>'ConventionalAllocations (Large)'!AX96</f>
        <v>0</v>
      </c>
      <c r="BE123" s="469">
        <f>'ConventionalAllocations (Large)'!AY96</f>
        <v>98</v>
      </c>
      <c r="BF123" s="116">
        <f t="shared" si="2"/>
        <v>0</v>
      </c>
      <c r="BG123" s="488">
        <f>'ConventionalAllocations (Large)'!R96</f>
        <v>0.52</v>
      </c>
      <c r="BH123" s="457"/>
      <c r="BI123" s="469" t="str">
        <f>'ConventionalAllocations (Large)'!S96</f>
        <v>Capacity derived from Ealing R19 Capacity Assessment. 
R18 boundary amended to exclude (Aug 2023) completed development (194353FUL &amp; 204095VAR)  for 58 units at Starvin Marvin's to the east.</v>
      </c>
      <c r="BJ123" s="469" t="str">
        <f>'ConventionalAllocations (Large)'!Z96</f>
        <v>Beyond 5 years. Scenario 28</v>
      </c>
      <c r="BK123" s="457" t="s">
        <v>1236</v>
      </c>
      <c r="BL123" s="457" t="s">
        <v>685</v>
      </c>
    </row>
    <row r="124" spans="1:64" s="76" customFormat="1" hidden="1" x14ac:dyDescent="0.45">
      <c r="A124" s="462">
        <f>'ConventionalAllocations (Large)'!A97</f>
        <v>93</v>
      </c>
      <c r="B124" s="486" t="str">
        <f>'ConventionalAllocations (Large)'!B97</f>
        <v>02PE</v>
      </c>
      <c r="C124" s="462"/>
      <c r="D124" s="462"/>
      <c r="E124" s="462"/>
      <c r="F124" s="462"/>
      <c r="G124" s="462" t="str">
        <f>'ConventionalAllocations (Large)'!D97</f>
        <v>Land on the South Side of Western Avenue, Perivale Lane, Perivale UB6 8TW</v>
      </c>
      <c r="H124" s="462" t="str">
        <f>'ConventionalAllocations (Large)'!E97</f>
        <v>Residential.</v>
      </c>
      <c r="I124" s="462">
        <f>'ConventionalAllocations (Large)'!F97</f>
        <v>48</v>
      </c>
      <c r="J124" s="462">
        <f>'ConventionalAllocations (Large)'!H97</f>
        <v>0</v>
      </c>
      <c r="K124" s="462">
        <f>'ConventionalAllocations (Large)'!G97</f>
        <v>48</v>
      </c>
      <c r="L124" s="462" t="str">
        <f>'ConventionalAllocations (Large)'!I97</f>
        <v>None</v>
      </c>
      <c r="M124" s="462">
        <f>'ConventionalAllocations (Large)'!J97</f>
        <v>0</v>
      </c>
      <c r="N124" s="462">
        <f>'ConventionalAllocations (Large)'!K97</f>
        <v>48</v>
      </c>
      <c r="O124" s="462"/>
      <c r="P124" s="462"/>
      <c r="Q124" s="464" t="str">
        <f>'ConventionalAllocations (Large)'!L97</f>
        <v>Perivale</v>
      </c>
      <c r="R124" s="464" t="str">
        <f>'ConventionalAllocations (Large)'!M97</f>
        <v>Perivale</v>
      </c>
      <c r="S124" s="464">
        <f>'ConventionalAllocations (Large)'!N97</f>
        <v>0</v>
      </c>
      <c r="T124" s="464">
        <f>'ConventionalAllocations (Large)'!O97</f>
        <v>0</v>
      </c>
      <c r="U124" s="464">
        <f>'ConventionalAllocations (Large)'!P97</f>
        <v>0</v>
      </c>
      <c r="V124" s="464" t="str">
        <f>'ConventionalAllocations (Large)'!Q97</f>
        <v>No</v>
      </c>
      <c r="W124" s="462"/>
      <c r="X124" s="462"/>
      <c r="Z124" s="448">
        <f>'ConventionalAllocations (Large)'!T97</f>
        <v>0</v>
      </c>
      <c r="AA124" s="462"/>
      <c r="AB124" s="462"/>
      <c r="AC124" s="462"/>
      <c r="AD124" s="462"/>
      <c r="AH124" s="462">
        <v>0</v>
      </c>
      <c r="AI124" s="462"/>
      <c r="AJ124" s="462"/>
      <c r="AK124" s="462"/>
      <c r="AL124" s="462"/>
      <c r="AM124" s="462"/>
      <c r="AN124" s="462"/>
      <c r="AO124" s="462"/>
      <c r="AP124" s="462">
        <f>'ConventionalAllocations (Large)'!AJ97</f>
        <v>0</v>
      </c>
      <c r="AQ124" s="462">
        <f>'ConventionalAllocations (Large)'!AK97</f>
        <v>0</v>
      </c>
      <c r="AR124" s="462">
        <f>'ConventionalAllocations (Large)'!AL97</f>
        <v>0</v>
      </c>
      <c r="AS124" s="462">
        <f>'ConventionalAllocations (Large)'!AM97</f>
        <v>0</v>
      </c>
      <c r="AT124" s="462">
        <f>'ConventionalAllocations (Large)'!AN97</f>
        <v>0</v>
      </c>
      <c r="AU124" s="121">
        <f>'ConventionalAllocations (Large)'!AO97</f>
        <v>0</v>
      </c>
      <c r="AV124" s="462">
        <f>'ConventionalAllocations (Large)'!AP97</f>
        <v>0</v>
      </c>
      <c r="AW124" s="462">
        <f>'ConventionalAllocations (Large)'!AQ97</f>
        <v>0</v>
      </c>
      <c r="AX124" s="462">
        <f>'ConventionalAllocations (Large)'!AR97</f>
        <v>0</v>
      </c>
      <c r="AY124" s="462">
        <f>'ConventionalAllocations (Large)'!AS97</f>
        <v>0</v>
      </c>
      <c r="AZ124" s="462">
        <f>'ConventionalAllocations (Large)'!AT97</f>
        <v>0</v>
      </c>
      <c r="BA124" s="462">
        <f>'ConventionalAllocations (Large)'!AU97</f>
        <v>0</v>
      </c>
      <c r="BB124" s="462">
        <f>'ConventionalAllocations (Large)'!AV97</f>
        <v>0</v>
      </c>
      <c r="BC124" s="462">
        <f>'ConventionalAllocations (Large)'!AW97</f>
        <v>0</v>
      </c>
      <c r="BD124" s="462">
        <f>'ConventionalAllocations (Large)'!AX97</f>
        <v>0</v>
      </c>
      <c r="BE124" s="462">
        <f>'ConventionalAllocations (Large)'!AY97</f>
        <v>0</v>
      </c>
      <c r="BF124" s="116">
        <f t="shared" si="2"/>
        <v>0</v>
      </c>
      <c r="BG124" s="488">
        <f>'ConventionalAllocations (Large)'!R97</f>
        <v>0.16</v>
      </c>
      <c r="BH124" s="457"/>
      <c r="BI124" s="462" t="str">
        <f>'ConventionalAllocations (Large)'!S97</f>
        <v xml:space="preserve">Below Large Site threshold.
</v>
      </c>
      <c r="BJ124" s="462" t="str">
        <f>'ConventionalAllocations (Large)'!Z97</f>
        <v>NA</v>
      </c>
      <c r="BK124" s="457" t="s">
        <v>655</v>
      </c>
      <c r="BL124" s="457" t="s">
        <v>37</v>
      </c>
    </row>
    <row r="125" spans="1:64" s="470" customFormat="1" hidden="1" x14ac:dyDescent="0.45">
      <c r="A125" s="469">
        <f>'ConventionalAllocations (Large)'!A98</f>
        <v>94</v>
      </c>
      <c r="B125" s="481" t="str">
        <f>'ConventionalAllocations (Large)'!B98</f>
        <v>03PE</v>
      </c>
      <c r="C125" s="469"/>
      <c r="D125" s="469"/>
      <c r="E125" s="469"/>
      <c r="F125" s="469"/>
      <c r="G125" s="469" t="str">
        <f>'ConventionalAllocations (Large)'!D98</f>
        <v>Alperton Lane North, Alperton Lane, 
Perivale UB6 2XY</v>
      </c>
      <c r="H125" s="469" t="str">
        <f>'ConventionalAllocations (Large)'!E98</f>
        <v>Industrial-led mixed-use intensification</v>
      </c>
      <c r="I125" s="469">
        <f>'ConventionalAllocations (Large)'!F98</f>
        <v>47</v>
      </c>
      <c r="J125" s="469">
        <f>'ConventionalAllocations (Large)'!H98</f>
        <v>0</v>
      </c>
      <c r="K125" s="469">
        <f>'ConventionalAllocations (Large)'!G98</f>
        <v>47</v>
      </c>
      <c r="L125" s="469" t="str">
        <f>'ConventionalAllocations (Large)'!I98</f>
        <v>None</v>
      </c>
      <c r="M125" s="469">
        <f>'ConventionalAllocations (Large)'!J98</f>
        <v>0</v>
      </c>
      <c r="N125" s="469">
        <f>'ConventionalAllocations (Large)'!K98</f>
        <v>47</v>
      </c>
      <c r="O125" s="469"/>
      <c r="P125" s="469"/>
      <c r="Q125" s="482" t="str">
        <f>'ConventionalAllocations (Large)'!L98</f>
        <v>Perivale</v>
      </c>
      <c r="R125" s="482" t="str">
        <f>'ConventionalAllocations (Large)'!M98</f>
        <v>Perivale</v>
      </c>
      <c r="S125" s="482">
        <f>'ConventionalAllocations (Large)'!N98</f>
        <v>517360</v>
      </c>
      <c r="T125" s="482">
        <f>'ConventionalAllocations (Large)'!O98</f>
        <v>182899</v>
      </c>
      <c r="U125" s="482">
        <f>'ConventionalAllocations (Large)'!P98</f>
        <v>0</v>
      </c>
      <c r="V125" s="482" t="str">
        <f>'ConventionalAllocations (Large)'!Q98</f>
        <v>No</v>
      </c>
      <c r="W125" s="469"/>
      <c r="X125" s="469"/>
      <c r="Z125" s="474">
        <f>'ConventionalAllocations (Large)'!T98</f>
        <v>47</v>
      </c>
      <c r="AA125" s="469"/>
      <c r="AB125" s="469"/>
      <c r="AC125" s="469"/>
      <c r="AD125" s="469"/>
      <c r="AH125" s="469">
        <v>0</v>
      </c>
      <c r="AI125" s="469"/>
      <c r="AJ125" s="469"/>
      <c r="AK125" s="469"/>
      <c r="AL125" s="469"/>
      <c r="AM125" s="469"/>
      <c r="AN125" s="469"/>
      <c r="AO125" s="469"/>
      <c r="AP125" s="462">
        <f>'ConventionalAllocations (Large)'!AJ98</f>
        <v>0</v>
      </c>
      <c r="AQ125" s="469">
        <f>'ConventionalAllocations (Large)'!AK98</f>
        <v>0</v>
      </c>
      <c r="AR125" s="469">
        <f>'ConventionalAllocations (Large)'!AL98</f>
        <v>0</v>
      </c>
      <c r="AS125" s="469">
        <f>'ConventionalAllocations (Large)'!AM98</f>
        <v>0</v>
      </c>
      <c r="AT125" s="469">
        <f>'ConventionalAllocations (Large)'!AN98</f>
        <v>0</v>
      </c>
      <c r="AU125" s="121">
        <f>'ConventionalAllocations (Large)'!AO98</f>
        <v>0</v>
      </c>
      <c r="AV125" s="469">
        <f>'ConventionalAllocations (Large)'!AP98</f>
        <v>0</v>
      </c>
      <c r="AW125" s="469">
        <f>'ConventionalAllocations (Large)'!AQ98</f>
        <v>15</v>
      </c>
      <c r="AX125" s="469">
        <f>'ConventionalAllocations (Large)'!AR98</f>
        <v>16</v>
      </c>
      <c r="AY125" s="469">
        <f>'ConventionalAllocations (Large)'!AS98</f>
        <v>16</v>
      </c>
      <c r="AZ125" s="469">
        <f>'ConventionalAllocations (Large)'!AT98</f>
        <v>0</v>
      </c>
      <c r="BA125" s="469">
        <f>'ConventionalAllocations (Large)'!AU98</f>
        <v>0</v>
      </c>
      <c r="BB125" s="469">
        <f>'ConventionalAllocations (Large)'!AV98</f>
        <v>0</v>
      </c>
      <c r="BC125" s="469">
        <f>'ConventionalAllocations (Large)'!AW98</f>
        <v>0</v>
      </c>
      <c r="BD125" s="469">
        <f>'ConventionalAllocations (Large)'!AX98</f>
        <v>0</v>
      </c>
      <c r="BE125" s="469">
        <f>'ConventionalAllocations (Large)'!AY98</f>
        <v>47</v>
      </c>
      <c r="BF125" s="116">
        <f t="shared" si="2"/>
        <v>0</v>
      </c>
      <c r="BG125" s="488">
        <f>'ConventionalAllocations (Large)'!R98</f>
        <v>0.38</v>
      </c>
      <c r="BH125" s="457"/>
      <c r="BI125" s="469" t="str">
        <f>'ConventionalAllocations (Large)'!S98</f>
        <v>No relevant planning applications.
Capacity derived from Ealing R19 Capacity Assessment.</v>
      </c>
      <c r="BJ125" s="469" t="str">
        <f>'ConventionalAllocations (Large)'!Z98</f>
        <v>Beyond 5 years.  Recent pre-app interest but for commercial only scheme. Scenario 28.</v>
      </c>
      <c r="BK125" s="457" t="s">
        <v>808</v>
      </c>
      <c r="BL125" s="457" t="s">
        <v>852</v>
      </c>
    </row>
    <row r="126" spans="1:64" s="470" customFormat="1" hidden="1" x14ac:dyDescent="0.45">
      <c r="A126" s="469">
        <f>'ConventionalAllocations (Large)'!A99</f>
        <v>95</v>
      </c>
      <c r="B126" s="481" t="str">
        <f>'ConventionalAllocations (Large)'!B99</f>
        <v>04PE</v>
      </c>
      <c r="C126" s="469"/>
      <c r="D126" s="469"/>
      <c r="E126" s="469"/>
      <c r="F126" s="469"/>
      <c r="G126" s="469" t="str">
        <f>'ConventionalAllocations (Large)'!D99</f>
        <v>Alperton Lane South and Metroline Depot, Alperton Lane, Perivale UB5 9RT</v>
      </c>
      <c r="H126" s="469" t="str">
        <f>'ConventionalAllocations (Large)'!E99</f>
        <v>Industrial-led mixed-use intensification.</v>
      </c>
      <c r="I126" s="469">
        <f>'ConventionalAllocations (Large)'!F99</f>
        <v>190</v>
      </c>
      <c r="J126" s="469">
        <f>'ConventionalAllocations (Large)'!H99</f>
        <v>0</v>
      </c>
      <c r="K126" s="469">
        <f>'ConventionalAllocations (Large)'!G99</f>
        <v>190</v>
      </c>
      <c r="L126" s="469" t="str">
        <f>'ConventionalAllocations (Large)'!I99</f>
        <v>None</v>
      </c>
      <c r="M126" s="469">
        <f>'ConventionalAllocations (Large)'!J99</f>
        <v>0</v>
      </c>
      <c r="N126" s="469">
        <f>'ConventionalAllocations (Large)'!K99</f>
        <v>190</v>
      </c>
      <c r="O126" s="469"/>
      <c r="P126" s="469"/>
      <c r="Q126" s="482" t="str">
        <f>'ConventionalAllocations (Large)'!L99</f>
        <v>Perivale</v>
      </c>
      <c r="R126" s="482" t="str">
        <f>'ConventionalAllocations (Large)'!M99</f>
        <v>Perivale</v>
      </c>
      <c r="S126" s="482">
        <f>'ConventionalAllocations (Large)'!N99</f>
        <v>517540</v>
      </c>
      <c r="T126" s="482">
        <f>'ConventionalAllocations (Large)'!O99</f>
        <v>182816</v>
      </c>
      <c r="U126" s="482">
        <f>'ConventionalAllocations (Large)'!P99</f>
        <v>0</v>
      </c>
      <c r="V126" s="482" t="str">
        <f>'ConventionalAllocations (Large)'!Q99</f>
        <v>No</v>
      </c>
      <c r="W126" s="469"/>
      <c r="X126" s="469"/>
      <c r="Z126" s="474">
        <f>'ConventionalAllocations (Large)'!T99</f>
        <v>190</v>
      </c>
      <c r="AA126" s="469"/>
      <c r="AB126" s="469"/>
      <c r="AC126" s="469"/>
      <c r="AD126" s="469"/>
      <c r="AH126" s="469">
        <v>0</v>
      </c>
      <c r="AI126" s="469"/>
      <c r="AJ126" s="469"/>
      <c r="AK126" s="469"/>
      <c r="AL126" s="469"/>
      <c r="AM126" s="469"/>
      <c r="AN126" s="469"/>
      <c r="AO126" s="469"/>
      <c r="AP126" s="462">
        <f>'ConventionalAllocations (Large)'!AJ99</f>
        <v>0</v>
      </c>
      <c r="AQ126" s="469">
        <f>'ConventionalAllocations (Large)'!AK99</f>
        <v>0</v>
      </c>
      <c r="AR126" s="469">
        <f>'ConventionalAllocations (Large)'!AL99</f>
        <v>0</v>
      </c>
      <c r="AS126" s="469">
        <f>'ConventionalAllocations (Large)'!AM99</f>
        <v>0</v>
      </c>
      <c r="AT126" s="469">
        <f>'ConventionalAllocations (Large)'!AN99</f>
        <v>0</v>
      </c>
      <c r="AU126" s="121">
        <f>'ConventionalAllocations (Large)'!AO99</f>
        <v>0</v>
      </c>
      <c r="AV126" s="469">
        <f>'ConventionalAllocations (Large)'!AP99</f>
        <v>0</v>
      </c>
      <c r="AW126" s="469">
        <f>'ConventionalAllocations (Large)'!AQ99</f>
        <v>0</v>
      </c>
      <c r="AX126" s="469">
        <f>'ConventionalAllocations (Large)'!AR99</f>
        <v>47</v>
      </c>
      <c r="AY126" s="469">
        <f>'ConventionalAllocations (Large)'!AS99</f>
        <v>47</v>
      </c>
      <c r="AZ126" s="469">
        <f>'ConventionalAllocations (Large)'!AT99</f>
        <v>48</v>
      </c>
      <c r="BA126" s="469">
        <f>'ConventionalAllocations (Large)'!AU99</f>
        <v>48</v>
      </c>
      <c r="BB126" s="469">
        <f>'ConventionalAllocations (Large)'!AV99</f>
        <v>0</v>
      </c>
      <c r="BC126" s="469">
        <f>'ConventionalAllocations (Large)'!AW99</f>
        <v>0</v>
      </c>
      <c r="BD126" s="469">
        <f>'ConventionalAllocations (Large)'!AX99</f>
        <v>0</v>
      </c>
      <c r="BE126" s="469">
        <f>'ConventionalAllocations (Large)'!AY99</f>
        <v>190</v>
      </c>
      <c r="BF126" s="116">
        <f t="shared" si="2"/>
        <v>0</v>
      </c>
      <c r="BG126" s="488">
        <f>'ConventionalAllocations (Large)'!R99</f>
        <v>1.89</v>
      </c>
      <c r="BH126" s="457"/>
      <c r="BI126" s="469" t="str">
        <f>'ConventionalAllocations (Large)'!S99</f>
        <v xml:space="preserve">No relevant planning applications (P/2013/5028 lies beyond allocation and boundary and has no residential component).
Capacity derived from Ealing R19 Capacity Assessment.
</v>
      </c>
      <c r="BJ126" s="469" t="str">
        <f>'ConventionalAllocations (Large)'!Z99</f>
        <v>Beyond 5 years. Figures not informed by extant or pending applications. Scenario 29</v>
      </c>
      <c r="BK126" s="457" t="s">
        <v>857</v>
      </c>
      <c r="BL126" s="457" t="s">
        <v>620</v>
      </c>
    </row>
    <row r="127" spans="1:64" s="470" customFormat="1" hidden="1" x14ac:dyDescent="0.45">
      <c r="A127" s="469">
        <f>'ConventionalAllocations (Large)'!A100</f>
        <v>96</v>
      </c>
      <c r="B127" s="481" t="str">
        <f>'ConventionalAllocations (Large)'!B100</f>
        <v>01SO</v>
      </c>
      <c r="C127" s="469"/>
      <c r="D127" s="469"/>
      <c r="E127" s="469"/>
      <c r="F127" s="469"/>
      <c r="G127" s="469" t="str">
        <f>'ConventionalAllocations (Large)'!D100</f>
        <v>Southall Crossrail Station &amp; Gurdwara, 2-10 Park Avenue, Southall UB1 3AG</v>
      </c>
      <c r="H127" s="469" t="str">
        <f>'ConventionalAllocations (Large)'!E100</f>
        <v>Residential-led, mixed-use scheme. with retail and community uses at ground floor and reproviding a new purpose built Gurdwara.</v>
      </c>
      <c r="I127" s="469">
        <f>'ConventionalAllocations (Large)'!F100</f>
        <v>505</v>
      </c>
      <c r="J127" s="469">
        <f>'ConventionalAllocations (Large)'!H100</f>
        <v>0</v>
      </c>
      <c r="K127" s="469">
        <f>'ConventionalAllocations (Large)'!G100</f>
        <v>505</v>
      </c>
      <c r="L127" s="469" t="str">
        <f>'ConventionalAllocations (Large)'!I100</f>
        <v>None</v>
      </c>
      <c r="M127" s="469">
        <f>'ConventionalAllocations (Large)'!J100</f>
        <v>0</v>
      </c>
      <c r="N127" s="469">
        <f>'ConventionalAllocations (Large)'!K100</f>
        <v>505</v>
      </c>
      <c r="O127" s="469"/>
      <c r="P127" s="469"/>
      <c r="Q127" s="482" t="str">
        <f>'ConventionalAllocations (Large)'!L100</f>
        <v>Southall Broadway</v>
      </c>
      <c r="R127" s="482" t="str">
        <f>'ConventionalAllocations (Large)'!M100</f>
        <v>Southall</v>
      </c>
      <c r="S127" s="482">
        <f>'ConventionalAllocations (Large)'!N100</f>
        <v>512704</v>
      </c>
      <c r="T127" s="482">
        <f>'ConventionalAllocations (Large)'!O100</f>
        <v>179881</v>
      </c>
      <c r="U127" s="482">
        <f>'ConventionalAllocations (Large)'!P100</f>
        <v>0</v>
      </c>
      <c r="V127" s="482" t="str">
        <f>'ConventionalAllocations (Large)'!Q100</f>
        <v>SOU4</v>
      </c>
      <c r="W127" s="469"/>
      <c r="X127" s="469"/>
      <c r="Z127" s="474">
        <f>'ConventionalAllocations (Large)'!T100</f>
        <v>505</v>
      </c>
      <c r="AA127" s="469"/>
      <c r="AB127" s="469"/>
      <c r="AC127" s="469"/>
      <c r="AD127" s="469"/>
      <c r="AH127" s="469">
        <v>0</v>
      </c>
      <c r="AI127" s="469"/>
      <c r="AJ127" s="469"/>
      <c r="AK127" s="469"/>
      <c r="AL127" s="469"/>
      <c r="AM127" s="469"/>
      <c r="AN127" s="469"/>
      <c r="AO127" s="469"/>
      <c r="AP127" s="462">
        <f>'ConventionalAllocations (Large)'!AJ100</f>
        <v>0</v>
      </c>
      <c r="AQ127" s="469">
        <f>'ConventionalAllocations (Large)'!AK100</f>
        <v>0</v>
      </c>
      <c r="AR127" s="469">
        <f>'ConventionalAllocations (Large)'!AL100</f>
        <v>0</v>
      </c>
      <c r="AS127" s="469">
        <f>'ConventionalAllocations (Large)'!AM100</f>
        <v>0</v>
      </c>
      <c r="AT127" s="469">
        <f>'ConventionalAllocations (Large)'!AN100</f>
        <v>0</v>
      </c>
      <c r="AU127" s="121">
        <f>'ConventionalAllocations (Large)'!AO100</f>
        <v>0</v>
      </c>
      <c r="AV127" s="469">
        <f>'ConventionalAllocations (Large)'!AP100</f>
        <v>101</v>
      </c>
      <c r="AW127" s="469">
        <f>'ConventionalAllocations (Large)'!AQ100</f>
        <v>101</v>
      </c>
      <c r="AX127" s="469">
        <f>'ConventionalAllocations (Large)'!AR100</f>
        <v>101</v>
      </c>
      <c r="AY127" s="469">
        <f>'ConventionalAllocations (Large)'!AS100</f>
        <v>101</v>
      </c>
      <c r="AZ127" s="469">
        <f>'ConventionalAllocations (Large)'!AT100</f>
        <v>101</v>
      </c>
      <c r="BA127" s="469">
        <f>'ConventionalAllocations (Large)'!AU100</f>
        <v>0</v>
      </c>
      <c r="BB127" s="469">
        <f>'ConventionalAllocations (Large)'!AV100</f>
        <v>0</v>
      </c>
      <c r="BC127" s="469">
        <f>'ConventionalAllocations (Large)'!AW100</f>
        <v>0</v>
      </c>
      <c r="BD127" s="469">
        <f>'ConventionalAllocations (Large)'!AX100</f>
        <v>0</v>
      </c>
      <c r="BE127" s="469">
        <f>'ConventionalAllocations (Large)'!AY100</f>
        <v>505</v>
      </c>
      <c r="BF127" s="116">
        <f t="shared" si="2"/>
        <v>0</v>
      </c>
      <c r="BG127" s="488">
        <f>'ConventionalAllocations (Large)'!R100</f>
        <v>1.27</v>
      </c>
      <c r="BH127" s="457"/>
      <c r="BI127" s="469" t="str">
        <f>'ConventionalAllocations (Large)'!S100</f>
        <v>No relevant planning applications. 
Capacity derived from Tall Buildings Strategy</v>
      </c>
      <c r="BJ127" s="469" t="str">
        <f>'ConventionalAllocations (Large)'!Z100</f>
        <v xml:space="preserve">Bespoke. Early pre-app discussions with landowner.  </v>
      </c>
      <c r="BK127" s="457" t="s">
        <v>525</v>
      </c>
      <c r="BL127" s="457" t="s">
        <v>860</v>
      </c>
    </row>
    <row r="128" spans="1:64" s="76" customFormat="1" hidden="1" x14ac:dyDescent="0.45">
      <c r="A128" s="462">
        <f>'ConventionalAllocations (Large)'!A101</f>
        <v>97</v>
      </c>
      <c r="B128" s="486" t="str">
        <f>'ConventionalAllocations (Large)'!B101</f>
        <v>NA</v>
      </c>
      <c r="C128" s="462"/>
      <c r="D128" s="462"/>
      <c r="E128" s="462"/>
      <c r="F128" s="462"/>
      <c r="G128" s="462" t="str">
        <f>'ConventionalAllocations (Large)'!D101</f>
        <v>Park Avenue, Southall UB1 3AD</v>
      </c>
      <c r="H128" s="462" t="str">
        <f>'ConventionalAllocations (Large)'!E101</f>
        <v>Residential and some commercial on ground floor</v>
      </c>
      <c r="I128" s="462">
        <f>'ConventionalAllocations (Large)'!F101</f>
        <v>516</v>
      </c>
      <c r="J128" s="462">
        <f>'ConventionalAllocations (Large)'!H101</f>
        <v>23</v>
      </c>
      <c r="K128" s="462">
        <f>'ConventionalAllocations (Large)'!G101</f>
        <v>493</v>
      </c>
      <c r="L128" s="462" t="str">
        <f>'ConventionalAllocations (Large)'!I101</f>
        <v>216991FULR3
232654VAR (pending and doesn't alter unit totals)</v>
      </c>
      <c r="M128" s="462">
        <f>'ConventionalAllocations (Large)'!J101</f>
        <v>493</v>
      </c>
      <c r="N128" s="462">
        <f>'ConventionalAllocations (Large)'!K101</f>
        <v>0</v>
      </c>
      <c r="O128" s="462"/>
      <c r="P128" s="462"/>
      <c r="Q128" s="464" t="str">
        <f>'ConventionalAllocations (Large)'!L101</f>
        <v>Southall Broadway</v>
      </c>
      <c r="R128" s="464" t="str">
        <f>'ConventionalAllocations (Large)'!M101</f>
        <v>Southall</v>
      </c>
      <c r="S128" s="464">
        <f>'ConventionalAllocations (Large)'!N101</f>
        <v>0</v>
      </c>
      <c r="T128" s="464">
        <f>'ConventionalAllocations (Large)'!O101</f>
        <v>0</v>
      </c>
      <c r="U128" s="464">
        <f>'ConventionalAllocations (Large)'!P101</f>
        <v>0</v>
      </c>
      <c r="V128" s="464" t="str">
        <f>'ConventionalAllocations (Large)'!Q101</f>
        <v>SOU4</v>
      </c>
      <c r="W128" s="462"/>
      <c r="X128" s="462"/>
      <c r="Z128" s="448">
        <f>'ConventionalAllocations (Large)'!T101</f>
        <v>0</v>
      </c>
      <c r="AA128" s="462"/>
      <c r="AB128" s="462"/>
      <c r="AC128" s="462"/>
      <c r="AD128" s="462"/>
      <c r="AH128" s="462">
        <v>0</v>
      </c>
      <c r="AI128" s="462"/>
      <c r="AJ128" s="462"/>
      <c r="AK128" s="462"/>
      <c r="AL128" s="462"/>
      <c r="AM128" s="462"/>
      <c r="AN128" s="462"/>
      <c r="AO128" s="462"/>
      <c r="AP128" s="462">
        <f>'ConventionalAllocations (Large)'!AJ101</f>
        <v>0</v>
      </c>
      <c r="AQ128" s="462">
        <f>'ConventionalAllocations (Large)'!AK101</f>
        <v>0</v>
      </c>
      <c r="AR128" s="462">
        <f>'ConventionalAllocations (Large)'!AL101</f>
        <v>0</v>
      </c>
      <c r="AS128" s="462">
        <f>'ConventionalAllocations (Large)'!AM101</f>
        <v>0</v>
      </c>
      <c r="AT128" s="462">
        <f>'ConventionalAllocations (Large)'!AN101</f>
        <v>0</v>
      </c>
      <c r="AU128" s="121">
        <f>'ConventionalAllocations (Large)'!AO101</f>
        <v>0</v>
      </c>
      <c r="AV128" s="462">
        <f>'ConventionalAllocations (Large)'!AP101</f>
        <v>0</v>
      </c>
      <c r="AW128" s="462">
        <f>'ConventionalAllocations (Large)'!AQ101</f>
        <v>0</v>
      </c>
      <c r="AX128" s="462">
        <f>'ConventionalAllocations (Large)'!AR101</f>
        <v>0</v>
      </c>
      <c r="AY128" s="462">
        <f>'ConventionalAllocations (Large)'!AS101</f>
        <v>0</v>
      </c>
      <c r="AZ128" s="462">
        <f>'ConventionalAllocations (Large)'!AT101</f>
        <v>0</v>
      </c>
      <c r="BA128" s="462">
        <f>'ConventionalAllocations (Large)'!AU101</f>
        <v>0</v>
      </c>
      <c r="BB128" s="462">
        <f>'ConventionalAllocations (Large)'!AV101</f>
        <v>0</v>
      </c>
      <c r="BC128" s="462">
        <f>'ConventionalAllocations (Large)'!AW101</f>
        <v>0</v>
      </c>
      <c r="BD128" s="462">
        <f>'ConventionalAllocations (Large)'!AX101</f>
        <v>0</v>
      </c>
      <c r="BE128" s="462">
        <f>'ConventionalAllocations (Large)'!AY101</f>
        <v>0</v>
      </c>
      <c r="BF128" s="116">
        <f t="shared" si="2"/>
        <v>0</v>
      </c>
      <c r="BG128" s="488">
        <f>'ConventionalAllocations (Large)'!R101</f>
        <v>1.24</v>
      </c>
      <c r="BH128" s="457"/>
      <c r="BI128" s="462" t="str">
        <f>'ConventionalAllocations (Large)'!S101</f>
        <v xml:space="preserve">No longer pursued as Allocation.  
Capacity (493) assigned to Conventional Pipeline tab reflecting planning permission ref. 216991FULR3.
</v>
      </c>
      <c r="BJ128" s="462" t="str">
        <f>'ConventionalAllocations (Large)'!Z101</f>
        <v>NA</v>
      </c>
      <c r="BK128" s="457" t="s">
        <v>865</v>
      </c>
      <c r="BL128" s="457" t="s">
        <v>37</v>
      </c>
    </row>
    <row r="129" spans="1:64" s="76" customFormat="1" hidden="1" x14ac:dyDescent="0.45">
      <c r="A129" s="462">
        <f>'ConventionalAllocations (Large)'!A102</f>
        <v>98</v>
      </c>
      <c r="B129" s="486" t="str">
        <f>'ConventionalAllocations (Large)'!B102</f>
        <v>02SO</v>
      </c>
      <c r="C129" s="462"/>
      <c r="D129" s="462"/>
      <c r="E129" s="462"/>
      <c r="F129" s="462"/>
      <c r="G129" s="462" t="str">
        <f>'ConventionalAllocations (Large)'!D102</f>
        <v>Southall Sidings, Park Avenue, Southall UB1 3AD</v>
      </c>
      <c r="H129" s="462" t="str">
        <f>'ConventionalAllocations (Large)'!E102</f>
        <v>Residential led mixed use scheme.</v>
      </c>
      <c r="I129" s="462">
        <f>'ConventionalAllocations (Large)'!F102</f>
        <v>460</v>
      </c>
      <c r="J129" s="462">
        <f>'ConventionalAllocations (Large)'!H102</f>
        <v>0</v>
      </c>
      <c r="K129" s="462">
        <f>'ConventionalAllocations (Large)'!G102</f>
        <v>460</v>
      </c>
      <c r="L129" s="462" t="str">
        <f>'ConventionalAllocations (Large)'!I102</f>
        <v>201888FUL</v>
      </c>
      <c r="M129" s="462">
        <f>'ConventionalAllocations (Large)'!J102</f>
        <v>460</v>
      </c>
      <c r="N129" s="462">
        <f>'ConventionalAllocations (Large)'!K102</f>
        <v>0</v>
      </c>
      <c r="O129" s="462"/>
      <c r="P129" s="462"/>
      <c r="Q129" s="464" t="str">
        <f>'ConventionalAllocations (Large)'!L102</f>
        <v>Southall Broadway</v>
      </c>
      <c r="R129" s="464" t="str">
        <f>'ConventionalAllocations (Large)'!M102</f>
        <v>Southall</v>
      </c>
      <c r="S129" s="464">
        <f>'ConventionalAllocations (Large)'!N102</f>
        <v>0</v>
      </c>
      <c r="T129" s="464">
        <f>'ConventionalAllocations (Large)'!O102</f>
        <v>0</v>
      </c>
      <c r="U129" s="464">
        <f>'ConventionalAllocations (Large)'!P102</f>
        <v>0</v>
      </c>
      <c r="V129" s="464" t="str">
        <f>'ConventionalAllocations (Large)'!Q102</f>
        <v>SOU4</v>
      </c>
      <c r="W129" s="462"/>
      <c r="X129" s="462"/>
      <c r="Z129" s="448">
        <f>'ConventionalAllocations (Large)'!T102</f>
        <v>0</v>
      </c>
      <c r="AA129" s="462"/>
      <c r="AB129" s="462"/>
      <c r="AC129" s="462"/>
      <c r="AD129" s="462"/>
      <c r="AH129" s="462">
        <v>0</v>
      </c>
      <c r="AI129" s="462"/>
      <c r="AJ129" s="462"/>
      <c r="AK129" s="462"/>
      <c r="AL129" s="462"/>
      <c r="AM129" s="462"/>
      <c r="AN129" s="462"/>
      <c r="AO129" s="462"/>
      <c r="AP129" s="462">
        <f>'ConventionalAllocations (Large)'!AJ102</f>
        <v>0</v>
      </c>
      <c r="AQ129" s="462">
        <f>'ConventionalAllocations (Large)'!AK102</f>
        <v>0</v>
      </c>
      <c r="AR129" s="462">
        <f>'ConventionalAllocations (Large)'!AL102</f>
        <v>0</v>
      </c>
      <c r="AS129" s="462">
        <f>'ConventionalAllocations (Large)'!AM102</f>
        <v>0</v>
      </c>
      <c r="AT129" s="462">
        <f>'ConventionalAllocations (Large)'!AN102</f>
        <v>0</v>
      </c>
      <c r="AU129" s="121">
        <f>'ConventionalAllocations (Large)'!AO102</f>
        <v>0</v>
      </c>
      <c r="AV129" s="462">
        <f>'ConventionalAllocations (Large)'!AP102</f>
        <v>0</v>
      </c>
      <c r="AW129" s="462">
        <f>'ConventionalAllocations (Large)'!AQ102</f>
        <v>0</v>
      </c>
      <c r="AX129" s="462">
        <f>'ConventionalAllocations (Large)'!AR102</f>
        <v>0</v>
      </c>
      <c r="AY129" s="462">
        <f>'ConventionalAllocations (Large)'!AS102</f>
        <v>0</v>
      </c>
      <c r="AZ129" s="462">
        <f>'ConventionalAllocations (Large)'!AT102</f>
        <v>0</v>
      </c>
      <c r="BA129" s="462">
        <f>'ConventionalAllocations (Large)'!AU102</f>
        <v>0</v>
      </c>
      <c r="BB129" s="462">
        <f>'ConventionalAllocations (Large)'!AV102</f>
        <v>0</v>
      </c>
      <c r="BC129" s="462">
        <f>'ConventionalAllocations (Large)'!AW102</f>
        <v>0</v>
      </c>
      <c r="BD129" s="462">
        <f>'ConventionalAllocations (Large)'!AX102</f>
        <v>0</v>
      </c>
      <c r="BE129" s="462">
        <f>'ConventionalAllocations (Large)'!AY102</f>
        <v>0</v>
      </c>
      <c r="BF129" s="116">
        <f t="shared" si="2"/>
        <v>0</v>
      </c>
      <c r="BG129" s="488">
        <f>'ConventionalAllocations (Large)'!R102</f>
        <v>1.1599999999999999</v>
      </c>
      <c r="BH129" s="457"/>
      <c r="BI129" s="462" t="str">
        <f>'ConventionalAllocations (Large)'!S102</f>
        <v xml:space="preserve">Capacity (460) assigned to Conventional Pipeline tab reflecting planning permission ref. 201888FUL.
</v>
      </c>
      <c r="BJ129" s="462" t="str">
        <f>'ConventionalAllocations (Large)'!Z102</f>
        <v>NA</v>
      </c>
      <c r="BK129" s="457" t="s">
        <v>868</v>
      </c>
      <c r="BL129" s="457" t="s">
        <v>37</v>
      </c>
    </row>
    <row r="130" spans="1:64" x14ac:dyDescent="0.45">
      <c r="A130" s="462">
        <f>'ConventionalAllocations (Large)'!A103</f>
        <v>99</v>
      </c>
      <c r="B130" s="465" t="str">
        <f>'ConventionalAllocations (Large)'!B103</f>
        <v>03SO</v>
      </c>
      <c r="C130" s="462"/>
      <c r="D130" s="462"/>
      <c r="E130" s="462"/>
      <c r="F130" s="462"/>
      <c r="G130" s="116" t="str">
        <f>'ConventionalAllocations (Large)'!D103</f>
        <v>Former Sorting Office &amp; Kings Hall Methodist Church, South Road, Southall UB1 1RB</v>
      </c>
      <c r="H130" s="462" t="str">
        <f>'ConventionalAllocations (Large)'!E103</f>
        <v>Residential led mixed use scheme, including retention of community facilities.</v>
      </c>
      <c r="I130" s="462">
        <f>'ConventionalAllocations (Large)'!F103</f>
        <v>88</v>
      </c>
      <c r="J130" s="462">
        <f>'ConventionalAllocations (Large)'!H103</f>
        <v>0</v>
      </c>
      <c r="K130" s="116">
        <f>'ConventionalAllocations (Large)'!G103</f>
        <v>88</v>
      </c>
      <c r="L130" s="462" t="str">
        <f>'ConventionalAllocations (Large)'!I103</f>
        <v>PP/2015/4921
PAC/2014/5876
222363VAR (amends PP/2015/4921 but doesn't alter unit totals)</v>
      </c>
      <c r="M130" s="462">
        <f>'ConventionalAllocations (Large)'!J103</f>
        <v>0</v>
      </c>
      <c r="N130" s="462">
        <f>'ConventionalAllocations (Large)'!K103</f>
        <v>88</v>
      </c>
      <c r="O130" s="462"/>
      <c r="P130" s="462"/>
      <c r="Q130" s="464" t="str">
        <f>'ConventionalAllocations (Large)'!L103</f>
        <v>Southall Broadway</v>
      </c>
      <c r="R130" s="464" t="str">
        <f>'ConventionalAllocations (Large)'!M103</f>
        <v>Southall</v>
      </c>
      <c r="S130" s="464">
        <f>'ConventionalAllocations (Large)'!N103</f>
        <v>512618</v>
      </c>
      <c r="T130" s="464">
        <f>'ConventionalAllocations (Large)'!O103</f>
        <v>180006</v>
      </c>
      <c r="U130" s="464">
        <f>'ConventionalAllocations (Large)'!P103</f>
        <v>0</v>
      </c>
      <c r="V130" s="464" t="str">
        <f>'ConventionalAllocations (Large)'!Q103</f>
        <v>SOU3</v>
      </c>
      <c r="W130" s="462"/>
      <c r="X130" s="462"/>
      <c r="Z130" s="473">
        <f>'ConventionalAllocations (Large)'!T103</f>
        <v>88</v>
      </c>
      <c r="AA130" s="462"/>
      <c r="AB130" s="462"/>
      <c r="AC130" s="462"/>
      <c r="AD130" s="462"/>
      <c r="AH130" s="462">
        <v>0</v>
      </c>
      <c r="AI130" s="462"/>
      <c r="AJ130" s="462"/>
      <c r="AK130" s="462"/>
      <c r="AL130" s="462"/>
      <c r="AM130" s="462"/>
      <c r="AN130" s="462"/>
      <c r="AO130" s="462"/>
      <c r="AP130" s="462">
        <f>'ConventionalAllocations (Large)'!AJ103</f>
        <v>0</v>
      </c>
      <c r="AQ130" s="116">
        <f>'ConventionalAllocations (Large)'!AK103</f>
        <v>0</v>
      </c>
      <c r="AR130" s="116">
        <f>'ConventionalAllocations (Large)'!AL103</f>
        <v>0</v>
      </c>
      <c r="AS130" s="116">
        <f>'ConventionalAllocations (Large)'!AM103</f>
        <v>0</v>
      </c>
      <c r="AT130" s="116">
        <f>'ConventionalAllocations (Large)'!AN103</f>
        <v>41</v>
      </c>
      <c r="AU130" s="121">
        <f>'ConventionalAllocations (Large)'!AO103</f>
        <v>0</v>
      </c>
      <c r="AV130" s="462">
        <f>'ConventionalAllocations (Large)'!AP103</f>
        <v>23</v>
      </c>
      <c r="AW130" s="462">
        <f>'ConventionalAllocations (Large)'!AQ103</f>
        <v>24</v>
      </c>
      <c r="AX130" s="462">
        <f>'ConventionalAllocations (Large)'!AR103</f>
        <v>0</v>
      </c>
      <c r="AY130" s="462">
        <f>'ConventionalAllocations (Large)'!AS103</f>
        <v>0</v>
      </c>
      <c r="AZ130" s="462">
        <f>'ConventionalAllocations (Large)'!AT103</f>
        <v>0</v>
      </c>
      <c r="BA130" s="462">
        <f>'ConventionalAllocations (Large)'!AU103</f>
        <v>0</v>
      </c>
      <c r="BB130" s="462">
        <f>'ConventionalAllocations (Large)'!AV103</f>
        <v>0</v>
      </c>
      <c r="BC130" s="462">
        <f>'ConventionalAllocations (Large)'!AW103</f>
        <v>0</v>
      </c>
      <c r="BD130" s="462">
        <f>'ConventionalAllocations (Large)'!AX103</f>
        <v>0</v>
      </c>
      <c r="BE130" s="462">
        <f>'ConventionalAllocations (Large)'!AY103</f>
        <v>88</v>
      </c>
      <c r="BF130" s="116">
        <f t="shared" si="2"/>
        <v>41</v>
      </c>
      <c r="BG130" s="488">
        <f>'ConventionalAllocations (Large)'!R103</f>
        <v>0.57999999999999996</v>
      </c>
      <c r="BH130" s="457" t="s">
        <v>1541</v>
      </c>
      <c r="BI130" s="457" t="str">
        <f>'ConventionalAllocations (Large)'!S103</f>
        <v xml:space="preserve">Capacity derived from the Tall Building Feasibility Study. 
Tall building capacity estimate subsumes capacity from extant permissions (PP/2015/4921) relating to this site.  Pre-app discussions are also ongoing re. redevelopment of King Hall. Again it is assumed that Tall Building Feasibility Study Capacity  estimate subsumes any potential yield from this part of the site as well. </v>
      </c>
      <c r="BJ130" s="457" t="str">
        <f>'ConventionalAllocations (Large)'!Z103</f>
        <v>Bespoke. Phasing to reflect permission at sorting office (PP/2015/4921 commenced Jan 2020) and pre-app activity for Kings Hall.</v>
      </c>
      <c r="BK130" s="457" t="s">
        <v>872</v>
      </c>
      <c r="BL130" s="457" t="s">
        <v>1391</v>
      </c>
    </row>
    <row r="131" spans="1:64" s="470" customFormat="1" hidden="1" x14ac:dyDescent="0.45">
      <c r="A131" s="469">
        <f>'ConventionalAllocations (Large)'!A104</f>
        <v>100</v>
      </c>
      <c r="B131" s="481" t="str">
        <f>'ConventionalAllocations (Large)'!B104</f>
        <v>04SO</v>
      </c>
      <c r="C131" s="469"/>
      <c r="D131" s="469"/>
      <c r="E131" s="469"/>
      <c r="F131" s="469"/>
      <c r="G131" s="469" t="str">
        <f>'ConventionalAllocations (Large)'!D104</f>
        <v>Southall West London College, Beaconsfield Road, Southall, UB1 1RB</v>
      </c>
      <c r="H131" s="469" t="str">
        <f>'ConventionalAllocations (Large)'!E104</f>
        <v>Residential, education, community and leisure/sport use</v>
      </c>
      <c r="I131" s="469">
        <f>'ConventionalAllocations (Large)'!F104</f>
        <v>103</v>
      </c>
      <c r="J131" s="469">
        <f>'ConventionalAllocations (Large)'!H104</f>
        <v>0</v>
      </c>
      <c r="K131" s="469">
        <f>'ConventionalAllocations (Large)'!G104</f>
        <v>103</v>
      </c>
      <c r="L131" s="469" t="str">
        <f>'ConventionalAllocations (Large)'!I104</f>
        <v>None</v>
      </c>
      <c r="M131" s="469">
        <f>'ConventionalAllocations (Large)'!J104</f>
        <v>0</v>
      </c>
      <c r="N131" s="469">
        <f>'ConventionalAllocations (Large)'!K104</f>
        <v>103</v>
      </c>
      <c r="O131" s="469"/>
      <c r="P131" s="469"/>
      <c r="Q131" s="482" t="str">
        <f>'ConventionalAllocations (Large)'!L104</f>
        <v>Southall Broadway</v>
      </c>
      <c r="R131" s="482" t="str">
        <f>'ConventionalAllocations (Large)'!M104</f>
        <v>Southall</v>
      </c>
      <c r="S131" s="482">
        <f>'ConventionalAllocations (Large)'!N104</f>
        <v>512458</v>
      </c>
      <c r="T131" s="482">
        <f>'ConventionalAllocations (Large)'!O104</f>
        <v>180023</v>
      </c>
      <c r="U131" s="482">
        <f>'ConventionalAllocations (Large)'!P104</f>
        <v>0</v>
      </c>
      <c r="V131" s="482" t="str">
        <f>'ConventionalAllocations (Large)'!Q104</f>
        <v>SOU3</v>
      </c>
      <c r="W131" s="469"/>
      <c r="X131" s="469"/>
      <c r="Z131" s="474">
        <f>'ConventionalAllocations (Large)'!T104</f>
        <v>103</v>
      </c>
      <c r="AA131" s="469"/>
      <c r="AB131" s="469"/>
      <c r="AC131" s="469"/>
      <c r="AD131" s="469"/>
      <c r="AH131" s="469">
        <v>0</v>
      </c>
      <c r="AI131" s="469"/>
      <c r="AJ131" s="469"/>
      <c r="AK131" s="469"/>
      <c r="AL131" s="469"/>
      <c r="AM131" s="469"/>
      <c r="AN131" s="469"/>
      <c r="AO131" s="469"/>
      <c r="AP131" s="462">
        <f>'ConventionalAllocations (Large)'!AJ104</f>
        <v>0</v>
      </c>
      <c r="AQ131" s="469">
        <f>'ConventionalAllocations (Large)'!AK104</f>
        <v>0</v>
      </c>
      <c r="AR131" s="469">
        <f>'ConventionalAllocations (Large)'!AL104</f>
        <v>0</v>
      </c>
      <c r="AS131" s="469">
        <f>'ConventionalAllocations (Large)'!AM104</f>
        <v>0</v>
      </c>
      <c r="AT131" s="469">
        <f>'ConventionalAllocations (Large)'!AN104</f>
        <v>0</v>
      </c>
      <c r="AU131" s="121">
        <f>'ConventionalAllocations (Large)'!AO104</f>
        <v>0</v>
      </c>
      <c r="AV131" s="469">
        <f>'ConventionalAllocations (Large)'!AP104</f>
        <v>0</v>
      </c>
      <c r="AW131" s="469">
        <f>'ConventionalAllocations (Large)'!AQ104</f>
        <v>0</v>
      </c>
      <c r="AX131" s="469">
        <f>'ConventionalAllocations (Large)'!AR104</f>
        <v>34</v>
      </c>
      <c r="AY131" s="469">
        <f>'ConventionalAllocations (Large)'!AS104</f>
        <v>34</v>
      </c>
      <c r="AZ131" s="469">
        <f>'ConventionalAllocations (Large)'!AT104</f>
        <v>35</v>
      </c>
      <c r="BA131" s="469">
        <f>'ConventionalAllocations (Large)'!AU104</f>
        <v>0</v>
      </c>
      <c r="BB131" s="469">
        <f>'ConventionalAllocations (Large)'!AV104</f>
        <v>0</v>
      </c>
      <c r="BC131" s="469">
        <f>'ConventionalAllocations (Large)'!AW104</f>
        <v>0</v>
      </c>
      <c r="BD131" s="469">
        <f>'ConventionalAllocations (Large)'!AX104</f>
        <v>0</v>
      </c>
      <c r="BE131" s="469">
        <f>'ConventionalAllocations (Large)'!AY104</f>
        <v>103</v>
      </c>
      <c r="BF131" s="116">
        <f t="shared" si="2"/>
        <v>0</v>
      </c>
      <c r="BG131" s="488">
        <f>'ConventionalAllocations (Large)'!R104</f>
        <v>1.18</v>
      </c>
      <c r="BH131" s="457"/>
      <c r="BI131" s="469" t="str">
        <f>'ConventionalAllocations (Large)'!S104</f>
        <v>Capacity derived from Ealing R19 Capacity Assessment.
Note R18 boundary amended to exclude that part of site covered by 203705FUL.</v>
      </c>
      <c r="BJ131" s="469" t="str">
        <f>'ConventionalAllocations (Large)'!Z104</f>
        <v>Bespoke. Note neighbouring site underpinned by 203705FUL has commenced and nearing completion.</v>
      </c>
      <c r="BK131" s="457" t="s">
        <v>875</v>
      </c>
      <c r="BL131" s="457" t="s">
        <v>876</v>
      </c>
    </row>
    <row r="132" spans="1:64" s="470" customFormat="1" hidden="1" x14ac:dyDescent="0.45">
      <c r="A132" s="469">
        <f>'ConventionalAllocations (Large)'!A105</f>
        <v>101</v>
      </c>
      <c r="B132" s="481" t="str">
        <f>'ConventionalAllocations (Large)'!B105</f>
        <v>05SO</v>
      </c>
      <c r="C132" s="469"/>
      <c r="D132" s="469"/>
      <c r="E132" s="469"/>
      <c r="F132" s="469"/>
      <c r="G132" s="469" t="str">
        <f>'ConventionalAllocations (Large)'!D105</f>
        <v>31-45 South Road &amp; Telephone Exchange, Quality Foods &amp; Iceland, Southall, UB1 1SW</v>
      </c>
      <c r="H132" s="469" t="str">
        <f>'ConventionalAllocations (Large)'!E105</f>
        <v>Residential above retail ground floor and community facilities</v>
      </c>
      <c r="I132" s="469">
        <f>'ConventionalAllocations (Large)'!F105</f>
        <v>148</v>
      </c>
      <c r="J132" s="469">
        <f>'ConventionalAllocations (Large)'!H105</f>
        <v>6</v>
      </c>
      <c r="K132" s="469">
        <f>'ConventionalAllocations (Large)'!G105</f>
        <v>142</v>
      </c>
      <c r="L132" s="469" t="str">
        <f>'ConventionalAllocations (Large)'!I105</f>
        <v>None</v>
      </c>
      <c r="M132" s="469">
        <f>'ConventionalAllocations (Large)'!J105</f>
        <v>0</v>
      </c>
      <c r="N132" s="469">
        <f>'ConventionalAllocations (Large)'!K105</f>
        <v>142</v>
      </c>
      <c r="O132" s="469"/>
      <c r="P132" s="469"/>
      <c r="Q132" s="482" t="str">
        <f>'ConventionalAllocations (Large)'!L105</f>
        <v>Southall Broadway</v>
      </c>
      <c r="R132" s="482" t="str">
        <f>'ConventionalAllocations (Large)'!M105</f>
        <v>Southall</v>
      </c>
      <c r="S132" s="482">
        <f>'ConventionalAllocations (Large)'!N105</f>
        <v>512789</v>
      </c>
      <c r="T132" s="482">
        <f>'ConventionalAllocations (Large)'!O105</f>
        <v>180179</v>
      </c>
      <c r="U132" s="482">
        <f>'ConventionalAllocations (Large)'!P105</f>
        <v>0</v>
      </c>
      <c r="V132" s="482" t="str">
        <f>'ConventionalAllocations (Large)'!Q105</f>
        <v>SOU2</v>
      </c>
      <c r="W132" s="469"/>
      <c r="X132" s="469"/>
      <c r="Z132" s="474">
        <f>'ConventionalAllocations (Large)'!T105</f>
        <v>142</v>
      </c>
      <c r="AA132" s="469"/>
      <c r="AB132" s="469"/>
      <c r="AC132" s="469"/>
      <c r="AD132" s="469"/>
      <c r="AH132" s="469">
        <v>0</v>
      </c>
      <c r="AI132" s="469"/>
      <c r="AJ132" s="469"/>
      <c r="AK132" s="469"/>
      <c r="AL132" s="469"/>
      <c r="AM132" s="469"/>
      <c r="AN132" s="469"/>
      <c r="AO132" s="469"/>
      <c r="AP132" s="462">
        <f>'ConventionalAllocations (Large)'!AJ105</f>
        <v>0</v>
      </c>
      <c r="AQ132" s="469">
        <f>'ConventionalAllocations (Large)'!AK105</f>
        <v>0</v>
      </c>
      <c r="AR132" s="469">
        <f>'ConventionalAllocations (Large)'!AL105</f>
        <v>0</v>
      </c>
      <c r="AS132" s="469">
        <f>'ConventionalAllocations (Large)'!AM105</f>
        <v>0</v>
      </c>
      <c r="AT132" s="469">
        <f>'ConventionalAllocations (Large)'!AN105</f>
        <v>0</v>
      </c>
      <c r="AU132" s="121">
        <f>'ConventionalAllocations (Large)'!AO105</f>
        <v>0</v>
      </c>
      <c r="AV132" s="469">
        <f>'ConventionalAllocations (Large)'!AP105</f>
        <v>0</v>
      </c>
      <c r="AW132" s="469">
        <f>'ConventionalAllocations (Large)'!AQ105</f>
        <v>0</v>
      </c>
      <c r="AX132" s="469">
        <f>'ConventionalAllocations (Large)'!AR105</f>
        <v>35</v>
      </c>
      <c r="AY132" s="469">
        <f>'ConventionalAllocations (Large)'!AS105</f>
        <v>35</v>
      </c>
      <c r="AZ132" s="469">
        <f>'ConventionalAllocations (Large)'!AT105</f>
        <v>36</v>
      </c>
      <c r="BA132" s="469">
        <f>'ConventionalAllocations (Large)'!AU105</f>
        <v>36</v>
      </c>
      <c r="BB132" s="469">
        <f>'ConventionalAllocations (Large)'!AV105</f>
        <v>0</v>
      </c>
      <c r="BC132" s="469">
        <f>'ConventionalAllocations (Large)'!AW105</f>
        <v>0</v>
      </c>
      <c r="BD132" s="469">
        <f>'ConventionalAllocations (Large)'!AX105</f>
        <v>0</v>
      </c>
      <c r="BE132" s="469">
        <f>'ConventionalAllocations (Large)'!AY105</f>
        <v>142</v>
      </c>
      <c r="BF132" s="116">
        <f t="shared" si="2"/>
        <v>0</v>
      </c>
      <c r="BG132" s="488">
        <f>'ConventionalAllocations (Large)'!R105</f>
        <v>1.04</v>
      </c>
      <c r="BH132" s="457"/>
      <c r="BI132" s="469" t="str">
        <f>'ConventionalAllocations (Large)'!S105</f>
        <v>Capacity derived from the Tall Building Feasibility Study.</v>
      </c>
      <c r="BJ132" s="469" t="str">
        <f>'ConventionalAllocations (Large)'!Z105</f>
        <v>Beyond 5 years. Complex land assembly my impact timing of delivery. Scenario 29</v>
      </c>
      <c r="BK132" s="457" t="s">
        <v>1184</v>
      </c>
      <c r="BL132" s="457" t="s">
        <v>1393</v>
      </c>
    </row>
    <row r="133" spans="1:64" s="76" customFormat="1" hidden="1" x14ac:dyDescent="0.45">
      <c r="A133" s="462">
        <f>'ConventionalAllocations (Large)'!A106</f>
        <v>102</v>
      </c>
      <c r="B133" s="486" t="str">
        <f>'ConventionalAllocations (Large)'!B106</f>
        <v>NA</v>
      </c>
      <c r="C133" s="462"/>
      <c r="D133" s="462"/>
      <c r="E133" s="462"/>
      <c r="F133" s="462"/>
      <c r="G133" s="462" t="str">
        <f>'ConventionalAllocations (Large)'!D106</f>
        <v>Herbert Road Car Park</v>
      </c>
      <c r="H133" s="462" t="str">
        <f>'ConventionalAllocations (Large)'!E106</f>
        <v>Residential</v>
      </c>
      <c r="I133" s="462">
        <f>'ConventionalAllocations (Large)'!F106</f>
        <v>0</v>
      </c>
      <c r="J133" s="462">
        <f>'ConventionalAllocations (Large)'!H106</f>
        <v>0</v>
      </c>
      <c r="K133" s="462">
        <f>'ConventionalAllocations (Large)'!G106</f>
        <v>0</v>
      </c>
      <c r="L133" s="462" t="str">
        <f>'ConventionalAllocations (Large)'!I106</f>
        <v>None</v>
      </c>
      <c r="M133" s="462">
        <f>'ConventionalAllocations (Large)'!J106</f>
        <v>0</v>
      </c>
      <c r="N133" s="462">
        <f>'ConventionalAllocations (Large)'!K106</f>
        <v>0</v>
      </c>
      <c r="O133" s="462"/>
      <c r="P133" s="462"/>
      <c r="Q133" s="464" t="str">
        <f>'ConventionalAllocations (Large)'!L106</f>
        <v>Southall Broadway</v>
      </c>
      <c r="R133" s="464" t="str">
        <f>'ConventionalAllocations (Large)'!M106</f>
        <v>Southall</v>
      </c>
      <c r="S133" s="464">
        <f>'ConventionalAllocations (Large)'!N106</f>
        <v>0</v>
      </c>
      <c r="T133" s="464">
        <f>'ConventionalAllocations (Large)'!O106</f>
        <v>0</v>
      </c>
      <c r="U133" s="464">
        <f>'ConventionalAllocations (Large)'!P106</f>
        <v>0</v>
      </c>
      <c r="V133" s="464" t="str">
        <f>'ConventionalAllocations (Large)'!Q106</f>
        <v>No</v>
      </c>
      <c r="W133" s="462"/>
      <c r="X133" s="462"/>
      <c r="Z133" s="448">
        <f>'ConventionalAllocations (Large)'!T106</f>
        <v>0</v>
      </c>
      <c r="AA133" s="462"/>
      <c r="AB133" s="462"/>
      <c r="AC133" s="462"/>
      <c r="AD133" s="462"/>
      <c r="AH133" s="462">
        <v>0</v>
      </c>
      <c r="AI133" s="462"/>
      <c r="AJ133" s="462"/>
      <c r="AK133" s="462"/>
      <c r="AL133" s="462"/>
      <c r="AM133" s="462"/>
      <c r="AN133" s="462"/>
      <c r="AO133" s="462"/>
      <c r="AP133" s="462">
        <f>'ConventionalAllocations (Large)'!AJ106</f>
        <v>0</v>
      </c>
      <c r="AQ133" s="462">
        <f>'ConventionalAllocations (Large)'!AK106</f>
        <v>0</v>
      </c>
      <c r="AR133" s="462">
        <f>'ConventionalAllocations (Large)'!AL106</f>
        <v>0</v>
      </c>
      <c r="AS133" s="462">
        <f>'ConventionalAllocations (Large)'!AM106</f>
        <v>0</v>
      </c>
      <c r="AT133" s="462">
        <f>'ConventionalAllocations (Large)'!AN106</f>
        <v>0</v>
      </c>
      <c r="AU133" s="121">
        <f>'ConventionalAllocations (Large)'!AO106</f>
        <v>0</v>
      </c>
      <c r="AV133" s="462">
        <f>'ConventionalAllocations (Large)'!AP106</f>
        <v>0</v>
      </c>
      <c r="AW133" s="462">
        <f>'ConventionalAllocations (Large)'!AQ106</f>
        <v>0</v>
      </c>
      <c r="AX133" s="462">
        <f>'ConventionalAllocations (Large)'!AR106</f>
        <v>0</v>
      </c>
      <c r="AY133" s="462">
        <f>'ConventionalAllocations (Large)'!AS106</f>
        <v>0</v>
      </c>
      <c r="AZ133" s="462">
        <f>'ConventionalAllocations (Large)'!AT106</f>
        <v>0</v>
      </c>
      <c r="BA133" s="462">
        <f>'ConventionalAllocations (Large)'!AU106</f>
        <v>0</v>
      </c>
      <c r="BB133" s="462">
        <f>'ConventionalAllocations (Large)'!AV106</f>
        <v>0</v>
      </c>
      <c r="BC133" s="462">
        <f>'ConventionalAllocations (Large)'!AW106</f>
        <v>0</v>
      </c>
      <c r="BD133" s="462">
        <f>'ConventionalAllocations (Large)'!AX106</f>
        <v>0</v>
      </c>
      <c r="BE133" s="462">
        <f>'ConventionalAllocations (Large)'!AY106</f>
        <v>0</v>
      </c>
      <c r="BF133" s="116">
        <f t="shared" si="2"/>
        <v>0</v>
      </c>
      <c r="BG133" s="488">
        <f>'ConventionalAllocations (Large)'!R106</f>
        <v>0.27</v>
      </c>
      <c r="BH133" s="457"/>
      <c r="BI133" s="462" t="str">
        <f>'ConventionalAllocations (Large)'!S106</f>
        <v>No longer pursued as Allocation.</v>
      </c>
      <c r="BJ133" s="462" t="str">
        <f>'ConventionalAllocations (Large)'!Z106</f>
        <v>NA</v>
      </c>
      <c r="BK133" s="457" t="s">
        <v>882</v>
      </c>
      <c r="BL133" s="457" t="s">
        <v>37</v>
      </c>
    </row>
    <row r="134" spans="1:64" s="470" customFormat="1" hidden="1" x14ac:dyDescent="0.45">
      <c r="A134" s="469">
        <f>'ConventionalAllocations (Large)'!A107</f>
        <v>103</v>
      </c>
      <c r="B134" s="481" t="str">
        <f>'ConventionalAllocations (Large)'!B107</f>
        <v>06SO</v>
      </c>
      <c r="C134" s="469"/>
      <c r="D134" s="469"/>
      <c r="E134" s="469"/>
      <c r="F134" s="469"/>
      <c r="G134" s="469" t="str">
        <f>'ConventionalAllocations (Large)'!D107</f>
        <v>Fairlawn Hall and Science of the Soul Centre, 30 Shrubbery Road &amp; 39-47 High Street, Southall, UB1 3HB</v>
      </c>
      <c r="H134" s="469" t="str">
        <f>'ConventionalAllocations (Large)'!E107</f>
        <v>Residential-led, mixed-use scheme.</v>
      </c>
      <c r="I134" s="469">
        <f>'ConventionalAllocations (Large)'!F107</f>
        <v>186</v>
      </c>
      <c r="J134" s="469">
        <f>'ConventionalAllocations (Large)'!H107</f>
        <v>2</v>
      </c>
      <c r="K134" s="469">
        <f>'ConventionalAllocations (Large)'!G107</f>
        <v>184</v>
      </c>
      <c r="L134" s="469" t="str">
        <f>'ConventionalAllocations (Large)'!I107</f>
        <v>None</v>
      </c>
      <c r="M134" s="469">
        <f>'ConventionalAllocations (Large)'!J107</f>
        <v>0</v>
      </c>
      <c r="N134" s="469">
        <f>'ConventionalAllocations (Large)'!K107</f>
        <v>184</v>
      </c>
      <c r="O134" s="469"/>
      <c r="P134" s="469"/>
      <c r="Q134" s="482" t="str">
        <f>'ConventionalAllocations (Large)'!L107</f>
        <v>Dormers Wells</v>
      </c>
      <c r="R134" s="482" t="str">
        <f>'ConventionalAllocations (Large)'!M107</f>
        <v>Southall</v>
      </c>
      <c r="S134" s="482">
        <f>'ConventionalAllocations (Large)'!N107</f>
        <v>512922</v>
      </c>
      <c r="T134" s="482">
        <f>'ConventionalAllocations (Large)'!O107</f>
        <v>180458</v>
      </c>
      <c r="U134" s="482">
        <f>'ConventionalAllocations (Large)'!P107</f>
        <v>0</v>
      </c>
      <c r="V134" s="482" t="str">
        <f>'ConventionalAllocations (Large)'!Q107</f>
        <v>No</v>
      </c>
      <c r="W134" s="469"/>
      <c r="X134" s="469"/>
      <c r="Z134" s="474">
        <f>'ConventionalAllocations (Large)'!T107</f>
        <v>184</v>
      </c>
      <c r="AA134" s="469"/>
      <c r="AB134" s="469"/>
      <c r="AC134" s="469"/>
      <c r="AD134" s="469"/>
      <c r="AH134" s="469">
        <v>0</v>
      </c>
      <c r="AI134" s="469"/>
      <c r="AJ134" s="469"/>
      <c r="AK134" s="469"/>
      <c r="AL134" s="469"/>
      <c r="AM134" s="469"/>
      <c r="AN134" s="469"/>
      <c r="AO134" s="469"/>
      <c r="AP134" s="462">
        <f>'ConventionalAllocations (Large)'!AJ107</f>
        <v>0</v>
      </c>
      <c r="AQ134" s="469">
        <f>'ConventionalAllocations (Large)'!AK107</f>
        <v>0</v>
      </c>
      <c r="AR134" s="469">
        <f>'ConventionalAllocations (Large)'!AL107</f>
        <v>0</v>
      </c>
      <c r="AS134" s="469">
        <f>'ConventionalAllocations (Large)'!AM107</f>
        <v>0</v>
      </c>
      <c r="AT134" s="469">
        <f>'ConventionalAllocations (Large)'!AN107</f>
        <v>0</v>
      </c>
      <c r="AU134" s="121">
        <f>'ConventionalAllocations (Large)'!AO107</f>
        <v>0</v>
      </c>
      <c r="AV134" s="469">
        <f>'ConventionalAllocations (Large)'!AP107</f>
        <v>0</v>
      </c>
      <c r="AW134" s="469">
        <f>'ConventionalAllocations (Large)'!AQ107</f>
        <v>0</v>
      </c>
      <c r="AX134" s="469">
        <f>'ConventionalAllocations (Large)'!AR107</f>
        <v>46</v>
      </c>
      <c r="AY134" s="469">
        <f>'ConventionalAllocations (Large)'!AS107</f>
        <v>46</v>
      </c>
      <c r="AZ134" s="469">
        <f>'ConventionalAllocations (Large)'!AT107</f>
        <v>46</v>
      </c>
      <c r="BA134" s="469">
        <f>'ConventionalAllocations (Large)'!AU107</f>
        <v>46</v>
      </c>
      <c r="BB134" s="469">
        <f>'ConventionalAllocations (Large)'!AV107</f>
        <v>0</v>
      </c>
      <c r="BC134" s="469">
        <f>'ConventionalAllocations (Large)'!AW107</f>
        <v>0</v>
      </c>
      <c r="BD134" s="469">
        <f>'ConventionalAllocations (Large)'!AX107</f>
        <v>0</v>
      </c>
      <c r="BE134" s="469">
        <f>'ConventionalAllocations (Large)'!AY107</f>
        <v>184</v>
      </c>
      <c r="BF134" s="116">
        <f t="shared" si="2"/>
        <v>0</v>
      </c>
      <c r="BG134" s="488">
        <f>'ConventionalAllocations (Large)'!R107</f>
        <v>1.06</v>
      </c>
      <c r="BH134" s="457"/>
      <c r="BI134" s="469" t="str">
        <f>'ConventionalAllocations (Large)'!S107</f>
        <v>No relevant planning applications.
Capacity derived from Ealing R19 Capacity Assessment</v>
      </c>
      <c r="BJ134" s="469" t="str">
        <f>'ConventionalAllocations (Large)'!Z107</f>
        <v>Beyond 5 years. Scenario 29</v>
      </c>
      <c r="BK134" s="457" t="s">
        <v>885</v>
      </c>
      <c r="BL134" s="457" t="s">
        <v>924</v>
      </c>
    </row>
    <row r="135" spans="1:64" s="76" customFormat="1" hidden="1" x14ac:dyDescent="0.45">
      <c r="A135" s="462">
        <f>'ConventionalAllocations (Large)'!A108</f>
        <v>104</v>
      </c>
      <c r="B135" s="486" t="str">
        <f>'ConventionalAllocations (Large)'!B108</f>
        <v>NA</v>
      </c>
      <c r="C135" s="462"/>
      <c r="D135" s="462"/>
      <c r="E135" s="462"/>
      <c r="F135" s="462"/>
      <c r="G135" s="462" t="str">
        <f>'ConventionalAllocations (Large)'!D108</f>
        <v>The Arches Business Centre</v>
      </c>
      <c r="H135" s="462" t="str">
        <f>'ConventionalAllocations (Large)'!E108</f>
        <v>Residential, light industrial, offices and flexible commercial uses.</v>
      </c>
      <c r="I135" s="462">
        <f>'ConventionalAllocations (Large)'!F108</f>
        <v>575</v>
      </c>
      <c r="J135" s="462">
        <f>'ConventionalAllocations (Large)'!H108</f>
        <v>0</v>
      </c>
      <c r="K135" s="462">
        <f>'ConventionalAllocations (Large)'!G108</f>
        <v>575</v>
      </c>
      <c r="L135" s="462" t="str">
        <f>'ConventionalAllocations (Large)'!I108</f>
        <v>181380FUL</v>
      </c>
      <c r="M135" s="462">
        <f>'ConventionalAllocations (Large)'!J108</f>
        <v>575</v>
      </c>
      <c r="N135" s="462">
        <f>'ConventionalAllocations (Large)'!K108</f>
        <v>0</v>
      </c>
      <c r="O135" s="462"/>
      <c r="P135" s="462"/>
      <c r="Q135" s="464" t="str">
        <f>'ConventionalAllocations (Large)'!L108</f>
        <v xml:space="preserve">Norwood Green </v>
      </c>
      <c r="R135" s="464" t="str">
        <f>'ConventionalAllocations (Large)'!M108</f>
        <v>Southall</v>
      </c>
      <c r="S135" s="464">
        <f>'ConventionalAllocations (Large)'!N108</f>
        <v>0</v>
      </c>
      <c r="T135" s="464">
        <f>'ConventionalAllocations (Large)'!O108</f>
        <v>0</v>
      </c>
      <c r="U135" s="464">
        <f>'ConventionalAllocations (Large)'!P108</f>
        <v>0</v>
      </c>
      <c r="V135" s="464" t="str">
        <f>'ConventionalAllocations (Large)'!Q108</f>
        <v>SOU6</v>
      </c>
      <c r="W135" s="462"/>
      <c r="X135" s="462"/>
      <c r="Z135" s="448">
        <f>'ConventionalAllocations (Large)'!T108</f>
        <v>0</v>
      </c>
      <c r="AA135" s="462"/>
      <c r="AB135" s="462"/>
      <c r="AC135" s="462"/>
      <c r="AD135" s="462"/>
      <c r="AH135" s="462">
        <v>0</v>
      </c>
      <c r="AI135" s="462"/>
      <c r="AJ135" s="462"/>
      <c r="AK135" s="462"/>
      <c r="AL135" s="462"/>
      <c r="AM135" s="462"/>
      <c r="AN135" s="462"/>
      <c r="AO135" s="462"/>
      <c r="AP135" s="462">
        <f>'ConventionalAllocations (Large)'!AJ108</f>
        <v>0</v>
      </c>
      <c r="AQ135" s="462">
        <f>'ConventionalAllocations (Large)'!AK108</f>
        <v>0</v>
      </c>
      <c r="AR135" s="462">
        <f>'ConventionalAllocations (Large)'!AL108</f>
        <v>0</v>
      </c>
      <c r="AS135" s="462">
        <f>'ConventionalAllocations (Large)'!AM108</f>
        <v>0</v>
      </c>
      <c r="AT135" s="462">
        <f>'ConventionalAllocations (Large)'!AN108</f>
        <v>0</v>
      </c>
      <c r="AU135" s="121">
        <f>'ConventionalAllocations (Large)'!AO108</f>
        <v>0</v>
      </c>
      <c r="AV135" s="462">
        <f>'ConventionalAllocations (Large)'!AP108</f>
        <v>0</v>
      </c>
      <c r="AW135" s="462">
        <f>'ConventionalAllocations (Large)'!AQ108</f>
        <v>0</v>
      </c>
      <c r="AX135" s="462">
        <f>'ConventionalAllocations (Large)'!AR108</f>
        <v>0</v>
      </c>
      <c r="AY135" s="462">
        <f>'ConventionalAllocations (Large)'!AS108</f>
        <v>0</v>
      </c>
      <c r="AZ135" s="462">
        <f>'ConventionalAllocations (Large)'!AT108</f>
        <v>0</v>
      </c>
      <c r="BA135" s="462">
        <f>'ConventionalAllocations (Large)'!AU108</f>
        <v>0</v>
      </c>
      <c r="BB135" s="462">
        <f>'ConventionalAllocations (Large)'!AV108</f>
        <v>0</v>
      </c>
      <c r="BC135" s="462">
        <f>'ConventionalAllocations (Large)'!AW108</f>
        <v>0</v>
      </c>
      <c r="BD135" s="462">
        <f>'ConventionalAllocations (Large)'!AX108</f>
        <v>0</v>
      </c>
      <c r="BE135" s="462">
        <f>'ConventionalAllocations (Large)'!AY108</f>
        <v>0</v>
      </c>
      <c r="BF135" s="116">
        <f t="shared" si="2"/>
        <v>0</v>
      </c>
      <c r="BG135" s="488">
        <f>'ConventionalAllocations (Large)'!R108</f>
        <v>0.61</v>
      </c>
      <c r="BH135" s="457"/>
      <c r="BI135" s="462" t="str">
        <f>'ConventionalAllocations (Large)'!S108</f>
        <v>No longer pursued as Allocation.  
Capacity (575) assigned to Conventional Pipeline tab reflecting planning permission ref. 181380FUL</v>
      </c>
      <c r="BJ135" s="462" t="str">
        <f>'ConventionalAllocations (Large)'!Z108</f>
        <v>NA</v>
      </c>
      <c r="BK135" s="457" t="s">
        <v>889</v>
      </c>
      <c r="BL135" s="457" t="s">
        <v>37</v>
      </c>
    </row>
    <row r="136" spans="1:64" s="470" customFormat="1" hidden="1" x14ac:dyDescent="0.45">
      <c r="A136" s="469">
        <f>'ConventionalAllocations (Large)'!A109</f>
        <v>105</v>
      </c>
      <c r="B136" s="481" t="str">
        <f>'ConventionalAllocations (Large)'!B109</f>
        <v>07SO</v>
      </c>
      <c r="C136" s="469"/>
      <c r="D136" s="469"/>
      <c r="E136" s="469"/>
      <c r="F136" s="469"/>
      <c r="G136" s="469" t="str">
        <f>'ConventionalAllocations (Large)'!D109</f>
        <v>The Limes, Maypole Court, Banqueting Centre, 13 - 19 The Green and 10 Merrick Road, Southall, UB2 4AU.</v>
      </c>
      <c r="H136" s="469" t="str">
        <f>'ConventionalAllocations (Large)'!E109</f>
        <v>Mixed-use scheme with residential, health facility, community use and a portion of commercial/retail</v>
      </c>
      <c r="I136" s="469">
        <f>'ConventionalAllocations (Large)'!F109</f>
        <v>458</v>
      </c>
      <c r="J136" s="469">
        <f>'ConventionalAllocations (Large)'!H109</f>
        <v>36</v>
      </c>
      <c r="K136" s="469">
        <f>'ConventionalAllocations (Large)'!G109</f>
        <v>422</v>
      </c>
      <c r="L136" s="469" t="str">
        <f>'ConventionalAllocations (Large)'!I109</f>
        <v>216215FUL - 13-15 The Green
223246FUL (Pending)
243547FUL - 13-19 The Green</v>
      </c>
      <c r="M136" s="469">
        <f>'ConventionalAllocations (Large)'!J109</f>
        <v>96</v>
      </c>
      <c r="N136" s="469">
        <f>'ConventionalAllocations (Large)'!K109</f>
        <v>326</v>
      </c>
      <c r="O136" s="469"/>
      <c r="P136" s="469"/>
      <c r="Q136" s="482" t="str">
        <f>'ConventionalAllocations (Large)'!L109</f>
        <v xml:space="preserve">Norwood Green </v>
      </c>
      <c r="R136" s="482" t="str">
        <f>'ConventionalAllocations (Large)'!M109</f>
        <v>Southall</v>
      </c>
      <c r="S136" s="482">
        <f>'ConventionalAllocations (Large)'!N109</f>
        <v>512703</v>
      </c>
      <c r="T136" s="482">
        <f>'ConventionalAllocations (Large)'!O109</f>
        <v>179694</v>
      </c>
      <c r="U136" s="482">
        <f>'ConventionalAllocations (Large)'!P109</f>
        <v>0</v>
      </c>
      <c r="V136" s="482" t="str">
        <f>'ConventionalAllocations (Large)'!Q109</f>
        <v>SOU6</v>
      </c>
      <c r="W136" s="469"/>
      <c r="X136" s="469"/>
      <c r="Z136" s="474">
        <f>'ConventionalAllocations (Large)'!T109</f>
        <v>326</v>
      </c>
      <c r="AA136" s="469"/>
      <c r="AB136" s="469"/>
      <c r="AC136" s="469"/>
      <c r="AD136" s="469"/>
      <c r="AH136" s="469">
        <v>0</v>
      </c>
      <c r="AI136" s="469"/>
      <c r="AJ136" s="469"/>
      <c r="AK136" s="469"/>
      <c r="AL136" s="469"/>
      <c r="AM136" s="469"/>
      <c r="AN136" s="469"/>
      <c r="AO136" s="469"/>
      <c r="AP136" s="462">
        <f>'ConventionalAllocations (Large)'!AJ109</f>
        <v>0</v>
      </c>
      <c r="AQ136" s="469">
        <f>'ConventionalAllocations (Large)'!AK109</f>
        <v>0</v>
      </c>
      <c r="AR136" s="469">
        <f>'ConventionalAllocations (Large)'!AL109</f>
        <v>0</v>
      </c>
      <c r="AS136" s="469">
        <f>'ConventionalAllocations (Large)'!AM109</f>
        <v>0</v>
      </c>
      <c r="AT136" s="469">
        <f>'ConventionalAllocations (Large)'!AN109</f>
        <v>0</v>
      </c>
      <c r="AU136" s="121">
        <f>'ConventionalAllocations (Large)'!AO109</f>
        <v>0</v>
      </c>
      <c r="AV136" s="469">
        <f>'ConventionalAllocations (Large)'!AP109</f>
        <v>107</v>
      </c>
      <c r="AW136" s="469">
        <f>'ConventionalAllocations (Large)'!AQ109</f>
        <v>108</v>
      </c>
      <c r="AX136" s="469">
        <f>'ConventionalAllocations (Large)'!AR109</f>
        <v>55</v>
      </c>
      <c r="AY136" s="469">
        <f>'ConventionalAllocations (Large)'!AS109</f>
        <v>56</v>
      </c>
      <c r="AZ136" s="469">
        <f>'ConventionalAllocations (Large)'!AT109</f>
        <v>0</v>
      </c>
      <c r="BA136" s="469">
        <f>'ConventionalAllocations (Large)'!AU109</f>
        <v>0</v>
      </c>
      <c r="BB136" s="469">
        <f>'ConventionalAllocations (Large)'!AV109</f>
        <v>0</v>
      </c>
      <c r="BC136" s="469">
        <f>'ConventionalAllocations (Large)'!AW109</f>
        <v>0</v>
      </c>
      <c r="BD136" s="469">
        <f>'ConventionalAllocations (Large)'!AX109</f>
        <v>0</v>
      </c>
      <c r="BE136" s="469">
        <f>'ConventionalAllocations (Large)'!AY109</f>
        <v>326</v>
      </c>
      <c r="BF136" s="116">
        <f t="shared" si="2"/>
        <v>0</v>
      </c>
      <c r="BG136" s="488">
        <f>'ConventionalAllocations (Large)'!R109</f>
        <v>1.22</v>
      </c>
      <c r="BH136" s="457"/>
      <c r="BI136" s="469" t="str">
        <f>'ConventionalAllocations (Large)'!S109</f>
        <v xml:space="preserve">Capacity derived from the Tall Building Feasibility Study.
Tall building strategy capacity assessment (362 gross or 326 net) supersedes capacity figures derived from pending application 223246FUL which relates to the banqueting hall only on the  eastern side of the site.  The Tall Building Feasibility Study excludes part of site covered by 216215FUL (pipeline) at the western end of the allocation  (13-15 The Green) and that covered by 243547FUL (pipeline NSC), but encompasses the banqueting hall, Maypole Court and The Limes. In terms of existing units on the site Maypole Court comprises 16 self contained units, and the Limes comprises a 20-bed special care unit. Combined this equates to 36 existing units. </v>
      </c>
      <c r="BJ136" s="469" t="str">
        <f>'ConventionalAllocations (Large)'!Z109</f>
        <v>Bespoke.  Phasing to reflect existence of pending scheme on part of site.</v>
      </c>
      <c r="BK136" s="457" t="s">
        <v>1396</v>
      </c>
      <c r="BL136" s="457" t="s">
        <v>1237</v>
      </c>
    </row>
    <row r="137" spans="1:64" s="76" customFormat="1" hidden="1" x14ac:dyDescent="0.45">
      <c r="A137" s="462">
        <f>'ConventionalAllocations (Large)'!A110</f>
        <v>106</v>
      </c>
      <c r="B137" s="486" t="str">
        <f>'ConventionalAllocations (Large)'!B110</f>
        <v>08SO</v>
      </c>
      <c r="C137" s="462"/>
      <c r="D137" s="462"/>
      <c r="E137" s="462"/>
      <c r="F137" s="462"/>
      <c r="G137" s="462" t="str">
        <f>'ConventionalAllocations (Large)'!D110</f>
        <v>Middlesex Business Centre, Bridge Road, Southall, UB2 4AB</v>
      </c>
      <c r="H137" s="462" t="str">
        <f>'ConventionalAllocations (Large)'!E110</f>
        <v>Mixed-use scheme with residential, flexible commercial, small-scale retail, and community/social infrastructure uses.</v>
      </c>
      <c r="I137" s="462">
        <f>'ConventionalAllocations (Large)'!F110</f>
        <v>1274</v>
      </c>
      <c r="J137" s="462">
        <f>'ConventionalAllocations (Large)'!H110</f>
        <v>0</v>
      </c>
      <c r="K137" s="462">
        <f>'ConventionalAllocations (Large)'!G110</f>
        <v>1274</v>
      </c>
      <c r="L137" s="462" t="str">
        <f>'ConventionalAllocations (Large)'!I110</f>
        <v>183673OUT
224785REM</v>
      </c>
      <c r="M137" s="462">
        <f>'ConventionalAllocations (Large)'!J110</f>
        <v>1395</v>
      </c>
      <c r="N137" s="462">
        <f>'ConventionalAllocations (Large)'!K110</f>
        <v>0</v>
      </c>
      <c r="O137" s="462"/>
      <c r="P137" s="462"/>
      <c r="Q137" s="464" t="str">
        <f>'ConventionalAllocations (Large)'!L110</f>
        <v xml:space="preserve">Norwood Green </v>
      </c>
      <c r="R137" s="464" t="str">
        <f>'ConventionalAllocations (Large)'!M110</f>
        <v>Southall</v>
      </c>
      <c r="S137" s="464">
        <f>'ConventionalAllocations (Large)'!N110</f>
        <v>0</v>
      </c>
      <c r="T137" s="464">
        <f>'ConventionalAllocations (Large)'!O110</f>
        <v>0</v>
      </c>
      <c r="U137" s="464">
        <f>'ConventionalAllocations (Large)'!P110</f>
        <v>0</v>
      </c>
      <c r="V137" s="464" t="str">
        <f>'ConventionalAllocations (Large)'!Q110</f>
        <v>SOU6</v>
      </c>
      <c r="W137" s="462"/>
      <c r="X137" s="462"/>
      <c r="Z137" s="448">
        <f>'ConventionalAllocations (Large)'!T110</f>
        <v>0</v>
      </c>
      <c r="AA137" s="462"/>
      <c r="AB137" s="462"/>
      <c r="AC137" s="462"/>
      <c r="AD137" s="462"/>
      <c r="AH137" s="462">
        <v>0</v>
      </c>
      <c r="AI137" s="462"/>
      <c r="AJ137" s="462"/>
      <c r="AK137" s="462"/>
      <c r="AL137" s="462"/>
      <c r="AM137" s="462"/>
      <c r="AN137" s="462"/>
      <c r="AO137" s="462"/>
      <c r="AP137" s="462">
        <f>'ConventionalAllocations (Large)'!AJ110</f>
        <v>0</v>
      </c>
      <c r="AQ137" s="462">
        <f>'ConventionalAllocations (Large)'!AK110</f>
        <v>0</v>
      </c>
      <c r="AR137" s="462">
        <f>'ConventionalAllocations (Large)'!AL110</f>
        <v>0</v>
      </c>
      <c r="AS137" s="462">
        <f>'ConventionalAllocations (Large)'!AM110</f>
        <v>0</v>
      </c>
      <c r="AT137" s="462">
        <f>'ConventionalAllocations (Large)'!AN110</f>
        <v>0</v>
      </c>
      <c r="AU137" s="121">
        <f>'ConventionalAllocations (Large)'!AO110</f>
        <v>0</v>
      </c>
      <c r="AV137" s="462">
        <f>'ConventionalAllocations (Large)'!AP110</f>
        <v>0</v>
      </c>
      <c r="AW137" s="462">
        <f>'ConventionalAllocations (Large)'!AQ110</f>
        <v>0</v>
      </c>
      <c r="AX137" s="462">
        <f>'ConventionalAllocations (Large)'!AR110</f>
        <v>0</v>
      </c>
      <c r="AY137" s="462">
        <f>'ConventionalAllocations (Large)'!AS110</f>
        <v>0</v>
      </c>
      <c r="AZ137" s="462">
        <f>'ConventionalAllocations (Large)'!AT110</f>
        <v>0</v>
      </c>
      <c r="BA137" s="462">
        <f>'ConventionalAllocations (Large)'!AU110</f>
        <v>0</v>
      </c>
      <c r="BB137" s="462">
        <f>'ConventionalAllocations (Large)'!AV110</f>
        <v>0</v>
      </c>
      <c r="BC137" s="462">
        <f>'ConventionalAllocations (Large)'!AW110</f>
        <v>0</v>
      </c>
      <c r="BD137" s="462">
        <f>'ConventionalAllocations (Large)'!AX110</f>
        <v>0</v>
      </c>
      <c r="BE137" s="462">
        <f>'ConventionalAllocations (Large)'!AY110</f>
        <v>0</v>
      </c>
      <c r="BF137" s="116">
        <f t="shared" si="2"/>
        <v>0</v>
      </c>
      <c r="BG137" s="488">
        <f>'ConventionalAllocations (Large)'!R110</f>
        <v>4.95</v>
      </c>
      <c r="BH137" s="457"/>
      <c r="BI137" s="462" t="str">
        <f>'ConventionalAllocations (Large)'!S110</f>
        <v>Original capacity figure (1274) given was derived from the Tall Building Feasibility Study. It is noted that this estimated figure falls below the permitted capacity under permissions 183673OUT and 224785REM. It has been determined therefore that the pipeline capacity figures are to supersede the allocation estimate in this instance. Note also the allocation boundary encompasses Unit K which is excluded from the boundary of the outline permission.</v>
      </c>
      <c r="BJ137" s="462" t="str">
        <f>'ConventionalAllocations (Large)'!Z110</f>
        <v>NA</v>
      </c>
      <c r="BK137" s="457" t="s">
        <v>1398</v>
      </c>
      <c r="BL137" s="457" t="s">
        <v>37</v>
      </c>
    </row>
    <row r="138" spans="1:64" s="76" customFormat="1" hidden="1" x14ac:dyDescent="0.45">
      <c r="A138" s="462">
        <f>'ConventionalAllocations (Large)'!A111</f>
        <v>107</v>
      </c>
      <c r="B138" s="486" t="str">
        <f>'ConventionalAllocations (Large)'!B111</f>
        <v>09SO</v>
      </c>
      <c r="C138" s="462"/>
      <c r="D138" s="462"/>
      <c r="E138" s="462"/>
      <c r="F138" s="462"/>
      <c r="G138" s="462" t="str">
        <f>'ConventionalAllocations (Large)'!D111</f>
        <v>Havelock Estate, Havelock Road, Southall, UB2 4NY</v>
      </c>
      <c r="H138" s="462" t="str">
        <f>'ConventionalAllocations (Large)'!E111</f>
        <v>Residential-led, mixed use scheme (Phases 2-4)</v>
      </c>
      <c r="I138" s="462">
        <f>'ConventionalAllocations (Large)'!F111</f>
        <v>635</v>
      </c>
      <c r="J138" s="462">
        <f>'ConventionalAllocations (Large)'!H111</f>
        <v>536</v>
      </c>
      <c r="K138" s="462">
        <f>'ConventionalAllocations (Large)'!G111</f>
        <v>99</v>
      </c>
      <c r="L138" s="462" t="str">
        <f>'ConventionalAllocations (Large)'!I111</f>
        <v>PP/2013/3241 (Phases 1-4 Outline)
PP/2013/3242 (Phase 1) (completed)
190163NMA (Part supersedes PP/2013/3242) (completed)</v>
      </c>
      <c r="M138" s="462">
        <f>'ConventionalAllocations (Large)'!J111</f>
        <v>99</v>
      </c>
      <c r="N138" s="462">
        <f>'ConventionalAllocations (Large)'!K111</f>
        <v>0</v>
      </c>
      <c r="O138" s="462"/>
      <c r="P138" s="462"/>
      <c r="Q138" s="464" t="str">
        <f>'ConventionalAllocations (Large)'!L111</f>
        <v xml:space="preserve">Norwood Green </v>
      </c>
      <c r="R138" s="464" t="str">
        <f>'ConventionalAllocations (Large)'!M111</f>
        <v>Southall</v>
      </c>
      <c r="S138" s="464">
        <f>'ConventionalAllocations (Large)'!N111</f>
        <v>0</v>
      </c>
      <c r="T138" s="464">
        <f>'ConventionalAllocations (Large)'!O111</f>
        <v>0</v>
      </c>
      <c r="U138" s="464">
        <f>'ConventionalAllocations (Large)'!P111</f>
        <v>0</v>
      </c>
      <c r="V138" s="464" t="str">
        <f>'ConventionalAllocations (Large)'!Q111</f>
        <v>SOU7</v>
      </c>
      <c r="W138" s="462"/>
      <c r="X138" s="462"/>
      <c r="Z138" s="448">
        <f>'ConventionalAllocations (Large)'!T111</f>
        <v>0</v>
      </c>
      <c r="AA138" s="462"/>
      <c r="AB138" s="462"/>
      <c r="AC138" s="462"/>
      <c r="AD138" s="462"/>
      <c r="AH138" s="462">
        <v>0</v>
      </c>
      <c r="AI138" s="462"/>
      <c r="AJ138" s="462"/>
      <c r="AK138" s="462"/>
      <c r="AL138" s="462"/>
      <c r="AM138" s="462"/>
      <c r="AN138" s="462"/>
      <c r="AO138" s="462"/>
      <c r="AP138" s="462">
        <f>'ConventionalAllocations (Large)'!AJ111</f>
        <v>0</v>
      </c>
      <c r="AQ138" s="462">
        <f>'ConventionalAllocations (Large)'!AK111</f>
        <v>0</v>
      </c>
      <c r="AR138" s="462">
        <f>'ConventionalAllocations (Large)'!AL111</f>
        <v>0</v>
      </c>
      <c r="AS138" s="462">
        <f>'ConventionalAllocations (Large)'!AM111</f>
        <v>0</v>
      </c>
      <c r="AT138" s="462">
        <f>'ConventionalAllocations (Large)'!AN111</f>
        <v>0</v>
      </c>
      <c r="AU138" s="121">
        <f>'ConventionalAllocations (Large)'!AO111</f>
        <v>0</v>
      </c>
      <c r="AV138" s="462">
        <f>'ConventionalAllocations (Large)'!AP111</f>
        <v>0</v>
      </c>
      <c r="AW138" s="462">
        <f>'ConventionalAllocations (Large)'!AQ111</f>
        <v>0</v>
      </c>
      <c r="AX138" s="462">
        <f>'ConventionalAllocations (Large)'!AR111</f>
        <v>0</v>
      </c>
      <c r="AY138" s="462">
        <f>'ConventionalAllocations (Large)'!AS111</f>
        <v>0</v>
      </c>
      <c r="AZ138" s="462">
        <f>'ConventionalAllocations (Large)'!AT111</f>
        <v>0</v>
      </c>
      <c r="BA138" s="462">
        <f>'ConventionalAllocations (Large)'!AU111</f>
        <v>0</v>
      </c>
      <c r="BB138" s="462">
        <f>'ConventionalAllocations (Large)'!AV111</f>
        <v>0</v>
      </c>
      <c r="BC138" s="462">
        <f>'ConventionalAllocations (Large)'!AW111</f>
        <v>0</v>
      </c>
      <c r="BD138" s="462">
        <f>'ConventionalAllocations (Large)'!AX111</f>
        <v>0</v>
      </c>
      <c r="BE138" s="462">
        <f>'ConventionalAllocations (Large)'!AY111</f>
        <v>0</v>
      </c>
      <c r="BF138" s="116">
        <f t="shared" si="2"/>
        <v>0</v>
      </c>
      <c r="BG138" s="488">
        <f>'ConventionalAllocations (Large)'!R111</f>
        <v>13.48</v>
      </c>
      <c r="BH138" s="457"/>
      <c r="BI138" s="462" t="str">
        <f>'ConventionalAllocations (Large)'!S111</f>
        <v xml:space="preserve">Capacity (99) assigned to Conventional Pipeline tab reflecting existing planning permissions ref. PP/2013/3241 (Phases 1-4), PP/2013/3242 (Phase 1) &amp; 190163NMA (Part supersedes PP/2013/3242). The capacity yield inputting here for this site is informed solely by existing planning permissions. Whilst it is anticipated that a revised scheme will be submitted for phases 2-4, replacing the original outline approval, further details are not available regarding this at present. The capacity figures given here excludes the phase 1 component which has been completed.   </v>
      </c>
      <c r="BJ138" s="462" t="str">
        <f>'ConventionalAllocations (Large)'!Z111</f>
        <v>NA</v>
      </c>
      <c r="BK138" s="457" t="s">
        <v>1099</v>
      </c>
      <c r="BL138" s="457" t="s">
        <v>37</v>
      </c>
    </row>
    <row r="139" spans="1:64" s="76" customFormat="1" hidden="1" x14ac:dyDescent="0.45">
      <c r="A139" s="462">
        <f>'ConventionalAllocations (Large)'!A112</f>
        <v>108</v>
      </c>
      <c r="B139" s="486" t="str">
        <f>'ConventionalAllocations (Large)'!B112</f>
        <v>10SO</v>
      </c>
      <c r="C139" s="462"/>
      <c r="D139" s="462"/>
      <c r="E139" s="462"/>
      <c r="F139" s="462"/>
      <c r="G139" s="462" t="str">
        <f>'ConventionalAllocations (Large)'!D112</f>
        <v>The Green, Southall, UB2 4BZ</v>
      </c>
      <c r="H139" s="462" t="str">
        <f>'ConventionalAllocations (Large)'!E112</f>
        <v>Residential, flexible commercial, employment and community floorspace, parking.</v>
      </c>
      <c r="I139" s="462">
        <f>'ConventionalAllocations (Large)'!F112</f>
        <v>231</v>
      </c>
      <c r="J139" s="462">
        <f>'ConventionalAllocations (Large)'!H112</f>
        <v>0</v>
      </c>
      <c r="K139" s="462">
        <f>'ConventionalAllocations (Large)'!G112</f>
        <v>231</v>
      </c>
      <c r="L139" s="462" t="str">
        <f>'ConventionalAllocations (Large)'!I112</f>
        <v>215058FULR3</v>
      </c>
      <c r="M139" s="462">
        <f>'ConventionalAllocations (Large)'!J112</f>
        <v>0</v>
      </c>
      <c r="N139" s="462">
        <f>'ConventionalAllocations (Large)'!K112</f>
        <v>231</v>
      </c>
      <c r="O139" s="462"/>
      <c r="P139" s="462"/>
      <c r="Q139" s="464" t="str">
        <f>'ConventionalAllocations (Large)'!L112</f>
        <v>Southall Green</v>
      </c>
      <c r="R139" s="464" t="str">
        <f>'ConventionalAllocations (Large)'!M112</f>
        <v>Southall</v>
      </c>
      <c r="S139" s="464">
        <f>'ConventionalAllocations (Large)'!N112</f>
        <v>0</v>
      </c>
      <c r="T139" s="464">
        <f>'ConventionalAllocations (Large)'!O112</f>
        <v>0</v>
      </c>
      <c r="U139" s="464">
        <f>'ConventionalAllocations (Large)'!P112</f>
        <v>0</v>
      </c>
      <c r="V139" s="464" t="str">
        <f>'ConventionalAllocations (Large)'!Q112</f>
        <v>SOU8</v>
      </c>
      <c r="W139" s="462"/>
      <c r="X139" s="462"/>
      <c r="Z139" s="448">
        <f>'ConventionalAllocations (Large)'!T112</f>
        <v>231</v>
      </c>
      <c r="AA139" s="462"/>
      <c r="AB139" s="462"/>
      <c r="AC139" s="462"/>
      <c r="AD139" s="462"/>
      <c r="AH139" s="462">
        <v>0</v>
      </c>
      <c r="AI139" s="462"/>
      <c r="AJ139" s="462"/>
      <c r="AK139" s="462"/>
      <c r="AL139" s="462"/>
      <c r="AM139" s="462"/>
      <c r="AN139" s="462"/>
      <c r="AO139" s="462"/>
      <c r="AP139" s="462">
        <f>'ConventionalAllocations (Large)'!AJ112</f>
        <v>0</v>
      </c>
      <c r="AQ139" s="462">
        <f>'ConventionalAllocations (Large)'!AK112</f>
        <v>0</v>
      </c>
      <c r="AR139" s="462">
        <f>'ConventionalAllocations (Large)'!AL112</f>
        <v>0</v>
      </c>
      <c r="AS139" s="462">
        <f>'ConventionalAllocations (Large)'!AM112</f>
        <v>0</v>
      </c>
      <c r="AT139" s="462">
        <f>'ConventionalAllocations (Large)'!AN112</f>
        <v>0</v>
      </c>
      <c r="AU139" s="121">
        <f>'ConventionalAllocations (Large)'!AO112</f>
        <v>0</v>
      </c>
      <c r="AV139" s="462">
        <f>'ConventionalAllocations (Large)'!AP112</f>
        <v>0</v>
      </c>
      <c r="AW139" s="462">
        <f>'ConventionalAllocations (Large)'!AQ112</f>
        <v>0</v>
      </c>
      <c r="AX139" s="462">
        <f>'ConventionalAllocations (Large)'!AR112</f>
        <v>58</v>
      </c>
      <c r="AY139" s="462">
        <f>'ConventionalAllocations (Large)'!AS112</f>
        <v>58</v>
      </c>
      <c r="AZ139" s="462">
        <f>'ConventionalAllocations (Large)'!AT112</f>
        <v>58</v>
      </c>
      <c r="BA139" s="462">
        <f>'ConventionalAllocations (Large)'!AU112</f>
        <v>57</v>
      </c>
      <c r="BB139" s="462">
        <f>'ConventionalAllocations (Large)'!AV112</f>
        <v>0</v>
      </c>
      <c r="BC139" s="462">
        <f>'ConventionalAllocations (Large)'!AW112</f>
        <v>0</v>
      </c>
      <c r="BD139" s="462">
        <f>'ConventionalAllocations (Large)'!AX112</f>
        <v>0</v>
      </c>
      <c r="BE139" s="462">
        <f>'ConventionalAllocations (Large)'!AY112</f>
        <v>231</v>
      </c>
      <c r="BF139" s="116">
        <f t="shared" si="2"/>
        <v>0</v>
      </c>
      <c r="BG139" s="488">
        <f>'ConventionalAllocations (Large)'!R112</f>
        <v>2.0499999999999998</v>
      </c>
      <c r="BH139" s="457"/>
      <c r="BI139" s="462" t="str">
        <f>'ConventionalAllocations (Large)'!S112</f>
        <v>The site benefits from an extant permission (215058FULR3) for 564 units, and the capacity contribution associated with this site had previously been accounted for under the pipeline rather than against the allocation. Part of the site is subject to a CPO which was approved April 2023.  As a result of  viability issues, the development partnership with Peabody and Ealing Council was terminated in November 2025, and both the CPO and planning permission will now not be pursued. It is noted that this position was reached after 31/03/2025, but is accounted for here in version 3 of the trajectory (redistributing capacity from the pipeline to the allocation) on the basis that this separate allocation input already existed.  The capacity previously assigned to the pipeline (in version 2) has now been zeroed out.  Although the CPO will soon expire the Council does retain the freehold of Featherstone Terrace Car Park. The Tall Building Study identifies an indicative capacity estimate of 231 units for this part of the site (block B), which has been utilised here.</v>
      </c>
      <c r="BJ139" s="462" t="str">
        <f>'ConventionalAllocations (Large)'!Z112</f>
        <v xml:space="preserve">Scenario 29  </v>
      </c>
      <c r="BK139" s="457" t="s">
        <v>1102</v>
      </c>
      <c r="BL139" s="457" t="s">
        <v>37</v>
      </c>
    </row>
    <row r="140" spans="1:64" s="76" customFormat="1" hidden="1" x14ac:dyDescent="0.45">
      <c r="A140" s="462">
        <f>'ConventionalAllocations (Large)'!A113</f>
        <v>109</v>
      </c>
      <c r="B140" s="486" t="str">
        <f>'ConventionalAllocations (Large)'!B113</f>
        <v>11SO</v>
      </c>
      <c r="C140" s="462"/>
      <c r="D140" s="462"/>
      <c r="E140" s="462"/>
      <c r="F140" s="462"/>
      <c r="G140" s="462" t="str">
        <f>'ConventionalAllocations (Large)'!D113</f>
        <v>The Green Quarter (Southall Gasworks), The Straight, Southall, UB1 1QX (Phases 4-9)</v>
      </c>
      <c r="H140" s="462" t="str">
        <f>'ConventionalAllocations (Large)'!E113</f>
        <v>A new neighbourhood comprising residential, employment and commercial uses, school and health centre.</v>
      </c>
      <c r="I140" s="462" t="str">
        <f>'ConventionalAllocations (Large)'!F113</f>
        <v>3776 
(5288 including phases 2 &amp; 3)</v>
      </c>
      <c r="J140" s="462">
        <f>'ConventionalAllocations (Large)'!H113</f>
        <v>0</v>
      </c>
      <c r="K140" s="462" t="str">
        <f>'ConventionalAllocations (Large)'!G113</f>
        <v>3776 
(5579 including phases 2 &amp; 3)</v>
      </c>
      <c r="L140" s="462" t="str">
        <f>'ConventionalAllocations (Large)'!I113</f>
        <v xml:space="preserve">234110OUT (phase 4 to 9 - pending decision)
PP/2015/4682 (Phases 1-9 Outline)
160115REM, 181964NMA (Phase 1 Completed)
185158REM, 201123NMA, 216077REM (Phase 2 not started),
205101REM (Phase 3 commenced)
</v>
      </c>
      <c r="M140" s="462" t="str">
        <f>'ConventionalAllocations (Large)'!J113</f>
        <v>5566 to pending 
(plus 1512 under pipeline from original scheme for earlier phases)</v>
      </c>
      <c r="N140" s="462">
        <f>'ConventionalAllocations (Large)'!K113</f>
        <v>0</v>
      </c>
      <c r="O140" s="462"/>
      <c r="P140" s="462"/>
      <c r="Q140" s="464" t="str">
        <f>'ConventionalAllocations (Large)'!L113</f>
        <v>Southall West</v>
      </c>
      <c r="R140" s="464" t="str">
        <f>'ConventionalAllocations (Large)'!M113</f>
        <v>Southall</v>
      </c>
      <c r="S140" s="464">
        <f>'ConventionalAllocations (Large)'!N113</f>
        <v>0</v>
      </c>
      <c r="T140" s="464">
        <f>'ConventionalAllocations (Large)'!O113</f>
        <v>0</v>
      </c>
      <c r="U140" s="464">
        <f>'ConventionalAllocations (Large)'!P113</f>
        <v>0</v>
      </c>
      <c r="V140" s="464" t="str">
        <f>'ConventionalAllocations (Large)'!Q113</f>
        <v>SOU5</v>
      </c>
      <c r="W140" s="462"/>
      <c r="X140" s="462"/>
      <c r="Z140" s="448">
        <f>'ConventionalAllocations (Large)'!T113</f>
        <v>0</v>
      </c>
      <c r="AA140" s="462"/>
      <c r="AB140" s="462"/>
      <c r="AC140" s="462"/>
      <c r="AD140" s="462"/>
      <c r="AH140" s="462">
        <v>0</v>
      </c>
      <c r="AI140" s="462"/>
      <c r="AJ140" s="462"/>
      <c r="AK140" s="462"/>
      <c r="AL140" s="462"/>
      <c r="AM140" s="462"/>
      <c r="AN140" s="462"/>
      <c r="AO140" s="462"/>
      <c r="AP140" s="462">
        <f>'ConventionalAllocations (Large)'!AJ113</f>
        <v>0</v>
      </c>
      <c r="AQ140" s="462">
        <f>'ConventionalAllocations (Large)'!AK113</f>
        <v>0</v>
      </c>
      <c r="AR140" s="462">
        <f>'ConventionalAllocations (Large)'!AL113</f>
        <v>0</v>
      </c>
      <c r="AS140" s="462">
        <f>'ConventionalAllocations (Large)'!AM113</f>
        <v>0</v>
      </c>
      <c r="AT140" s="462">
        <f>'ConventionalAllocations (Large)'!AN113</f>
        <v>0</v>
      </c>
      <c r="AU140" s="121">
        <f>'ConventionalAllocations (Large)'!AO113</f>
        <v>0</v>
      </c>
      <c r="AV140" s="462">
        <f>'ConventionalAllocations (Large)'!AP113</f>
        <v>0</v>
      </c>
      <c r="AW140" s="462">
        <f>'ConventionalAllocations (Large)'!AQ113</f>
        <v>0</v>
      </c>
      <c r="AX140" s="462">
        <f>'ConventionalAllocations (Large)'!AR113</f>
        <v>0</v>
      </c>
      <c r="AY140" s="462">
        <f>'ConventionalAllocations (Large)'!AS113</f>
        <v>0</v>
      </c>
      <c r="AZ140" s="462">
        <f>'ConventionalAllocations (Large)'!AT113</f>
        <v>0</v>
      </c>
      <c r="BA140" s="462">
        <f>'ConventionalAllocations (Large)'!AU113</f>
        <v>0</v>
      </c>
      <c r="BB140" s="462">
        <f>'ConventionalAllocations (Large)'!AV113</f>
        <v>0</v>
      </c>
      <c r="BC140" s="462">
        <f>'ConventionalAllocations (Large)'!AW113</f>
        <v>0</v>
      </c>
      <c r="BD140" s="462">
        <f>'ConventionalAllocations (Large)'!AX113</f>
        <v>0</v>
      </c>
      <c r="BE140" s="462">
        <f>'ConventionalAllocations (Large)'!AY113</f>
        <v>0</v>
      </c>
      <c r="BF140" s="116">
        <f t="shared" si="2"/>
        <v>0</v>
      </c>
      <c r="BG140" s="488">
        <f>'ConventionalAllocations (Large)'!R113</f>
        <v>22</v>
      </c>
      <c r="BH140" s="457"/>
      <c r="BI140" s="462" t="str">
        <f>'ConventionalAllocations (Large)'!S113</f>
        <v xml:space="preserve">The capacity for this site has now been assigned to the Conventional Pending tab reflecting pending application 234110OUT (now approved Nov 2025). 
The original capacity figure (3776) given here derived from the Tall Building Feasibility Study, and was not informed by pending application 234110OUT. This feasibility work assumed a revised masterplan for phases 4-9, and the allocation boundary reflects these phases only. These figures are disregarded however with the trajectory defaulting to using the pending scheme.  
Of the 2404 net units permitted under phases 1-3 and forming part of the wider original site, 1512 net units remain to be completed relating to phases 2 and 3.  The relevant permissions associated with phases 2 and 3 are assigned to the Conventional Pipeline tab.
  </v>
      </c>
      <c r="BJ140" s="462" t="str">
        <f>'ConventionalAllocations (Large)'!Z113</f>
        <v>NA</v>
      </c>
      <c r="BK140" s="457" t="s">
        <v>1104</v>
      </c>
      <c r="BL140" s="457" t="s">
        <v>37</v>
      </c>
    </row>
    <row r="141" spans="1:64" s="470" customFormat="1" hidden="1" x14ac:dyDescent="0.45">
      <c r="A141" s="469">
        <f>'ConventionalAllocations (Large)'!A114</f>
        <v>110</v>
      </c>
      <c r="B141" s="481" t="str">
        <f>'ConventionalAllocations (Large)'!B114</f>
        <v>12SO</v>
      </c>
      <c r="C141" s="469"/>
      <c r="D141" s="469"/>
      <c r="E141" s="469"/>
      <c r="F141" s="469"/>
      <c r="G141" s="469" t="str">
        <f>'ConventionalAllocations (Large)'!D114</f>
        <v>Scotts Road Trading Estate, Scotts Road, Southall, UB2 5DD</v>
      </c>
      <c r="H141" s="469" t="str">
        <f>'ConventionalAllocations (Large)'!E114</f>
        <v>Residential-led, mixed-use scheme (including some industrial).</v>
      </c>
      <c r="I141" s="469">
        <f>'ConventionalAllocations (Large)'!F114</f>
        <v>92</v>
      </c>
      <c r="J141" s="469">
        <f>'ConventionalAllocations (Large)'!H114</f>
        <v>0</v>
      </c>
      <c r="K141" s="469">
        <f>'ConventionalAllocations (Large)'!G114</f>
        <v>92</v>
      </c>
      <c r="L141" s="469" t="str">
        <f>'ConventionalAllocations (Large)'!I114</f>
        <v>None</v>
      </c>
      <c r="M141" s="469">
        <f>'ConventionalAllocations (Large)'!J114</f>
        <v>0</v>
      </c>
      <c r="N141" s="469">
        <f>'ConventionalAllocations (Large)'!K114</f>
        <v>92</v>
      </c>
      <c r="O141" s="469"/>
      <c r="P141" s="469"/>
      <c r="Q141" s="482" t="str">
        <f>'ConventionalAllocations (Large)'!L114</f>
        <v>Southall Green</v>
      </c>
      <c r="R141" s="482" t="str">
        <f>'ConventionalAllocations (Large)'!M114</f>
        <v>Southall</v>
      </c>
      <c r="S141" s="482">
        <f>'ConventionalAllocations (Large)'!N114</f>
        <v>511836</v>
      </c>
      <c r="T141" s="482">
        <f>'ConventionalAllocations (Large)'!O114</f>
        <v>179261</v>
      </c>
      <c r="U141" s="482">
        <f>'ConventionalAllocations (Large)'!P114</f>
        <v>0</v>
      </c>
      <c r="V141" s="482" t="str">
        <f>'ConventionalAllocations (Large)'!Q114</f>
        <v>No</v>
      </c>
      <c r="W141" s="469"/>
      <c r="X141" s="469"/>
      <c r="Z141" s="474">
        <f>'ConventionalAllocations (Large)'!T114</f>
        <v>92</v>
      </c>
      <c r="AA141" s="469"/>
      <c r="AB141" s="469"/>
      <c r="AC141" s="469"/>
      <c r="AD141" s="469"/>
      <c r="AH141" s="469">
        <v>0</v>
      </c>
      <c r="AI141" s="469"/>
      <c r="AJ141" s="469"/>
      <c r="AK141" s="469"/>
      <c r="AL141" s="469"/>
      <c r="AM141" s="469"/>
      <c r="AN141" s="469"/>
      <c r="AO141" s="469"/>
      <c r="AP141" s="462">
        <f>'ConventionalAllocations (Large)'!AJ114</f>
        <v>0</v>
      </c>
      <c r="AQ141" s="469">
        <f>'ConventionalAllocations (Large)'!AK114</f>
        <v>0</v>
      </c>
      <c r="AR141" s="469">
        <f>'ConventionalAllocations (Large)'!AL114</f>
        <v>0</v>
      </c>
      <c r="AS141" s="469">
        <f>'ConventionalAllocations (Large)'!AM114</f>
        <v>0</v>
      </c>
      <c r="AT141" s="469">
        <f>'ConventionalAllocations (Large)'!AN114</f>
        <v>0</v>
      </c>
      <c r="AU141" s="121">
        <f>'ConventionalAllocations (Large)'!AO114</f>
        <v>0</v>
      </c>
      <c r="AV141" s="469">
        <f>'ConventionalAllocations (Large)'!AP114</f>
        <v>0</v>
      </c>
      <c r="AW141" s="469">
        <f>'ConventionalAllocations (Large)'!AQ114</f>
        <v>30</v>
      </c>
      <c r="AX141" s="469">
        <f>'ConventionalAllocations (Large)'!AR114</f>
        <v>31</v>
      </c>
      <c r="AY141" s="469">
        <f>'ConventionalAllocations (Large)'!AS114</f>
        <v>31</v>
      </c>
      <c r="AZ141" s="469">
        <f>'ConventionalAllocations (Large)'!AT114</f>
        <v>0</v>
      </c>
      <c r="BA141" s="469">
        <f>'ConventionalAllocations (Large)'!AU114</f>
        <v>0</v>
      </c>
      <c r="BB141" s="469">
        <f>'ConventionalAllocations (Large)'!AV114</f>
        <v>0</v>
      </c>
      <c r="BC141" s="469">
        <f>'ConventionalAllocations (Large)'!AW114</f>
        <v>0</v>
      </c>
      <c r="BD141" s="469">
        <f>'ConventionalAllocations (Large)'!AX114</f>
        <v>0</v>
      </c>
      <c r="BE141" s="469">
        <f>'ConventionalAllocations (Large)'!AY114</f>
        <v>92</v>
      </c>
      <c r="BF141" s="116">
        <f t="shared" si="2"/>
        <v>0</v>
      </c>
      <c r="BG141" s="488">
        <f>'ConventionalAllocations (Large)'!R114</f>
        <v>0.59</v>
      </c>
      <c r="BH141" s="457"/>
      <c r="BI141" s="469" t="str">
        <f>'ConventionalAllocations (Large)'!S114</f>
        <v>No relevant planning applications.
Capacity derived from Ealing R19 Capacity Assessment</v>
      </c>
      <c r="BJ141" s="469" t="str">
        <f>'ConventionalAllocations (Large)'!Z114</f>
        <v>Beyond 5 years. Figures not informed by extant or pending applications. Scenario 28</v>
      </c>
      <c r="BK141" s="457" t="s">
        <v>885</v>
      </c>
      <c r="BL141" s="457" t="s">
        <v>626</v>
      </c>
    </row>
    <row r="142" spans="1:64" s="470" customFormat="1" hidden="1" x14ac:dyDescent="0.45">
      <c r="A142" s="469">
        <f>'ConventionalAllocations (Large)'!A115</f>
        <v>111</v>
      </c>
      <c r="B142" s="481" t="str">
        <f>'ConventionalAllocations (Large)'!B115</f>
        <v>13SO</v>
      </c>
      <c r="C142" s="469"/>
      <c r="D142" s="469"/>
      <c r="E142" s="469"/>
      <c r="F142" s="469"/>
      <c r="G142" s="469" t="str">
        <f>'ConventionalAllocations (Large)'!D115</f>
        <v>Endsleigh Industrial Estate, Endsleigh Road, Southall, UB2 5QR</v>
      </c>
      <c r="H142" s="469" t="str">
        <f>'ConventionalAllocations (Large)'!E115</f>
        <v>Residential-led, mixed-use scheme (including some industrial).</v>
      </c>
      <c r="I142" s="469">
        <f>'ConventionalAllocations (Large)'!F115</f>
        <v>59</v>
      </c>
      <c r="J142" s="469">
        <f>'ConventionalAllocations (Large)'!H115</f>
        <v>0</v>
      </c>
      <c r="K142" s="469">
        <f>'ConventionalAllocations (Large)'!G115</f>
        <v>59</v>
      </c>
      <c r="L142" s="469" t="str">
        <f>'ConventionalAllocations (Large)'!I115</f>
        <v>190140FUL</v>
      </c>
      <c r="M142" s="469">
        <f>'ConventionalAllocations (Large)'!J115</f>
        <v>9</v>
      </c>
      <c r="N142" s="469">
        <f>'ConventionalAllocations (Large)'!K115</f>
        <v>50</v>
      </c>
      <c r="O142" s="469"/>
      <c r="P142" s="469"/>
      <c r="Q142" s="482" t="str">
        <f>'ConventionalAllocations (Large)'!L115</f>
        <v xml:space="preserve">Norwood Green </v>
      </c>
      <c r="R142" s="482" t="str">
        <f>'ConventionalAllocations (Large)'!M115</f>
        <v>Southall</v>
      </c>
      <c r="S142" s="482">
        <f>'ConventionalAllocations (Large)'!N115</f>
        <v>512530</v>
      </c>
      <c r="T142" s="482">
        <f>'ConventionalAllocations (Large)'!O115</f>
        <v>178783</v>
      </c>
      <c r="U142" s="482">
        <f>'ConventionalAllocations (Large)'!P115</f>
        <v>0</v>
      </c>
      <c r="V142" s="482" t="str">
        <f>'ConventionalAllocations (Large)'!Q115</f>
        <v>No</v>
      </c>
      <c r="W142" s="469"/>
      <c r="X142" s="469"/>
      <c r="Z142" s="474">
        <f>'ConventionalAllocations (Large)'!T115</f>
        <v>50</v>
      </c>
      <c r="AA142" s="469"/>
      <c r="AB142" s="469"/>
      <c r="AC142" s="469"/>
      <c r="AD142" s="469"/>
      <c r="AH142" s="469">
        <v>0</v>
      </c>
      <c r="AI142" s="469"/>
      <c r="AJ142" s="469"/>
      <c r="AK142" s="469"/>
      <c r="AL142" s="469"/>
      <c r="AM142" s="469"/>
      <c r="AN142" s="469"/>
      <c r="AO142" s="469"/>
      <c r="AP142" s="462">
        <f>'ConventionalAllocations (Large)'!AJ115</f>
        <v>0</v>
      </c>
      <c r="AQ142" s="469">
        <f>'ConventionalAllocations (Large)'!AK115</f>
        <v>0</v>
      </c>
      <c r="AR142" s="469">
        <f>'ConventionalAllocations (Large)'!AL115</f>
        <v>0</v>
      </c>
      <c r="AS142" s="469">
        <f>'ConventionalAllocations (Large)'!AM115</f>
        <v>0</v>
      </c>
      <c r="AT142" s="469">
        <f>'ConventionalAllocations (Large)'!AN115</f>
        <v>0</v>
      </c>
      <c r="AU142" s="121">
        <f>'ConventionalAllocations (Large)'!AO115</f>
        <v>0</v>
      </c>
      <c r="AV142" s="469">
        <f>'ConventionalAllocations (Large)'!AP115</f>
        <v>0</v>
      </c>
      <c r="AW142" s="469">
        <f>'ConventionalAllocations (Large)'!AQ115</f>
        <v>16</v>
      </c>
      <c r="AX142" s="469">
        <f>'ConventionalAllocations (Large)'!AR115</f>
        <v>17</v>
      </c>
      <c r="AY142" s="469">
        <f>'ConventionalAllocations (Large)'!AS115</f>
        <v>17</v>
      </c>
      <c r="AZ142" s="469">
        <f>'ConventionalAllocations (Large)'!AT115</f>
        <v>0</v>
      </c>
      <c r="BA142" s="469">
        <f>'ConventionalAllocations (Large)'!AU115</f>
        <v>0</v>
      </c>
      <c r="BB142" s="469">
        <f>'ConventionalAllocations (Large)'!AV115</f>
        <v>0</v>
      </c>
      <c r="BC142" s="469">
        <f>'ConventionalAllocations (Large)'!AW115</f>
        <v>0</v>
      </c>
      <c r="BD142" s="469">
        <f>'ConventionalAllocations (Large)'!AX115</f>
        <v>0</v>
      </c>
      <c r="BE142" s="469">
        <f>'ConventionalAllocations (Large)'!AY115</f>
        <v>50</v>
      </c>
      <c r="BF142" s="116">
        <f t="shared" ref="BF142:BF161" si="3">SUM(AQ142:AU142)</f>
        <v>0</v>
      </c>
      <c r="BG142" s="488">
        <f>'ConventionalAllocations (Large)'!R115</f>
        <v>1.1399999999999999</v>
      </c>
      <c r="BH142" s="457"/>
      <c r="BI142" s="469" t="str">
        <f>'ConventionalAllocations (Large)'!S115</f>
        <v>Capacity derived from Ealing R19 Capacity Assessment.  Existing permission (190140FUL) for 9 units on small part of allocation site assigned to Pipeline.</v>
      </c>
      <c r="BJ142" s="469" t="str">
        <f>'ConventionalAllocations (Large)'!Z115</f>
        <v>Beyond 5 years. Scenario 28</v>
      </c>
      <c r="BK142" s="457" t="s">
        <v>1440</v>
      </c>
      <c r="BL142" s="457" t="s">
        <v>685</v>
      </c>
    </row>
    <row r="143" spans="1:64" s="470" customFormat="1" hidden="1" x14ac:dyDescent="0.45">
      <c r="A143" s="469">
        <f>'ConventionalAllocations (Large)'!A116</f>
        <v>112</v>
      </c>
      <c r="B143" s="481" t="str">
        <f>'ConventionalAllocations (Large)'!B116</f>
        <v>14SO</v>
      </c>
      <c r="C143" s="469"/>
      <c r="D143" s="469"/>
      <c r="E143" s="469"/>
      <c r="F143" s="469"/>
      <c r="G143" s="469" t="str">
        <f>'ConventionalAllocations (Large)'!D116</f>
        <v>Witley Works, Witley Gardens, Southall, UB2 4ES</v>
      </c>
      <c r="H143" s="469" t="str">
        <f>'ConventionalAllocations (Large)'!E116</f>
        <v>Industrial-led mixed-use intensification</v>
      </c>
      <c r="I143" s="469">
        <f>'ConventionalAllocations (Large)'!F116</f>
        <v>55</v>
      </c>
      <c r="J143" s="469">
        <f>'ConventionalAllocations (Large)'!H116</f>
        <v>12</v>
      </c>
      <c r="K143" s="469">
        <f>'ConventionalAllocations (Large)'!G116</f>
        <v>43</v>
      </c>
      <c r="L143" s="469" t="str">
        <f>'ConventionalAllocations (Large)'!I116</f>
        <v>None</v>
      </c>
      <c r="M143" s="469">
        <f>'ConventionalAllocations (Large)'!J116</f>
        <v>0</v>
      </c>
      <c r="N143" s="469">
        <f>'ConventionalAllocations (Large)'!K116</f>
        <v>43</v>
      </c>
      <c r="O143" s="469"/>
      <c r="P143" s="469"/>
      <c r="Q143" s="482" t="str">
        <f>'ConventionalAllocations (Large)'!L116</f>
        <v xml:space="preserve">Norwood Green </v>
      </c>
      <c r="R143" s="482" t="str">
        <f>'ConventionalAllocations (Large)'!M116</f>
        <v>Southall</v>
      </c>
      <c r="S143" s="482">
        <f>'ConventionalAllocations (Large)'!N116</f>
        <v>512695</v>
      </c>
      <c r="T143" s="482">
        <f>'ConventionalAllocations (Large)'!O116</f>
        <v>178825</v>
      </c>
      <c r="U143" s="482">
        <f>'ConventionalAllocations (Large)'!P116</f>
        <v>0</v>
      </c>
      <c r="V143" s="482" t="str">
        <f>'ConventionalAllocations (Large)'!Q116</f>
        <v>No</v>
      </c>
      <c r="W143" s="469"/>
      <c r="X143" s="469"/>
      <c r="Z143" s="474">
        <f>'ConventionalAllocations (Large)'!T116</f>
        <v>43</v>
      </c>
      <c r="AA143" s="469"/>
      <c r="AB143" s="469"/>
      <c r="AC143" s="469"/>
      <c r="AD143" s="469"/>
      <c r="AH143" s="469">
        <v>0</v>
      </c>
      <c r="AI143" s="469"/>
      <c r="AJ143" s="469"/>
      <c r="AK143" s="469"/>
      <c r="AL143" s="469"/>
      <c r="AM143" s="469"/>
      <c r="AN143" s="469"/>
      <c r="AO143" s="469"/>
      <c r="AP143" s="462">
        <f>'ConventionalAllocations (Large)'!AJ116</f>
        <v>0</v>
      </c>
      <c r="AQ143" s="469">
        <f>'ConventionalAllocations (Large)'!AK116</f>
        <v>0</v>
      </c>
      <c r="AR143" s="469">
        <f>'ConventionalAllocations (Large)'!AL116</f>
        <v>0</v>
      </c>
      <c r="AS143" s="469">
        <f>'ConventionalAllocations (Large)'!AM116</f>
        <v>0</v>
      </c>
      <c r="AT143" s="469">
        <f>'ConventionalAllocations (Large)'!AN116</f>
        <v>0</v>
      </c>
      <c r="AU143" s="121">
        <f>'ConventionalAllocations (Large)'!AO116</f>
        <v>0</v>
      </c>
      <c r="AV143" s="469">
        <f>'ConventionalAllocations (Large)'!AP116</f>
        <v>0</v>
      </c>
      <c r="AW143" s="469">
        <f>'ConventionalAllocations (Large)'!AQ116</f>
        <v>14</v>
      </c>
      <c r="AX143" s="469">
        <f>'ConventionalAllocations (Large)'!AR116</f>
        <v>14</v>
      </c>
      <c r="AY143" s="469">
        <f>'ConventionalAllocations (Large)'!AS116</f>
        <v>15</v>
      </c>
      <c r="AZ143" s="469">
        <f>'ConventionalAllocations (Large)'!AT116</f>
        <v>0</v>
      </c>
      <c r="BA143" s="469">
        <f>'ConventionalAllocations (Large)'!AU116</f>
        <v>0</v>
      </c>
      <c r="BB143" s="469">
        <f>'ConventionalAllocations (Large)'!AV116</f>
        <v>0</v>
      </c>
      <c r="BC143" s="469">
        <f>'ConventionalAllocations (Large)'!AW116</f>
        <v>0</v>
      </c>
      <c r="BD143" s="469">
        <f>'ConventionalAllocations (Large)'!AX116</f>
        <v>0</v>
      </c>
      <c r="BE143" s="469">
        <f>'ConventionalAllocations (Large)'!AY116</f>
        <v>43</v>
      </c>
      <c r="BF143" s="116">
        <f t="shared" si="3"/>
        <v>0</v>
      </c>
      <c r="BG143" s="488">
        <f>'ConventionalAllocations (Large)'!R116</f>
        <v>1.25</v>
      </c>
      <c r="BH143" s="457"/>
      <c r="BI143" s="469" t="str">
        <f>'ConventionalAllocations (Large)'!S116</f>
        <v>No relevant planning applications.
Capacity derived from Ealing R19 Capacity Assessment. 12 existing residential units identified at this site (9 at Witley Court and 3 at Heller House).</v>
      </c>
      <c r="BJ143" s="469" t="str">
        <f>'ConventionalAllocations (Large)'!Z116</f>
        <v>Beyond 5 years. Scenario 28</v>
      </c>
      <c r="BK143" s="457" t="s">
        <v>1399</v>
      </c>
      <c r="BL143" s="457" t="s">
        <v>685</v>
      </c>
    </row>
    <row r="144" spans="1:64" s="76" customFormat="1" hidden="1" x14ac:dyDescent="0.45">
      <c r="A144" s="462">
        <f>'ConventionalAllocations (Large)'!A117</f>
        <v>113</v>
      </c>
      <c r="B144" s="486" t="str">
        <f>'ConventionalAllocations (Large)'!B117</f>
        <v>15SO</v>
      </c>
      <c r="C144" s="462"/>
      <c r="D144" s="462"/>
      <c r="E144" s="462"/>
      <c r="F144" s="462"/>
      <c r="G144" s="462" t="str">
        <f>'ConventionalAllocations (Large)'!D117</f>
        <v>Monorep Site, Poplar Avenue, Southall, UB2 4PN</v>
      </c>
      <c r="H144" s="462" t="str">
        <f>'ConventionalAllocations (Large)'!E117</f>
        <v>Residential led mixed use development</v>
      </c>
      <c r="I144" s="462">
        <f>'ConventionalAllocations (Large)'!F117</f>
        <v>42</v>
      </c>
      <c r="J144" s="462">
        <f>'ConventionalAllocations (Large)'!H117</f>
        <v>0</v>
      </c>
      <c r="K144" s="462">
        <f>'ConventionalAllocations (Large)'!G117</f>
        <v>42</v>
      </c>
      <c r="L144" s="462" t="str">
        <f>'ConventionalAllocations (Large)'!I117</f>
        <v xml:space="preserve">211779PAC </v>
      </c>
      <c r="M144" s="462">
        <f>'ConventionalAllocations (Large)'!J117</f>
        <v>0</v>
      </c>
      <c r="N144" s="462">
        <f>'ConventionalAllocations (Large)'!K117</f>
        <v>42</v>
      </c>
      <c r="O144" s="462"/>
      <c r="P144" s="462"/>
      <c r="Q144" s="464" t="str">
        <f>'ConventionalAllocations (Large)'!L117</f>
        <v xml:space="preserve">Norwood Green </v>
      </c>
      <c r="R144" s="464" t="str">
        <f>'ConventionalAllocations (Large)'!M117</f>
        <v>Southall</v>
      </c>
      <c r="S144" s="464">
        <f>'ConventionalAllocations (Large)'!N117</f>
        <v>0</v>
      </c>
      <c r="T144" s="464">
        <f>'ConventionalAllocations (Large)'!O117</f>
        <v>0</v>
      </c>
      <c r="U144" s="464">
        <f>'ConventionalAllocations (Large)'!P117</f>
        <v>0</v>
      </c>
      <c r="V144" s="464" t="str">
        <f>'ConventionalAllocations (Large)'!Q117</f>
        <v>No</v>
      </c>
      <c r="W144" s="462"/>
      <c r="X144" s="462"/>
      <c r="Z144" s="448">
        <f>'ConventionalAllocations (Large)'!T117</f>
        <v>0</v>
      </c>
      <c r="AA144" s="462"/>
      <c r="AB144" s="462"/>
      <c r="AC144" s="462"/>
      <c r="AD144" s="462"/>
      <c r="AH144" s="462">
        <v>0</v>
      </c>
      <c r="AI144" s="462"/>
      <c r="AJ144" s="462"/>
      <c r="AK144" s="462"/>
      <c r="AL144" s="462"/>
      <c r="AM144" s="462"/>
      <c r="AN144" s="462"/>
      <c r="AO144" s="462"/>
      <c r="AP144" s="462">
        <f>'ConventionalAllocations (Large)'!AJ117</f>
        <v>0</v>
      </c>
      <c r="AQ144" s="462">
        <f>'ConventionalAllocations (Large)'!AK117</f>
        <v>0</v>
      </c>
      <c r="AR144" s="462">
        <f>'ConventionalAllocations (Large)'!AL117</f>
        <v>0</v>
      </c>
      <c r="AS144" s="462">
        <f>'ConventionalAllocations (Large)'!AM117</f>
        <v>0</v>
      </c>
      <c r="AT144" s="462">
        <f>'ConventionalAllocations (Large)'!AN117</f>
        <v>0</v>
      </c>
      <c r="AU144" s="121">
        <f>'ConventionalAllocations (Large)'!AO117</f>
        <v>0</v>
      </c>
      <c r="AV144" s="462">
        <f>'ConventionalAllocations (Large)'!AP117</f>
        <v>0</v>
      </c>
      <c r="AW144" s="462">
        <f>'ConventionalAllocations (Large)'!AQ117</f>
        <v>0</v>
      </c>
      <c r="AX144" s="462">
        <f>'ConventionalAllocations (Large)'!AR117</f>
        <v>0</v>
      </c>
      <c r="AY144" s="462">
        <f>'ConventionalAllocations (Large)'!AS117</f>
        <v>0</v>
      </c>
      <c r="AZ144" s="462">
        <f>'ConventionalAllocations (Large)'!AT117</f>
        <v>0</v>
      </c>
      <c r="BA144" s="462">
        <f>'ConventionalAllocations (Large)'!AU117</f>
        <v>0</v>
      </c>
      <c r="BB144" s="462">
        <f>'ConventionalAllocations (Large)'!AV117</f>
        <v>0</v>
      </c>
      <c r="BC144" s="462">
        <f>'ConventionalAllocations (Large)'!AW117</f>
        <v>0</v>
      </c>
      <c r="BD144" s="462">
        <f>'ConventionalAllocations (Large)'!AX117</f>
        <v>0</v>
      </c>
      <c r="BE144" s="462">
        <f>'ConventionalAllocations (Large)'!AY117</f>
        <v>0</v>
      </c>
      <c r="BF144" s="116">
        <f t="shared" si="3"/>
        <v>0</v>
      </c>
      <c r="BG144" s="488">
        <f>'ConventionalAllocations (Large)'!R117</f>
        <v>0.49</v>
      </c>
      <c r="BH144" s="457"/>
      <c r="BI144" s="462" t="str">
        <f>'ConventionalAllocations (Large)'!S117</f>
        <v xml:space="preserve">Recently implemented/regularised development removes scope to accommodate residential on this site. 
The original capacity estimate (42) derived from Ealing R19 Capacity Assessment.
Note however that this site is now subject to a part-retrospective application (241738FUL) involving a change of use of the existing car showroom and MOT garage into a place of worship.  This application was approved in April 2025.  It is not captured in the trajectory as it comprises no residential component. </v>
      </c>
      <c r="BJ144" s="462" t="str">
        <f>'ConventionalAllocations (Large)'!Z117</f>
        <v>NA</v>
      </c>
      <c r="BK144" s="457" t="s">
        <v>1298</v>
      </c>
      <c r="BL144" s="457" t="s">
        <v>37</v>
      </c>
    </row>
    <row r="145" spans="1:64" s="76" customFormat="1" hidden="1" x14ac:dyDescent="0.45">
      <c r="A145" s="462">
        <f>'ConventionalAllocations (Large)'!A118</f>
        <v>114</v>
      </c>
      <c r="B145" s="486" t="str">
        <f>'ConventionalAllocations (Large)'!B118</f>
        <v>16SO</v>
      </c>
      <c r="C145" s="462"/>
      <c r="D145" s="462"/>
      <c r="E145" s="462"/>
      <c r="F145" s="462"/>
      <c r="G145" s="462" t="str">
        <f>'ConventionalAllocations (Large)'!D118</f>
        <v>Warren Farm and Imperial College Land, Windmill Lane, Southall, UB2 4NE</v>
      </c>
      <c r="H145" s="462" t="str">
        <f>'ConventionalAllocations (Large)'!E118</f>
        <v>Outdoor sport facility and nature reserve</v>
      </c>
      <c r="I145" s="462">
        <f>'ConventionalAllocations (Large)'!F118</f>
        <v>0</v>
      </c>
      <c r="J145" s="462">
        <f>'ConventionalAllocations (Large)'!H118</f>
        <v>0</v>
      </c>
      <c r="K145" s="462">
        <f>'ConventionalAllocations (Large)'!G118</f>
        <v>0</v>
      </c>
      <c r="L145" s="462" t="str">
        <f>'ConventionalAllocations (Large)'!I118</f>
        <v>None</v>
      </c>
      <c r="M145" s="462">
        <f>'ConventionalAllocations (Large)'!J118</f>
        <v>0</v>
      </c>
      <c r="N145" s="462">
        <f>'ConventionalAllocations (Large)'!K118</f>
        <v>0</v>
      </c>
      <c r="O145" s="462"/>
      <c r="P145" s="462"/>
      <c r="Q145" s="464" t="str">
        <f>'ConventionalAllocations (Large)'!L118</f>
        <v xml:space="preserve">Norwood Green </v>
      </c>
      <c r="R145" s="464" t="str">
        <f>'ConventionalAllocations (Large)'!M118</f>
        <v>Southall</v>
      </c>
      <c r="S145" s="464">
        <f>'ConventionalAllocations (Large)'!N118</f>
        <v>0</v>
      </c>
      <c r="T145" s="464">
        <f>'ConventionalAllocations (Large)'!O118</f>
        <v>0</v>
      </c>
      <c r="U145" s="464">
        <f>'ConventionalAllocations (Large)'!P118</f>
        <v>0</v>
      </c>
      <c r="V145" s="464" t="str">
        <f>'ConventionalAllocations (Large)'!Q118</f>
        <v>No</v>
      </c>
      <c r="W145" s="462"/>
      <c r="X145" s="462"/>
      <c r="Z145" s="448">
        <f>'ConventionalAllocations (Large)'!T118</f>
        <v>0</v>
      </c>
      <c r="AA145" s="462"/>
      <c r="AB145" s="462"/>
      <c r="AC145" s="462"/>
      <c r="AD145" s="462"/>
      <c r="AH145" s="462">
        <v>0</v>
      </c>
      <c r="AI145" s="462"/>
      <c r="AJ145" s="462"/>
      <c r="AK145" s="462"/>
      <c r="AL145" s="462"/>
      <c r="AM145" s="462"/>
      <c r="AN145" s="462"/>
      <c r="AO145" s="462"/>
      <c r="AP145" s="462">
        <f>'ConventionalAllocations (Large)'!AJ118</f>
        <v>0</v>
      </c>
      <c r="AQ145" s="462">
        <f>'ConventionalAllocations (Large)'!AK118</f>
        <v>0</v>
      </c>
      <c r="AR145" s="462">
        <f>'ConventionalAllocations (Large)'!AL118</f>
        <v>0</v>
      </c>
      <c r="AS145" s="462">
        <f>'ConventionalAllocations (Large)'!AM118</f>
        <v>0</v>
      </c>
      <c r="AT145" s="462">
        <f>'ConventionalAllocations (Large)'!AN118</f>
        <v>0</v>
      </c>
      <c r="AU145" s="121">
        <f>'ConventionalAllocations (Large)'!AO118</f>
        <v>0</v>
      </c>
      <c r="AV145" s="462">
        <f>'ConventionalAllocations (Large)'!AP118</f>
        <v>0</v>
      </c>
      <c r="AW145" s="462">
        <f>'ConventionalAllocations (Large)'!AQ118</f>
        <v>0</v>
      </c>
      <c r="AX145" s="462">
        <f>'ConventionalAllocations (Large)'!AR118</f>
        <v>0</v>
      </c>
      <c r="AY145" s="462">
        <f>'ConventionalAllocations (Large)'!AS118</f>
        <v>0</v>
      </c>
      <c r="AZ145" s="462">
        <f>'ConventionalAllocations (Large)'!AT118</f>
        <v>0</v>
      </c>
      <c r="BA145" s="462">
        <f>'ConventionalAllocations (Large)'!AU118</f>
        <v>0</v>
      </c>
      <c r="BB145" s="462">
        <f>'ConventionalAllocations (Large)'!AV118</f>
        <v>0</v>
      </c>
      <c r="BC145" s="462">
        <f>'ConventionalAllocations (Large)'!AW118</f>
        <v>0</v>
      </c>
      <c r="BD145" s="462">
        <f>'ConventionalAllocations (Large)'!AX118</f>
        <v>0</v>
      </c>
      <c r="BE145" s="462">
        <f>'ConventionalAllocations (Large)'!AY118</f>
        <v>0</v>
      </c>
      <c r="BF145" s="116">
        <f t="shared" si="3"/>
        <v>0</v>
      </c>
      <c r="BG145" s="488">
        <f>'ConventionalAllocations (Large)'!R118</f>
        <v>33.81</v>
      </c>
      <c r="BH145" s="457"/>
      <c r="BI145" s="462" t="str">
        <f>'ConventionalAllocations (Large)'!S118</f>
        <v>No residential component</v>
      </c>
      <c r="BJ145" s="462" t="str">
        <f>'ConventionalAllocations (Large)'!Z118</f>
        <v>NA</v>
      </c>
      <c r="BK145" s="457" t="s">
        <v>1115</v>
      </c>
      <c r="BL145" s="457" t="s">
        <v>37</v>
      </c>
    </row>
    <row r="146" spans="1:64" s="470" customFormat="1" hidden="1" x14ac:dyDescent="0.45">
      <c r="A146" s="469">
        <f>'ConventionalAllocations (Large)'!A119</f>
        <v>115</v>
      </c>
      <c r="B146" s="481" t="str">
        <f>'ConventionalAllocations (Large)'!B119</f>
        <v>17SO</v>
      </c>
      <c r="C146" s="469"/>
      <c r="D146" s="469"/>
      <c r="E146" s="469"/>
      <c r="F146" s="469"/>
      <c r="G146" s="469" t="str">
        <f>'ConventionalAllocations (Large)'!D119</f>
        <v>Great Western Triangle Centre, Uxbridge Road, Southall, UB1 3EJ</v>
      </c>
      <c r="H146" s="469" t="str">
        <f>'ConventionalAllocations (Large)'!E119</f>
        <v>Mixed industrial intensification</v>
      </c>
      <c r="I146" s="469">
        <f>'ConventionalAllocations (Large)'!F119</f>
        <v>64</v>
      </c>
      <c r="J146" s="469">
        <f>'ConventionalAllocations (Large)'!H119</f>
        <v>4</v>
      </c>
      <c r="K146" s="469">
        <f>'ConventionalAllocations (Large)'!G119</f>
        <v>60</v>
      </c>
      <c r="L146" s="469" t="str">
        <f>'ConventionalAllocations (Large)'!I119</f>
        <v>None</v>
      </c>
      <c r="M146" s="469">
        <f>'ConventionalAllocations (Large)'!J119</f>
        <v>0</v>
      </c>
      <c r="N146" s="469">
        <f>'ConventionalAllocations (Large)'!K119</f>
        <v>60</v>
      </c>
      <c r="O146" s="469"/>
      <c r="P146" s="469"/>
      <c r="Q146" s="482" t="str">
        <f>'ConventionalAllocations (Large)'!L119</f>
        <v xml:space="preserve">Norwood Green </v>
      </c>
      <c r="R146" s="482" t="str">
        <f>'ConventionalAllocations (Large)'!M119</f>
        <v>Southall</v>
      </c>
      <c r="S146" s="482">
        <f>'ConventionalAllocations (Large)'!N119</f>
        <v>514576</v>
      </c>
      <c r="T146" s="482">
        <f>'ConventionalAllocations (Large)'!O119</f>
        <v>180245</v>
      </c>
      <c r="U146" s="482">
        <f>'ConventionalAllocations (Large)'!P119</f>
        <v>0</v>
      </c>
      <c r="V146" s="482" t="str">
        <f>'ConventionalAllocations (Large)'!Q119</f>
        <v>No</v>
      </c>
      <c r="W146" s="469"/>
      <c r="X146" s="469"/>
      <c r="Z146" s="474">
        <f>'ConventionalAllocations (Large)'!T119</f>
        <v>60</v>
      </c>
      <c r="AA146" s="469"/>
      <c r="AB146" s="469"/>
      <c r="AC146" s="469"/>
      <c r="AD146" s="469"/>
      <c r="AH146" s="469">
        <v>0</v>
      </c>
      <c r="AI146" s="469"/>
      <c r="AJ146" s="469"/>
      <c r="AK146" s="469"/>
      <c r="AL146" s="469"/>
      <c r="AM146" s="469"/>
      <c r="AN146" s="469"/>
      <c r="AO146" s="469"/>
      <c r="AP146" s="462">
        <f>'ConventionalAllocations (Large)'!AJ119</f>
        <v>0</v>
      </c>
      <c r="AQ146" s="469">
        <f>'ConventionalAllocations (Large)'!AK119</f>
        <v>0</v>
      </c>
      <c r="AR146" s="469">
        <f>'ConventionalAllocations (Large)'!AL119</f>
        <v>0</v>
      </c>
      <c r="AS146" s="469">
        <f>'ConventionalAllocations (Large)'!AM119</f>
        <v>0</v>
      </c>
      <c r="AT146" s="469">
        <f>'ConventionalAllocations (Large)'!AN119</f>
        <v>0</v>
      </c>
      <c r="AU146" s="121">
        <f>'ConventionalAllocations (Large)'!AO119</f>
        <v>0</v>
      </c>
      <c r="AV146" s="469">
        <f>'ConventionalAllocations (Large)'!AP119</f>
        <v>0</v>
      </c>
      <c r="AW146" s="469">
        <f>'ConventionalAllocations (Large)'!AQ119</f>
        <v>0</v>
      </c>
      <c r="AX146" s="469">
        <f>'ConventionalAllocations (Large)'!AR119</f>
        <v>20</v>
      </c>
      <c r="AY146" s="469">
        <f>'ConventionalAllocations (Large)'!AS119</f>
        <v>20</v>
      </c>
      <c r="AZ146" s="469">
        <f>'ConventionalAllocations (Large)'!AT119</f>
        <v>20</v>
      </c>
      <c r="BA146" s="469">
        <f>'ConventionalAllocations (Large)'!AU119</f>
        <v>0</v>
      </c>
      <c r="BB146" s="469">
        <f>'ConventionalAllocations (Large)'!AV119</f>
        <v>0</v>
      </c>
      <c r="BC146" s="469">
        <f>'ConventionalAllocations (Large)'!AW119</f>
        <v>0</v>
      </c>
      <c r="BD146" s="469">
        <f>'ConventionalAllocations (Large)'!AX119</f>
        <v>0</v>
      </c>
      <c r="BE146" s="469">
        <f>'ConventionalAllocations (Large)'!AY119</f>
        <v>60</v>
      </c>
      <c r="BF146" s="116">
        <f t="shared" si="3"/>
        <v>0</v>
      </c>
      <c r="BG146" s="488">
        <f>'ConventionalAllocations (Large)'!R119</f>
        <v>1.84</v>
      </c>
      <c r="BH146" s="457"/>
      <c r="BI146" s="469" t="str">
        <f>'ConventionalAllocations (Large)'!S119</f>
        <v>No relevant planning applications (180253PAOR implemented).
Capacity derived from Ealing R19 Capacity Assessment (SIL)</v>
      </c>
      <c r="BJ146" s="469" t="str">
        <f>'ConventionalAllocations (Large)'!Z119</f>
        <v xml:space="preserve">Bespoke. Beyond 5 years - noting mix intensification model. Some early pre-app discussions have occurred.   </v>
      </c>
      <c r="BK146" s="457" t="s">
        <v>911</v>
      </c>
      <c r="BL146" s="457" t="s">
        <v>912</v>
      </c>
    </row>
    <row r="147" spans="1:64" s="76" customFormat="1" hidden="1" x14ac:dyDescent="0.45">
      <c r="A147" s="462">
        <f>'ConventionalAllocations (Large)'!A120</f>
        <v>116</v>
      </c>
      <c r="B147" s="486" t="str">
        <f>'ConventionalAllocations (Large)'!B120</f>
        <v>NA</v>
      </c>
      <c r="C147" s="462"/>
      <c r="D147" s="462"/>
      <c r="E147" s="462"/>
      <c r="F147" s="462"/>
      <c r="G147" s="462" t="str">
        <f>'ConventionalAllocations (Large)'!D120</f>
        <v>Hanson's Timber Yard &amp; MOTEC</v>
      </c>
      <c r="H147" s="462" t="str">
        <f>'ConventionalAllocations (Large)'!E120</f>
        <v>Residential, employment and community open space</v>
      </c>
      <c r="I147" s="462">
        <f>'ConventionalAllocations (Large)'!F120</f>
        <v>47</v>
      </c>
      <c r="J147" s="462">
        <f>'ConventionalAllocations (Large)'!H120</f>
        <v>0</v>
      </c>
      <c r="K147" s="462">
        <f>'ConventionalAllocations (Large)'!G120</f>
        <v>47</v>
      </c>
      <c r="L147" s="462" t="str">
        <f>'ConventionalAllocations (Large)'!I120</f>
        <v>None</v>
      </c>
      <c r="M147" s="462">
        <f>'ConventionalAllocations (Large)'!J120</f>
        <v>0</v>
      </c>
      <c r="N147" s="462">
        <f>'ConventionalAllocations (Large)'!K120</f>
        <v>0</v>
      </c>
      <c r="O147" s="462"/>
      <c r="P147" s="462"/>
      <c r="Q147" s="464" t="str">
        <f>'ConventionalAllocations (Large)'!L120</f>
        <v>Dormers Wells</v>
      </c>
      <c r="R147" s="464" t="str">
        <f>'ConventionalAllocations (Large)'!M120</f>
        <v>Southall</v>
      </c>
      <c r="S147" s="464">
        <f>'ConventionalAllocations (Large)'!N120</f>
        <v>0</v>
      </c>
      <c r="T147" s="464">
        <f>'ConventionalAllocations (Large)'!O120</f>
        <v>0</v>
      </c>
      <c r="U147" s="464">
        <f>'ConventionalAllocations (Large)'!P120</f>
        <v>0</v>
      </c>
      <c r="V147" s="464" t="str">
        <f>'ConventionalAllocations (Large)'!Q120</f>
        <v>No</v>
      </c>
      <c r="W147" s="462"/>
      <c r="X147" s="462"/>
      <c r="Z147" s="448">
        <f>'ConventionalAllocations (Large)'!T120</f>
        <v>0</v>
      </c>
      <c r="AA147" s="462"/>
      <c r="AB147" s="462"/>
      <c r="AC147" s="462"/>
      <c r="AD147" s="462"/>
      <c r="AH147" s="462">
        <v>0</v>
      </c>
      <c r="AI147" s="462"/>
      <c r="AJ147" s="462"/>
      <c r="AK147" s="462"/>
      <c r="AL147" s="462"/>
      <c r="AM147" s="462"/>
      <c r="AN147" s="462"/>
      <c r="AO147" s="462"/>
      <c r="AP147" s="462">
        <f>'ConventionalAllocations (Large)'!AJ120</f>
        <v>0</v>
      </c>
      <c r="AQ147" s="462">
        <f>'ConventionalAllocations (Large)'!AK120</f>
        <v>0</v>
      </c>
      <c r="AR147" s="462">
        <f>'ConventionalAllocations (Large)'!AL120</f>
        <v>0</v>
      </c>
      <c r="AS147" s="462">
        <f>'ConventionalAllocations (Large)'!AM120</f>
        <v>0</v>
      </c>
      <c r="AT147" s="462">
        <f>'ConventionalAllocations (Large)'!AN120</f>
        <v>0</v>
      </c>
      <c r="AU147" s="121">
        <f>'ConventionalAllocations (Large)'!AO120</f>
        <v>0</v>
      </c>
      <c r="AV147" s="462">
        <f>'ConventionalAllocations (Large)'!AP120</f>
        <v>0</v>
      </c>
      <c r="AW147" s="462">
        <f>'ConventionalAllocations (Large)'!AQ120</f>
        <v>0</v>
      </c>
      <c r="AX147" s="462">
        <f>'ConventionalAllocations (Large)'!AR120</f>
        <v>0</v>
      </c>
      <c r="AY147" s="462">
        <f>'ConventionalAllocations (Large)'!AS120</f>
        <v>0</v>
      </c>
      <c r="AZ147" s="462">
        <f>'ConventionalAllocations (Large)'!AT120</f>
        <v>0</v>
      </c>
      <c r="BA147" s="462">
        <f>'ConventionalAllocations (Large)'!AU120</f>
        <v>0</v>
      </c>
      <c r="BB147" s="462">
        <f>'ConventionalAllocations (Large)'!AV120</f>
        <v>0</v>
      </c>
      <c r="BC147" s="462">
        <f>'ConventionalAllocations (Large)'!AW120</f>
        <v>0</v>
      </c>
      <c r="BD147" s="462">
        <f>'ConventionalAllocations (Large)'!AX120</f>
        <v>0</v>
      </c>
      <c r="BE147" s="462">
        <f>'ConventionalAllocations (Large)'!AY120</f>
        <v>0</v>
      </c>
      <c r="BF147" s="116">
        <f t="shared" si="3"/>
        <v>0</v>
      </c>
      <c r="BG147" s="488">
        <f>'ConventionalAllocations (Large)'!R120</f>
        <v>0.84</v>
      </c>
      <c r="BH147" s="457"/>
      <c r="BI147" s="462" t="str">
        <f>'ConventionalAllocations (Large)'!S120</f>
        <v>No longer pursued as Allocation.
No relevant planning applications.</v>
      </c>
      <c r="BJ147" s="462" t="str">
        <f>'ConventionalAllocations (Large)'!Z120</f>
        <v>NA</v>
      </c>
      <c r="BK147" s="457" t="s">
        <v>1118</v>
      </c>
      <c r="BL147" s="457" t="s">
        <v>37</v>
      </c>
    </row>
    <row r="148" spans="1:64" s="76" customFormat="1" hidden="1" x14ac:dyDescent="0.45">
      <c r="A148" s="462">
        <f>'ConventionalAllocations (Large)'!A121</f>
        <v>117</v>
      </c>
      <c r="B148" s="486" t="str">
        <f>'ConventionalAllocations (Large)'!B121</f>
        <v>NA</v>
      </c>
      <c r="C148" s="462"/>
      <c r="D148" s="462"/>
      <c r="E148" s="462"/>
      <c r="F148" s="462"/>
      <c r="G148" s="462" t="str">
        <f>'ConventionalAllocations (Large)'!D121</f>
        <v>Car Sales, Queenstyle and MBS</v>
      </c>
      <c r="H148" s="462" t="str">
        <f>'ConventionalAllocations (Large)'!E121</f>
        <v>Residential-led, mixed-use scheme</v>
      </c>
      <c r="I148" s="462">
        <f>'ConventionalAllocations (Large)'!F121</f>
        <v>218</v>
      </c>
      <c r="J148" s="462">
        <f>'ConventionalAllocations (Large)'!H121</f>
        <v>0</v>
      </c>
      <c r="K148" s="462">
        <f>'ConventionalAllocations (Large)'!G121</f>
        <v>218</v>
      </c>
      <c r="L148" s="462" t="str">
        <f>'ConventionalAllocations (Large)'!I121</f>
        <v>None</v>
      </c>
      <c r="M148" s="462">
        <f>'ConventionalAllocations (Large)'!J121</f>
        <v>0</v>
      </c>
      <c r="N148" s="462">
        <f>'ConventionalAllocations (Large)'!K121</f>
        <v>0</v>
      </c>
      <c r="O148" s="462"/>
      <c r="P148" s="462"/>
      <c r="Q148" s="464" t="str">
        <f>'ConventionalAllocations (Large)'!L121</f>
        <v>Southall Broadway</v>
      </c>
      <c r="R148" s="464" t="str">
        <f>'ConventionalAllocations (Large)'!M121</f>
        <v>Southall</v>
      </c>
      <c r="S148" s="464">
        <f>'ConventionalAllocations (Large)'!N121</f>
        <v>0</v>
      </c>
      <c r="T148" s="464">
        <f>'ConventionalAllocations (Large)'!O121</f>
        <v>0</v>
      </c>
      <c r="U148" s="464">
        <f>'ConventionalAllocations (Large)'!P121</f>
        <v>0</v>
      </c>
      <c r="V148" s="464" t="str">
        <f>'ConventionalAllocations (Large)'!Q121</f>
        <v>No</v>
      </c>
      <c r="W148" s="462"/>
      <c r="X148" s="462"/>
      <c r="Z148" s="448">
        <f>'ConventionalAllocations (Large)'!T121</f>
        <v>0</v>
      </c>
      <c r="AA148" s="462"/>
      <c r="AB148" s="462"/>
      <c r="AC148" s="462"/>
      <c r="AD148" s="462"/>
      <c r="AH148" s="462">
        <v>0</v>
      </c>
      <c r="AI148" s="462"/>
      <c r="AJ148" s="462"/>
      <c r="AK148" s="462"/>
      <c r="AL148" s="462"/>
      <c r="AM148" s="462"/>
      <c r="AN148" s="462"/>
      <c r="AO148" s="462"/>
      <c r="AP148" s="462">
        <f>'ConventionalAllocations (Large)'!AJ121</f>
        <v>0</v>
      </c>
      <c r="AQ148" s="462">
        <f>'ConventionalAllocations (Large)'!AK121</f>
        <v>0</v>
      </c>
      <c r="AR148" s="462">
        <f>'ConventionalAllocations (Large)'!AL121</f>
        <v>0</v>
      </c>
      <c r="AS148" s="462">
        <f>'ConventionalAllocations (Large)'!AM121</f>
        <v>0</v>
      </c>
      <c r="AT148" s="462">
        <f>'ConventionalAllocations (Large)'!AN121</f>
        <v>0</v>
      </c>
      <c r="AU148" s="121">
        <f>'ConventionalAllocations (Large)'!AO121</f>
        <v>0</v>
      </c>
      <c r="AV148" s="462">
        <f>'ConventionalAllocations (Large)'!AP121</f>
        <v>0</v>
      </c>
      <c r="AW148" s="462">
        <f>'ConventionalAllocations (Large)'!AQ121</f>
        <v>0</v>
      </c>
      <c r="AX148" s="462">
        <f>'ConventionalAllocations (Large)'!AR121</f>
        <v>0</v>
      </c>
      <c r="AY148" s="462">
        <f>'ConventionalAllocations (Large)'!AS121</f>
        <v>0</v>
      </c>
      <c r="AZ148" s="462">
        <f>'ConventionalAllocations (Large)'!AT121</f>
        <v>0</v>
      </c>
      <c r="BA148" s="462">
        <f>'ConventionalAllocations (Large)'!AU121</f>
        <v>0</v>
      </c>
      <c r="BB148" s="462">
        <f>'ConventionalAllocations (Large)'!AV121</f>
        <v>0</v>
      </c>
      <c r="BC148" s="462">
        <f>'ConventionalAllocations (Large)'!AW121</f>
        <v>0</v>
      </c>
      <c r="BD148" s="462">
        <f>'ConventionalAllocations (Large)'!AX121</f>
        <v>0</v>
      </c>
      <c r="BE148" s="462">
        <f>'ConventionalAllocations (Large)'!AY121</f>
        <v>0</v>
      </c>
      <c r="BF148" s="116">
        <f t="shared" si="3"/>
        <v>0</v>
      </c>
      <c r="BG148" s="488">
        <f>'ConventionalAllocations (Large)'!R121</f>
        <v>0.5</v>
      </c>
      <c r="BH148" s="457"/>
      <c r="BI148" s="462" t="str">
        <f>'ConventionalAllocations (Large)'!S121</f>
        <v>No longer pursued as Allocation.
No relevant planning applications.</v>
      </c>
      <c r="BJ148" s="462" t="str">
        <f>'ConventionalAllocations (Large)'!Z121</f>
        <v>NA</v>
      </c>
      <c r="BK148" s="457" t="s">
        <v>1118</v>
      </c>
      <c r="BL148" s="457" t="s">
        <v>37</v>
      </c>
    </row>
    <row r="149" spans="1:64" s="470" customFormat="1" hidden="1" x14ac:dyDescent="0.45">
      <c r="A149" s="469">
        <f>'ConventionalAllocations (Large)'!A122</f>
        <v>118</v>
      </c>
      <c r="B149" s="481" t="str">
        <f>'ConventionalAllocations (Large)'!B122</f>
        <v>18SO</v>
      </c>
      <c r="C149" s="469"/>
      <c r="D149" s="469"/>
      <c r="E149" s="469"/>
      <c r="F149" s="469"/>
      <c r="G149" s="469" t="str">
        <f>'ConventionalAllocations (Large)'!D122</f>
        <v>Golf Links Estate, Fleming Road, Southall, UB1 3ND (Phases 4-14)</v>
      </c>
      <c r="H149" s="469" t="str">
        <f>'ConventionalAllocations (Large)'!E122</f>
        <v>Residential (infill)</v>
      </c>
      <c r="I149" s="469">
        <f>'ConventionalAllocations (Large)'!F122</f>
        <v>430</v>
      </c>
      <c r="J149" s="469">
        <f>'ConventionalAllocations (Large)'!H122</f>
        <v>136</v>
      </c>
      <c r="K149" s="469">
        <f>'ConventionalAllocations (Large)'!G122</f>
        <v>294</v>
      </c>
      <c r="L149" s="469" t="str">
        <f>'ConventionalAllocations (Large)'!I122</f>
        <v>None (phase 0, 1, 2 &amp; 3 areas excluded)</v>
      </c>
      <c r="M149" s="469">
        <f>'ConventionalAllocations (Large)'!J122</f>
        <v>0</v>
      </c>
      <c r="N149" s="469">
        <f>'ConventionalAllocations (Large)'!K122</f>
        <v>294</v>
      </c>
      <c r="O149" s="469"/>
      <c r="P149" s="469"/>
      <c r="Q149" s="482" t="str">
        <f>'ConventionalAllocations (Large)'!L122</f>
        <v>Dormers Wells</v>
      </c>
      <c r="R149" s="482" t="str">
        <f>'ConventionalAllocations (Large)'!M122</f>
        <v>Southall</v>
      </c>
      <c r="S149" s="482">
        <f>'ConventionalAllocations (Large)'!N122</f>
        <v>514084</v>
      </c>
      <c r="T149" s="482">
        <f>'ConventionalAllocations (Large)'!O122</f>
        <v>181024</v>
      </c>
      <c r="U149" s="482">
        <f>'ConventionalAllocations (Large)'!P122</f>
        <v>0</v>
      </c>
      <c r="V149" s="482" t="str">
        <f>'ConventionalAllocations (Large)'!Q122</f>
        <v>No</v>
      </c>
      <c r="W149" s="469"/>
      <c r="X149" s="469"/>
      <c r="Z149" s="474">
        <f>'ConventionalAllocations (Large)'!T122</f>
        <v>294</v>
      </c>
      <c r="AA149" s="469"/>
      <c r="AB149" s="469"/>
      <c r="AC149" s="469"/>
      <c r="AD149" s="469"/>
      <c r="AH149" s="469">
        <v>0</v>
      </c>
      <c r="AI149" s="469"/>
      <c r="AJ149" s="469"/>
      <c r="AK149" s="469"/>
      <c r="AL149" s="469"/>
      <c r="AM149" s="469"/>
      <c r="AN149" s="469"/>
      <c r="AO149" s="469"/>
      <c r="AP149" s="462">
        <f>'ConventionalAllocations (Large)'!AJ122</f>
        <v>0</v>
      </c>
      <c r="AQ149" s="469">
        <f>'ConventionalAllocations (Large)'!AK122</f>
        <v>0</v>
      </c>
      <c r="AR149" s="469">
        <f>'ConventionalAllocations (Large)'!AL122</f>
        <v>0</v>
      </c>
      <c r="AS149" s="469">
        <f>'ConventionalAllocations (Large)'!AM122</f>
        <v>0</v>
      </c>
      <c r="AT149" s="469">
        <f>'ConventionalAllocations (Large)'!AN122</f>
        <v>0</v>
      </c>
      <c r="AU149" s="121">
        <f>'ConventionalAllocations (Large)'!AO122</f>
        <v>0</v>
      </c>
      <c r="AV149" s="469">
        <f>'ConventionalAllocations (Large)'!AP122</f>
        <v>0</v>
      </c>
      <c r="AW149" s="469">
        <f>'ConventionalAllocations (Large)'!AQ122</f>
        <v>73</v>
      </c>
      <c r="AX149" s="469">
        <f>'ConventionalAllocations (Large)'!AR122</f>
        <v>73</v>
      </c>
      <c r="AY149" s="469">
        <f>'ConventionalAllocations (Large)'!AS122</f>
        <v>74</v>
      </c>
      <c r="AZ149" s="469">
        <f>'ConventionalAllocations (Large)'!AT122</f>
        <v>74</v>
      </c>
      <c r="BA149" s="469">
        <f>'ConventionalAllocations (Large)'!AU122</f>
        <v>0</v>
      </c>
      <c r="BB149" s="469">
        <f>'ConventionalAllocations (Large)'!AV122</f>
        <v>0</v>
      </c>
      <c r="BC149" s="469">
        <f>'ConventionalAllocations (Large)'!AW122</f>
        <v>0</v>
      </c>
      <c r="BD149" s="469">
        <f>'ConventionalAllocations (Large)'!AX122</f>
        <v>0</v>
      </c>
      <c r="BE149" s="469">
        <f>'ConventionalAllocations (Large)'!AY122</f>
        <v>294</v>
      </c>
      <c r="BF149" s="116">
        <f t="shared" si="3"/>
        <v>0</v>
      </c>
      <c r="BG149" s="488">
        <f>'ConventionalAllocations (Large)'!R122</f>
        <v>7.78</v>
      </c>
      <c r="BH149" s="457"/>
      <c r="BI149" s="469" t="str">
        <f>'ConventionalAllocations (Large)'!S122</f>
        <v>The boundary of the allocation excludes areas covered by phases 0, 1, 2 &amp; 3, and encompasses phases 4-14 only.  
Phase 0 (Suningdale Court) 44 units P/2006/0275 completed.
Phase 0 (Suningdale Court) 22 units PP/2010/3879 completed.
Phase 1 (David's Court and Lytham Court) -17 units PP/2012/3052 &amp; PP/2013/4843 completed
Phase 2 (Peterhead Court) 48 units PP/2015/3086 completed.
Phase 3 (Alnmouth &amp; Portrush Court) 59 units 221501REM commenced March 2023.
Phases 4-14 at pre-planning stage.  An initial high-level feasibility study examined different development scenarios for the site, from partial to comprehensive redevelopment.  This has generated a range of figures from 294 (net) / 430 (gross) for partial development to 945 (net) / 1,463 (gross) for comprehensive development of these phases.  It is anticipated that these figures will be refined further in light of emerging masterplanning work for this site.  In the interim, and taking a cautious approach the lower range are inputted here in the trajectory.</v>
      </c>
      <c r="BJ149" s="469" t="str">
        <f>'ConventionalAllocations (Large)'!Z122</f>
        <v>Scenario 25. If a more comprehensive scenario is advanced then delivery may extend beyond the plan period.</v>
      </c>
      <c r="BK149" s="457" t="s">
        <v>1400</v>
      </c>
      <c r="BL149" s="457" t="s">
        <v>1198</v>
      </c>
    </row>
    <row r="150" spans="1:64" s="470" customFormat="1" hidden="1" x14ac:dyDescent="0.45">
      <c r="A150" s="469">
        <f>'ConventionalAllocations (Large)'!A123</f>
        <v>119</v>
      </c>
      <c r="B150" s="481" t="str">
        <f>'ConventionalAllocations (Large)'!B123</f>
        <v>19SO</v>
      </c>
      <c r="C150" s="469"/>
      <c r="D150" s="469"/>
      <c r="E150" s="469"/>
      <c r="F150" s="469"/>
      <c r="G150" s="469" t="str">
        <f>'ConventionalAllocations (Large)'!D123</f>
        <v>Cranleigh Gardens Industrial Estate &amp; Kingsbridge Crescent, Cranleigh Gardens, Southall, UB1 2BZ</v>
      </c>
      <c r="H150" s="469" t="str">
        <f>'ConventionalAllocations (Large)'!E123</f>
        <v>Residential, community</v>
      </c>
      <c r="I150" s="469">
        <f>'ConventionalAllocations (Large)'!F123</f>
        <v>216</v>
      </c>
      <c r="J150" s="469">
        <f>'ConventionalAllocations (Large)'!H123</f>
        <v>3</v>
      </c>
      <c r="K150" s="469">
        <f>'ConventionalAllocations (Large)'!G123</f>
        <v>213</v>
      </c>
      <c r="L150" s="469" t="str">
        <f>'ConventionalAllocations (Large)'!I123</f>
        <v>223913FUL Resolution to grant involving replacement Gurdwara but no residential component.  
Allocation boundary amended to exclude area of completed scheme at Lion House - 185960FUL</v>
      </c>
      <c r="M150" s="469">
        <f>'ConventionalAllocations (Large)'!J123</f>
        <v>0</v>
      </c>
      <c r="N150" s="469">
        <f>'ConventionalAllocations (Large)'!K123</f>
        <v>213</v>
      </c>
      <c r="O150" s="469"/>
      <c r="P150" s="469"/>
      <c r="Q150" s="482" t="str">
        <f>'ConventionalAllocations (Large)'!L123</f>
        <v>Lady Margaret</v>
      </c>
      <c r="R150" s="482" t="str">
        <f>'ConventionalAllocations (Large)'!M123</f>
        <v>Southall</v>
      </c>
      <c r="S150" s="482">
        <f>'ConventionalAllocations (Large)'!N123</f>
        <v>512610</v>
      </c>
      <c r="T150" s="482">
        <f>'ConventionalAllocations (Large)'!O123</f>
        <v>181555</v>
      </c>
      <c r="U150" s="482">
        <f>'ConventionalAllocations (Large)'!P123</f>
        <v>0</v>
      </c>
      <c r="V150" s="482" t="str">
        <f>'ConventionalAllocations (Large)'!Q123</f>
        <v>No</v>
      </c>
      <c r="W150" s="469"/>
      <c r="X150" s="469"/>
      <c r="Z150" s="474">
        <f>'ConventionalAllocations (Large)'!T123</f>
        <v>213</v>
      </c>
      <c r="AA150" s="469"/>
      <c r="AB150" s="469"/>
      <c r="AC150" s="469"/>
      <c r="AD150" s="469"/>
      <c r="AH150" s="469">
        <v>0</v>
      </c>
      <c r="AI150" s="469"/>
      <c r="AJ150" s="469"/>
      <c r="AK150" s="469"/>
      <c r="AL150" s="469"/>
      <c r="AM150" s="469"/>
      <c r="AN150" s="469"/>
      <c r="AO150" s="469"/>
      <c r="AP150" s="462">
        <f>'ConventionalAllocations (Large)'!AJ123</f>
        <v>0</v>
      </c>
      <c r="AQ150" s="469">
        <f>'ConventionalAllocations (Large)'!AK123</f>
        <v>0</v>
      </c>
      <c r="AR150" s="469">
        <f>'ConventionalAllocations (Large)'!AL123</f>
        <v>0</v>
      </c>
      <c r="AS150" s="469">
        <f>'ConventionalAllocations (Large)'!AM123</f>
        <v>0</v>
      </c>
      <c r="AT150" s="469">
        <f>'ConventionalAllocations (Large)'!AN123</f>
        <v>0</v>
      </c>
      <c r="AU150" s="121">
        <f>'ConventionalAllocations (Large)'!AO123</f>
        <v>0</v>
      </c>
      <c r="AV150" s="469">
        <f>'ConventionalAllocations (Large)'!AP123</f>
        <v>0</v>
      </c>
      <c r="AW150" s="469">
        <f>'ConventionalAllocations (Large)'!AQ123</f>
        <v>0</v>
      </c>
      <c r="AX150" s="469">
        <f>'ConventionalAllocations (Large)'!AR123</f>
        <v>53</v>
      </c>
      <c r="AY150" s="469">
        <f>'ConventionalAllocations (Large)'!AS123</f>
        <v>53</v>
      </c>
      <c r="AZ150" s="469">
        <f>'ConventionalAllocations (Large)'!AT123</f>
        <v>53</v>
      </c>
      <c r="BA150" s="469">
        <f>'ConventionalAllocations (Large)'!AU123</f>
        <v>54</v>
      </c>
      <c r="BB150" s="469">
        <f>'ConventionalAllocations (Large)'!AV123</f>
        <v>0</v>
      </c>
      <c r="BC150" s="469">
        <f>'ConventionalAllocations (Large)'!AW123</f>
        <v>0</v>
      </c>
      <c r="BD150" s="469">
        <f>'ConventionalAllocations (Large)'!AX123</f>
        <v>0</v>
      </c>
      <c r="BE150" s="469">
        <f>'ConventionalAllocations (Large)'!AY123</f>
        <v>213</v>
      </c>
      <c r="BF150" s="116">
        <f t="shared" si="3"/>
        <v>0</v>
      </c>
      <c r="BG150" s="488">
        <f>'ConventionalAllocations (Large)'!R123</f>
        <v>1.43</v>
      </c>
      <c r="BH150" s="457"/>
      <c r="BI150" s="469" t="str">
        <f>'ConventionalAllocations (Large)'!S123</f>
        <v xml:space="preserve">No relevant planning applications.
Capacity derived from Ealing R19 Capacity Assessment.
</v>
      </c>
      <c r="BJ150" s="469" t="str">
        <f>'ConventionalAllocations (Large)'!Z123</f>
        <v>Beyond 5 years. Scenario 29</v>
      </c>
      <c r="BK150" s="457" t="s">
        <v>808</v>
      </c>
      <c r="BL150" s="457" t="s">
        <v>924</v>
      </c>
    </row>
    <row r="151" spans="1:64" s="76" customFormat="1" hidden="1" x14ac:dyDescent="0.45">
      <c r="A151" s="462">
        <f>'ConventionalAllocations (Large)'!A124</f>
        <v>120</v>
      </c>
      <c r="B151" s="486" t="str">
        <f>'ConventionalAllocations (Large)'!B124</f>
        <v>NA</v>
      </c>
      <c r="C151" s="462"/>
      <c r="D151" s="462"/>
      <c r="E151" s="462"/>
      <c r="F151" s="462"/>
      <c r="G151" s="462" t="str">
        <f>'ConventionalAllocations (Large)'!D124</f>
        <v>Southall TA Barracks</v>
      </c>
      <c r="H151" s="462" t="str">
        <f>'ConventionalAllocations (Large)'!E124</f>
        <v>Residential-led, mixed-use scheme (including some employment uses)</v>
      </c>
      <c r="I151" s="462">
        <f>'ConventionalAllocations (Large)'!F124</f>
        <v>546</v>
      </c>
      <c r="J151" s="462">
        <f>'ConventionalAllocations (Large)'!H124</f>
        <v>1</v>
      </c>
      <c r="K151" s="462">
        <f>'ConventionalAllocations (Large)'!G124</f>
        <v>545</v>
      </c>
      <c r="L151" s="462" t="str">
        <f>'ConventionalAllocations (Large)'!I124</f>
        <v>None</v>
      </c>
      <c r="M151" s="462">
        <f>'ConventionalAllocations (Large)'!J124</f>
        <v>0</v>
      </c>
      <c r="N151" s="462">
        <f>'ConventionalAllocations (Large)'!K124</f>
        <v>0</v>
      </c>
      <c r="O151" s="462"/>
      <c r="P151" s="462"/>
      <c r="Q151" s="464" t="str">
        <f>'ConventionalAllocations (Large)'!L124</f>
        <v>Southall West</v>
      </c>
      <c r="R151" s="464" t="str">
        <f>'ConventionalAllocations (Large)'!M124</f>
        <v>Southall</v>
      </c>
      <c r="S151" s="464">
        <f>'ConventionalAllocations (Large)'!N124</f>
        <v>0</v>
      </c>
      <c r="T151" s="464">
        <f>'ConventionalAllocations (Large)'!O124</f>
        <v>0</v>
      </c>
      <c r="U151" s="464">
        <f>'ConventionalAllocations (Large)'!P124</f>
        <v>0</v>
      </c>
      <c r="V151" s="464" t="str">
        <f>'ConventionalAllocations (Large)'!Q124</f>
        <v>No</v>
      </c>
      <c r="W151" s="462"/>
      <c r="X151" s="462"/>
      <c r="Z151" s="448">
        <f>'ConventionalAllocations (Large)'!T124</f>
        <v>0</v>
      </c>
      <c r="AA151" s="462"/>
      <c r="AB151" s="462"/>
      <c r="AC151" s="462"/>
      <c r="AD151" s="462"/>
      <c r="AH151" s="462">
        <v>0</v>
      </c>
      <c r="AI151" s="462"/>
      <c r="AJ151" s="462"/>
      <c r="AK151" s="462"/>
      <c r="AL151" s="462"/>
      <c r="AM151" s="462"/>
      <c r="AN151" s="462"/>
      <c r="AO151" s="462"/>
      <c r="AP151" s="462">
        <f>'ConventionalAllocations (Large)'!AJ124</f>
        <v>0</v>
      </c>
      <c r="AQ151" s="462">
        <f>'ConventionalAllocations (Large)'!AK124</f>
        <v>0</v>
      </c>
      <c r="AR151" s="462">
        <f>'ConventionalAllocations (Large)'!AL124</f>
        <v>0</v>
      </c>
      <c r="AS151" s="462">
        <f>'ConventionalAllocations (Large)'!AM124</f>
        <v>0</v>
      </c>
      <c r="AT151" s="462">
        <f>'ConventionalAllocations (Large)'!AN124</f>
        <v>0</v>
      </c>
      <c r="AU151" s="121">
        <f>'ConventionalAllocations (Large)'!AO124</f>
        <v>0</v>
      </c>
      <c r="AV151" s="462">
        <f>'ConventionalAllocations (Large)'!AP124</f>
        <v>0</v>
      </c>
      <c r="AW151" s="462">
        <f>'ConventionalAllocations (Large)'!AQ124</f>
        <v>0</v>
      </c>
      <c r="AX151" s="462">
        <f>'ConventionalAllocations (Large)'!AR124</f>
        <v>0</v>
      </c>
      <c r="AY151" s="462">
        <f>'ConventionalAllocations (Large)'!AS124</f>
        <v>0</v>
      </c>
      <c r="AZ151" s="462">
        <f>'ConventionalAllocations (Large)'!AT124</f>
        <v>0</v>
      </c>
      <c r="BA151" s="462">
        <f>'ConventionalAllocations (Large)'!AU124</f>
        <v>0</v>
      </c>
      <c r="BB151" s="462">
        <f>'ConventionalAllocations (Large)'!AV124</f>
        <v>0</v>
      </c>
      <c r="BC151" s="462">
        <f>'ConventionalAllocations (Large)'!AW124</f>
        <v>0</v>
      </c>
      <c r="BD151" s="462">
        <f>'ConventionalAllocations (Large)'!AX124</f>
        <v>0</v>
      </c>
      <c r="BE151" s="462">
        <f>'ConventionalAllocations (Large)'!AY124</f>
        <v>0</v>
      </c>
      <c r="BF151" s="116">
        <f t="shared" si="3"/>
        <v>0</v>
      </c>
      <c r="BG151" s="488">
        <f>'ConventionalAllocations (Large)'!R124</f>
        <v>1.1299999999999999</v>
      </c>
      <c r="BH151" s="457"/>
      <c r="BI151" s="462" t="str">
        <f>'ConventionalAllocations (Large)'!S124</f>
        <v>No longer pursued as Allocation.
No relevant planning applications.</v>
      </c>
      <c r="BJ151" s="462" t="str">
        <f>'ConventionalAllocations (Large)'!Z124</f>
        <v>NA</v>
      </c>
      <c r="BK151" s="457" t="s">
        <v>1118</v>
      </c>
      <c r="BL151" s="457" t="s">
        <v>37</v>
      </c>
    </row>
    <row r="152" spans="1:64" s="76" customFormat="1" hidden="1" x14ac:dyDescent="0.45">
      <c r="A152" s="462">
        <f>'ConventionalAllocations (Large)'!A125</f>
        <v>121</v>
      </c>
      <c r="B152" s="486" t="str">
        <f>'ConventionalAllocations (Large)'!B125</f>
        <v>20SO</v>
      </c>
      <c r="C152" s="462"/>
      <c r="D152" s="462"/>
      <c r="E152" s="462"/>
      <c r="F152" s="462"/>
      <c r="G152" s="462" t="str">
        <f>'ConventionalAllocations (Large)'!D125</f>
        <v>Hambrough Tavern, The Broadway, Southall, UB1 1NG</v>
      </c>
      <c r="H152" s="462" t="str">
        <f>'ConventionalAllocations (Large)'!E125</f>
        <v>Residential-led, mixed-use scheme</v>
      </c>
      <c r="I152" s="462">
        <f>'ConventionalAllocations (Large)'!F125</f>
        <v>116</v>
      </c>
      <c r="J152" s="462">
        <f>'ConventionalAllocations (Large)'!H125</f>
        <v>1</v>
      </c>
      <c r="K152" s="462">
        <f>'ConventionalAllocations (Large)'!G125</f>
        <v>115</v>
      </c>
      <c r="L152" s="462" t="str">
        <f>'ConventionalAllocations (Large)'!I125</f>
        <v>223545FUL</v>
      </c>
      <c r="M152" s="462">
        <f>'ConventionalAllocations (Large)'!J125</f>
        <v>0</v>
      </c>
      <c r="N152" s="462">
        <f>'ConventionalAllocations (Large)'!K125</f>
        <v>115</v>
      </c>
      <c r="O152" s="462"/>
      <c r="P152" s="462"/>
      <c r="Q152" s="464" t="str">
        <f>'ConventionalAllocations (Large)'!L125</f>
        <v>Southall West</v>
      </c>
      <c r="R152" s="464" t="str">
        <f>'ConventionalAllocations (Large)'!M125</f>
        <v>Southall</v>
      </c>
      <c r="S152" s="464">
        <f>'ConventionalAllocations (Large)'!N125</f>
        <v>0</v>
      </c>
      <c r="T152" s="464">
        <f>'ConventionalAllocations (Large)'!O125</f>
        <v>0</v>
      </c>
      <c r="U152" s="464">
        <f>'ConventionalAllocations (Large)'!P125</f>
        <v>0</v>
      </c>
      <c r="V152" s="464" t="str">
        <f>'ConventionalAllocations (Large)'!Q125</f>
        <v>No</v>
      </c>
      <c r="W152" s="462"/>
      <c r="X152" s="462"/>
      <c r="Z152" s="448">
        <f>'ConventionalAllocations (Large)'!T125</f>
        <v>0</v>
      </c>
      <c r="AA152" s="462"/>
      <c r="AB152" s="462"/>
      <c r="AC152" s="462"/>
      <c r="AD152" s="462"/>
      <c r="AH152" s="462">
        <v>0</v>
      </c>
      <c r="AI152" s="462"/>
      <c r="AJ152" s="462"/>
      <c r="AK152" s="462"/>
      <c r="AL152" s="462"/>
      <c r="AM152" s="462"/>
      <c r="AN152" s="462"/>
      <c r="AO152" s="462"/>
      <c r="AP152" s="462">
        <f>'ConventionalAllocations (Large)'!AJ125</f>
        <v>0</v>
      </c>
      <c r="AQ152" s="462">
        <f>'ConventionalAllocations (Large)'!AK125</f>
        <v>0</v>
      </c>
      <c r="AR152" s="462">
        <f>'ConventionalAllocations (Large)'!AL125</f>
        <v>0</v>
      </c>
      <c r="AS152" s="462">
        <f>'ConventionalAllocations (Large)'!AM125</f>
        <v>0</v>
      </c>
      <c r="AT152" s="462">
        <f>'ConventionalAllocations (Large)'!AN125</f>
        <v>0</v>
      </c>
      <c r="AU152" s="121">
        <f>'ConventionalAllocations (Large)'!AO125</f>
        <v>0</v>
      </c>
      <c r="AV152" s="462">
        <f>'ConventionalAllocations (Large)'!AP125</f>
        <v>0</v>
      </c>
      <c r="AW152" s="462">
        <f>'ConventionalAllocations (Large)'!AQ125</f>
        <v>0</v>
      </c>
      <c r="AX152" s="462">
        <f>'ConventionalAllocations (Large)'!AR125</f>
        <v>0</v>
      </c>
      <c r="AY152" s="462">
        <f>'ConventionalAllocations (Large)'!AS125</f>
        <v>0</v>
      </c>
      <c r="AZ152" s="462">
        <f>'ConventionalAllocations (Large)'!AT125</f>
        <v>0</v>
      </c>
      <c r="BA152" s="462">
        <f>'ConventionalAllocations (Large)'!AU125</f>
        <v>0</v>
      </c>
      <c r="BB152" s="462">
        <f>'ConventionalAllocations (Large)'!AV125</f>
        <v>0</v>
      </c>
      <c r="BC152" s="462">
        <f>'ConventionalAllocations (Large)'!AW125</f>
        <v>0</v>
      </c>
      <c r="BD152" s="462">
        <f>'ConventionalAllocations (Large)'!AX125</f>
        <v>0</v>
      </c>
      <c r="BE152" s="462">
        <f>'ConventionalAllocations (Large)'!AY125</f>
        <v>0</v>
      </c>
      <c r="BF152" s="116">
        <f t="shared" si="3"/>
        <v>0</v>
      </c>
      <c r="BG152" s="488">
        <f>'ConventionalAllocations (Large)'!R125</f>
        <v>0.17</v>
      </c>
      <c r="BH152" s="457"/>
      <c r="BI152" s="462" t="str">
        <f>'ConventionalAllocations (Large)'!S125</f>
        <v xml:space="preserve">Below Large Site threshold
Site also benefits from an approval (223545FUL) for 116 units, but allocation and permission are both below large site threshold, and so excluded.
</v>
      </c>
      <c r="BJ152" s="462" t="str">
        <f>'ConventionalAllocations (Large)'!Z125</f>
        <v>NA</v>
      </c>
      <c r="BK152" s="457" t="s">
        <v>1124</v>
      </c>
      <c r="BL152" s="457" t="s">
        <v>37</v>
      </c>
    </row>
    <row r="153" spans="1:64" s="470" customFormat="1" hidden="1" x14ac:dyDescent="0.45">
      <c r="A153" s="469">
        <f>'ConventionalAllocations (Large)'!A126</f>
        <v>122</v>
      </c>
      <c r="B153" s="481" t="str">
        <f>'ConventionalAllocations (Large)'!B126</f>
        <v>21SO</v>
      </c>
      <c r="C153" s="469"/>
      <c r="D153" s="469"/>
      <c r="E153" s="469"/>
      <c r="F153" s="469"/>
      <c r="G153" s="469" t="str">
        <f>'ConventionalAllocations (Large)'!D126</f>
        <v>Toplocks Estate, Glade Lane, Southall, UB2 4PG</v>
      </c>
      <c r="H153" s="469" t="str">
        <f>'ConventionalAllocations (Large)'!E126</f>
        <v>Residential led mixed use scheme</v>
      </c>
      <c r="I153" s="469">
        <f>'ConventionalAllocations (Large)'!F126</f>
        <v>614</v>
      </c>
      <c r="J153" s="469">
        <f>'ConventionalAllocations (Large)'!H126</f>
        <v>199</v>
      </c>
      <c r="K153" s="469">
        <f>'ConventionalAllocations (Large)'!G126</f>
        <v>415</v>
      </c>
      <c r="L153" s="469" t="str">
        <f>'ConventionalAllocations (Large)'!I126</f>
        <v>None</v>
      </c>
      <c r="M153" s="469">
        <f>'ConventionalAllocations (Large)'!J126</f>
        <v>0</v>
      </c>
      <c r="N153" s="469">
        <f>'ConventionalAllocations (Large)'!K126</f>
        <v>415</v>
      </c>
      <c r="O153" s="469"/>
      <c r="P153" s="469"/>
      <c r="Q153" s="482" t="str">
        <f>'ConventionalAllocations (Large)'!L126</f>
        <v xml:space="preserve">Norwood Green </v>
      </c>
      <c r="R153" s="482" t="str">
        <f>'ConventionalAllocations (Large)'!M126</f>
        <v>Southall</v>
      </c>
      <c r="S153" s="482">
        <f>'ConventionalAllocations (Large)'!N126</f>
        <v>513555</v>
      </c>
      <c r="T153" s="482">
        <f>'ConventionalAllocations (Large)'!O126</f>
        <v>179432</v>
      </c>
      <c r="U153" s="482">
        <f>'ConventionalAllocations (Large)'!P126</f>
        <v>0</v>
      </c>
      <c r="V153" s="482" t="str">
        <f>'ConventionalAllocations (Large)'!Q126</f>
        <v>No</v>
      </c>
      <c r="W153" s="469"/>
      <c r="X153" s="469"/>
      <c r="Z153" s="474">
        <f>'ConventionalAllocations (Large)'!T126</f>
        <v>415</v>
      </c>
      <c r="AA153" s="469"/>
      <c r="AB153" s="469"/>
      <c r="AC153" s="469"/>
      <c r="AD153" s="469"/>
      <c r="AH153" s="469">
        <v>0</v>
      </c>
      <c r="AI153" s="469"/>
      <c r="AJ153" s="469"/>
      <c r="AK153" s="469"/>
      <c r="AL153" s="469"/>
      <c r="AM153" s="469"/>
      <c r="AN153" s="469"/>
      <c r="AO153" s="469"/>
      <c r="AP153" s="462">
        <f>'ConventionalAllocations (Large)'!AJ126</f>
        <v>0</v>
      </c>
      <c r="AQ153" s="469">
        <f>'ConventionalAllocations (Large)'!AK126</f>
        <v>0</v>
      </c>
      <c r="AR153" s="469">
        <f>'ConventionalAllocations (Large)'!AL126</f>
        <v>0</v>
      </c>
      <c r="AS153" s="469">
        <f>'ConventionalAllocations (Large)'!AM126</f>
        <v>0</v>
      </c>
      <c r="AT153" s="469">
        <f>'ConventionalAllocations (Large)'!AN126</f>
        <v>0</v>
      </c>
      <c r="AU153" s="121">
        <f>'ConventionalAllocations (Large)'!AO126</f>
        <v>0</v>
      </c>
      <c r="AV153" s="469">
        <f>'ConventionalAllocations (Large)'!AP126</f>
        <v>83</v>
      </c>
      <c r="AW153" s="469">
        <f>'ConventionalAllocations (Large)'!AQ126</f>
        <v>83</v>
      </c>
      <c r="AX153" s="469">
        <f>'ConventionalAllocations (Large)'!AR126</f>
        <v>83</v>
      </c>
      <c r="AY153" s="469">
        <f>'ConventionalAllocations (Large)'!AS126</f>
        <v>83</v>
      </c>
      <c r="AZ153" s="469">
        <f>'ConventionalAllocations (Large)'!AT126</f>
        <v>83</v>
      </c>
      <c r="BA153" s="469">
        <f>'ConventionalAllocations (Large)'!AU126</f>
        <v>0</v>
      </c>
      <c r="BB153" s="469">
        <f>'ConventionalAllocations (Large)'!AV126</f>
        <v>0</v>
      </c>
      <c r="BC153" s="469">
        <f>'ConventionalAllocations (Large)'!AW126</f>
        <v>0</v>
      </c>
      <c r="BD153" s="469">
        <f>'ConventionalAllocations (Large)'!AX126</f>
        <v>0</v>
      </c>
      <c r="BE153" s="469">
        <f>'ConventionalAllocations (Large)'!AY126</f>
        <v>415</v>
      </c>
      <c r="BF153" s="116">
        <f t="shared" si="3"/>
        <v>0</v>
      </c>
      <c r="BG153" s="488">
        <f>'ConventionalAllocations (Large)'!R126</f>
        <v>4.12</v>
      </c>
      <c r="BH153" s="457"/>
      <c r="BI153" s="469" t="str">
        <f>'ConventionalAllocations (Large)'!S126</f>
        <v>No relevant planning applications.
Capacity derived from Ealing R19 Capacity Assessment</v>
      </c>
      <c r="BJ153" s="469" t="str">
        <f>'ConventionalAllocations (Large)'!Z126</f>
        <v>Bespoke. CfS submission suggests delivery between years 5 to 10. Phasing also informed by gross figure.</v>
      </c>
      <c r="BK153" s="457" t="s">
        <v>885</v>
      </c>
      <c r="BL153" s="457" t="s">
        <v>932</v>
      </c>
    </row>
    <row r="154" spans="1:64" x14ac:dyDescent="0.45">
      <c r="A154" s="116"/>
      <c r="B154" s="120" t="str">
        <f>'Conv Windfall (Large Mplan)'!B5</f>
        <v>MP001</v>
      </c>
      <c r="C154" s="116"/>
      <c r="D154" s="116"/>
      <c r="E154" s="116"/>
      <c r="F154" s="116"/>
      <c r="G154" s="116" t="str">
        <f>'Conv Windfall (Large Mplan)'!C5</f>
        <v>South Acton LSIS</v>
      </c>
      <c r="H154" s="116"/>
      <c r="I154" s="116"/>
      <c r="J154" s="116"/>
      <c r="K154" s="116">
        <f>'Conv Windfall (Large Mplan)'!F5</f>
        <v>1725</v>
      </c>
      <c r="L154" s="116"/>
      <c r="M154" s="116"/>
      <c r="N154" s="116"/>
      <c r="O154" s="116"/>
      <c r="P154" s="116"/>
      <c r="Q154" s="461"/>
      <c r="R154" s="461"/>
      <c r="S154" s="461"/>
      <c r="T154" s="461"/>
      <c r="U154" s="461"/>
      <c r="V154" s="461"/>
      <c r="W154" s="116"/>
      <c r="X154" s="116"/>
      <c r="Z154" s="473">
        <f>'Conv Windfall (Large Mplan)'!T5</f>
        <v>1725</v>
      </c>
      <c r="AA154" s="116"/>
      <c r="AB154" s="116"/>
      <c r="AC154" s="116"/>
      <c r="AD154" s="116"/>
      <c r="AH154" s="116"/>
      <c r="AI154" s="116"/>
      <c r="AJ154" s="116"/>
      <c r="AK154" s="116"/>
      <c r="AL154" s="116"/>
      <c r="AM154" s="116"/>
      <c r="AN154" s="116"/>
      <c r="AO154" s="116"/>
      <c r="AP154" s="116"/>
      <c r="AQ154" s="116">
        <f>'Conv Windfall (Large Mplan)'!AI5</f>
        <v>0</v>
      </c>
      <c r="AR154" s="116">
        <f>'Conv Windfall (Large Mplan)'!AJ5</f>
        <v>0</v>
      </c>
      <c r="AS154" s="116">
        <f>'Conv Windfall (Large Mplan)'!AK5</f>
        <v>0</v>
      </c>
      <c r="AT154" s="116">
        <f>'Conv Windfall (Large Mplan)'!AL5</f>
        <v>0</v>
      </c>
      <c r="AU154" s="121">
        <f>'Conv Windfall (Large Mplan)'!AM5</f>
        <v>172</v>
      </c>
      <c r="AV154" s="116"/>
      <c r="AW154" s="116"/>
      <c r="AX154" s="116"/>
      <c r="AY154" s="116"/>
      <c r="AZ154" s="116"/>
      <c r="BA154" s="116"/>
      <c r="BB154" s="116"/>
      <c r="BC154" s="116"/>
      <c r="BD154" s="116"/>
      <c r="BE154" s="116"/>
      <c r="BF154" s="116">
        <f t="shared" si="3"/>
        <v>172</v>
      </c>
      <c r="BG154" s="488"/>
      <c r="BH154" s="116"/>
      <c r="BI154" s="116"/>
      <c r="BJ154" s="116"/>
      <c r="BK154" s="116"/>
      <c r="BL154" s="116"/>
    </row>
    <row r="155" spans="1:64" hidden="1" x14ac:dyDescent="0.45">
      <c r="A155" s="116"/>
      <c r="B155" s="465" t="str">
        <f>'Conv Windfall (Large Mplan)'!B6</f>
        <v>MP002</v>
      </c>
      <c r="C155" s="116"/>
      <c r="D155" s="116"/>
      <c r="E155" s="116"/>
      <c r="F155" s="116"/>
      <c r="G155" s="116" t="str">
        <f>'Conv Windfall (Large Mplan)'!C6</f>
        <v>The Vale LSIS</v>
      </c>
      <c r="H155" s="116"/>
      <c r="I155" s="116"/>
      <c r="J155" s="116"/>
      <c r="K155" s="116">
        <f>'Conv Windfall (Large Mplan)'!F6</f>
        <v>119</v>
      </c>
      <c r="L155" s="116"/>
      <c r="M155" s="116"/>
      <c r="N155" s="116"/>
      <c r="O155" s="116"/>
      <c r="P155" s="116"/>
      <c r="Q155" s="461"/>
      <c r="R155" s="461"/>
      <c r="S155" s="461"/>
      <c r="T155" s="461"/>
      <c r="U155" s="461"/>
      <c r="V155" s="461"/>
      <c r="W155" s="116"/>
      <c r="X155" s="116"/>
      <c r="Z155" s="473">
        <f>'Conv Windfall (Large Mplan)'!T6</f>
        <v>119</v>
      </c>
      <c r="AA155" s="116"/>
      <c r="AB155" s="116"/>
      <c r="AC155" s="116"/>
      <c r="AD155" s="116"/>
      <c r="AH155" s="116"/>
      <c r="AI155" s="116"/>
      <c r="AJ155" s="116"/>
      <c r="AK155" s="116"/>
      <c r="AL155" s="116"/>
      <c r="AM155" s="116"/>
      <c r="AN155" s="116"/>
      <c r="AO155" s="116"/>
      <c r="AP155" s="116"/>
      <c r="AQ155" s="116">
        <f>'Conv Windfall (Large Mplan)'!AI6</f>
        <v>0</v>
      </c>
      <c r="AR155" s="116">
        <f>'Conv Windfall (Large Mplan)'!AJ6</f>
        <v>0</v>
      </c>
      <c r="AS155" s="116">
        <f>'Conv Windfall (Large Mplan)'!AK6</f>
        <v>0</v>
      </c>
      <c r="AT155" s="116">
        <f>'Conv Windfall (Large Mplan)'!AL6</f>
        <v>0</v>
      </c>
      <c r="AU155" s="121">
        <f>'Conv Windfall (Large Mplan)'!AM6</f>
        <v>0</v>
      </c>
      <c r="AV155" s="116"/>
      <c r="AW155" s="116"/>
      <c r="AX155" s="116"/>
      <c r="AY155" s="116"/>
      <c r="AZ155" s="116"/>
      <c r="BA155" s="116"/>
      <c r="BB155" s="116"/>
      <c r="BC155" s="116"/>
      <c r="BD155" s="116"/>
      <c r="BE155" s="116"/>
      <c r="BF155" s="116">
        <f t="shared" si="3"/>
        <v>0</v>
      </c>
      <c r="BG155" s="473"/>
      <c r="BH155" s="116"/>
      <c r="BI155" s="116"/>
      <c r="BJ155" s="116"/>
      <c r="BK155" s="116"/>
      <c r="BL155" s="116"/>
    </row>
    <row r="156" spans="1:64" hidden="1" x14ac:dyDescent="0.45">
      <c r="A156" s="116"/>
      <c r="B156" s="465" t="str">
        <f>'Conv Windfall (Large Mplan)'!B7</f>
        <v>MP003</v>
      </c>
      <c r="C156" s="116"/>
      <c r="D156" s="116"/>
      <c r="E156" s="116"/>
      <c r="F156" s="116"/>
      <c r="G156" s="116" t="str">
        <f>'Conv Windfall (Large Mplan)'!C7</f>
        <v>Hanger Lane Gyratory LSIS</v>
      </c>
      <c r="H156" s="116"/>
      <c r="I156" s="116"/>
      <c r="J156" s="116"/>
      <c r="K156" s="116">
        <f>'Conv Windfall (Large Mplan)'!F7</f>
        <v>319</v>
      </c>
      <c r="L156" s="116"/>
      <c r="M156" s="116"/>
      <c r="N156" s="116"/>
      <c r="O156" s="116"/>
      <c r="P156" s="116"/>
      <c r="Q156" s="461"/>
      <c r="R156" s="461"/>
      <c r="S156" s="461"/>
      <c r="T156" s="461"/>
      <c r="U156" s="461"/>
      <c r="V156" s="461"/>
      <c r="W156" s="116"/>
      <c r="X156" s="116"/>
      <c r="Z156" s="473">
        <f>'Conv Windfall (Large Mplan)'!T7</f>
        <v>319</v>
      </c>
      <c r="AA156" s="116"/>
      <c r="AB156" s="116"/>
      <c r="AC156" s="116"/>
      <c r="AD156" s="116"/>
      <c r="AH156" s="116"/>
      <c r="AI156" s="116"/>
      <c r="AJ156" s="116"/>
      <c r="AK156" s="116"/>
      <c r="AL156" s="116"/>
      <c r="AM156" s="116"/>
      <c r="AN156" s="116"/>
      <c r="AO156" s="116"/>
      <c r="AP156" s="116"/>
      <c r="AQ156" s="116">
        <f>'Conv Windfall (Large Mplan)'!AI7</f>
        <v>0</v>
      </c>
      <c r="AR156" s="116">
        <f>'Conv Windfall (Large Mplan)'!AJ7</f>
        <v>0</v>
      </c>
      <c r="AS156" s="116">
        <f>'Conv Windfall (Large Mplan)'!AK7</f>
        <v>0</v>
      </c>
      <c r="AT156" s="116">
        <f>'Conv Windfall (Large Mplan)'!AL7</f>
        <v>0</v>
      </c>
      <c r="AU156" s="121">
        <f>'Conv Windfall (Large Mplan)'!AM7</f>
        <v>0</v>
      </c>
      <c r="AV156" s="116"/>
      <c r="AW156" s="116"/>
      <c r="AX156" s="116"/>
      <c r="AY156" s="116"/>
      <c r="AZ156" s="116"/>
      <c r="BA156" s="116"/>
      <c r="BB156" s="116"/>
      <c r="BC156" s="116"/>
      <c r="BD156" s="116"/>
      <c r="BE156" s="116"/>
      <c r="BF156" s="116">
        <f t="shared" si="3"/>
        <v>0</v>
      </c>
      <c r="BG156" s="473"/>
      <c r="BH156" s="116"/>
      <c r="BI156" s="116"/>
      <c r="BJ156" s="116"/>
      <c r="BK156" s="116"/>
      <c r="BL156" s="116"/>
    </row>
    <row r="157" spans="1:64" hidden="1" x14ac:dyDescent="0.45">
      <c r="A157" s="116"/>
      <c r="B157" s="465" t="str">
        <f>'Conv Windfall (Large Mplan)'!B8</f>
        <v>MP004</v>
      </c>
      <c r="C157" s="116"/>
      <c r="D157" s="116"/>
      <c r="E157" s="116"/>
      <c r="F157" s="116"/>
      <c r="G157" s="116" t="str">
        <f>'Conv Windfall (Large Mplan)'!C8</f>
        <v>Trumpers Way LSIS</v>
      </c>
      <c r="H157" s="116"/>
      <c r="I157" s="116"/>
      <c r="J157" s="116"/>
      <c r="K157" s="116">
        <f>'Conv Windfall (Large Mplan)'!F8</f>
        <v>153</v>
      </c>
      <c r="L157" s="116"/>
      <c r="M157" s="116"/>
      <c r="N157" s="116"/>
      <c r="O157" s="116"/>
      <c r="P157" s="116"/>
      <c r="Q157" s="461"/>
      <c r="R157" s="461"/>
      <c r="S157" s="461"/>
      <c r="T157" s="461"/>
      <c r="U157" s="461"/>
      <c r="V157" s="461"/>
      <c r="W157" s="116"/>
      <c r="X157" s="116"/>
      <c r="Z157" s="473">
        <f>'Conv Windfall (Large Mplan)'!T8</f>
        <v>153</v>
      </c>
      <c r="AA157" s="116"/>
      <c r="AB157" s="116"/>
      <c r="AC157" s="116"/>
      <c r="AD157" s="116"/>
      <c r="AH157" s="116"/>
      <c r="AI157" s="116"/>
      <c r="AJ157" s="116"/>
      <c r="AK157" s="116"/>
      <c r="AL157" s="116"/>
      <c r="AM157" s="116"/>
      <c r="AN157" s="116"/>
      <c r="AO157" s="116"/>
      <c r="AP157" s="116"/>
      <c r="AQ157" s="116">
        <f>'Conv Windfall (Large Mplan)'!AI8</f>
        <v>0</v>
      </c>
      <c r="AR157" s="116">
        <f>'Conv Windfall (Large Mplan)'!AJ8</f>
        <v>0</v>
      </c>
      <c r="AS157" s="116">
        <f>'Conv Windfall (Large Mplan)'!AK8</f>
        <v>0</v>
      </c>
      <c r="AT157" s="116">
        <f>'Conv Windfall (Large Mplan)'!AL8</f>
        <v>0</v>
      </c>
      <c r="AU157" s="121">
        <f>'Conv Windfall (Large Mplan)'!AM8</f>
        <v>0</v>
      </c>
      <c r="AV157" s="116"/>
      <c r="AW157" s="116"/>
      <c r="AX157" s="116"/>
      <c r="AY157" s="116"/>
      <c r="AZ157" s="116"/>
      <c r="BA157" s="116"/>
      <c r="BB157" s="116"/>
      <c r="BC157" s="116"/>
      <c r="BD157" s="116"/>
      <c r="BE157" s="116"/>
      <c r="BF157" s="116">
        <f t="shared" si="3"/>
        <v>0</v>
      </c>
      <c r="BG157" s="473"/>
      <c r="BH157" s="116"/>
      <c r="BI157" s="116"/>
      <c r="BJ157" s="116"/>
      <c r="BK157" s="116"/>
      <c r="BL157" s="116"/>
    </row>
    <row r="158" spans="1:64" hidden="1" x14ac:dyDescent="0.45">
      <c r="A158" s="116"/>
      <c r="B158" s="465" t="str">
        <f>'Conv Windfall (Large Mplan)'!B9</f>
        <v>MP005</v>
      </c>
      <c r="C158" s="116"/>
      <c r="D158" s="116"/>
      <c r="E158" s="116"/>
      <c r="F158" s="116"/>
      <c r="G158" s="116" t="str">
        <f>'Conv Windfall (Large Mplan)'!C9</f>
        <v>International Trading Estate</v>
      </c>
      <c r="H158" s="116"/>
      <c r="I158" s="116"/>
      <c r="J158" s="116"/>
      <c r="K158" s="116">
        <f>'Conv Windfall (Large Mplan)'!F9</f>
        <v>528</v>
      </c>
      <c r="L158" s="116"/>
      <c r="M158" s="116"/>
      <c r="N158" s="116"/>
      <c r="O158" s="116"/>
      <c r="P158" s="116"/>
      <c r="Q158" s="461"/>
      <c r="R158" s="461"/>
      <c r="S158" s="461"/>
      <c r="T158" s="461"/>
      <c r="U158" s="461"/>
      <c r="V158" s="461"/>
      <c r="W158" s="116"/>
      <c r="X158" s="116"/>
      <c r="Z158" s="473">
        <f>'Conv Windfall (Large Mplan)'!T9</f>
        <v>528</v>
      </c>
      <c r="AA158" s="116"/>
      <c r="AB158" s="116"/>
      <c r="AC158" s="116"/>
      <c r="AD158" s="116"/>
      <c r="AH158" s="116"/>
      <c r="AI158" s="116"/>
      <c r="AJ158" s="116"/>
      <c r="AK158" s="116"/>
      <c r="AL158" s="116"/>
      <c r="AM158" s="116"/>
      <c r="AN158" s="116"/>
      <c r="AO158" s="116"/>
      <c r="AP158" s="116"/>
      <c r="AQ158" s="116">
        <f>'Conv Windfall (Large Mplan)'!AI9</f>
        <v>0</v>
      </c>
      <c r="AR158" s="116">
        <f>'Conv Windfall (Large Mplan)'!AJ9</f>
        <v>0</v>
      </c>
      <c r="AS158" s="116">
        <f>'Conv Windfall (Large Mplan)'!AK9</f>
        <v>0</v>
      </c>
      <c r="AT158" s="116">
        <f>'Conv Windfall (Large Mplan)'!AL9</f>
        <v>0</v>
      </c>
      <c r="AU158" s="121">
        <f>'Conv Windfall (Large Mplan)'!AM9</f>
        <v>0</v>
      </c>
      <c r="AV158" s="116"/>
      <c r="AW158" s="116"/>
      <c r="AX158" s="116"/>
      <c r="AY158" s="116"/>
      <c r="AZ158" s="116"/>
      <c r="BA158" s="116"/>
      <c r="BB158" s="116"/>
      <c r="BC158" s="116"/>
      <c r="BD158" s="116"/>
      <c r="BE158" s="116"/>
      <c r="BF158" s="116">
        <f t="shared" si="3"/>
        <v>0</v>
      </c>
      <c r="BG158" s="473"/>
      <c r="BH158" s="116"/>
      <c r="BI158" s="116"/>
      <c r="BJ158" s="116"/>
      <c r="BK158" s="116"/>
      <c r="BL158" s="116"/>
    </row>
    <row r="159" spans="1:64" hidden="1" x14ac:dyDescent="0.45">
      <c r="A159" s="116"/>
      <c r="B159" s="465" t="str">
        <f>'Conv Windfall (Large Mplan)'!B10</f>
        <v>MP006</v>
      </c>
      <c r="C159" s="116"/>
      <c r="D159" s="116"/>
      <c r="E159" s="116"/>
      <c r="F159" s="116"/>
      <c r="G159" s="116" t="str">
        <f>'Conv Windfall (Large Mplan)'!C10</f>
        <v>Southbridge Way/Featherstone LSIS</v>
      </c>
      <c r="H159" s="116"/>
      <c r="I159" s="116"/>
      <c r="J159" s="116"/>
      <c r="K159" s="116">
        <f>'Conv Windfall (Large Mplan)'!F10</f>
        <v>79</v>
      </c>
      <c r="L159" s="116"/>
      <c r="M159" s="116"/>
      <c r="N159" s="116"/>
      <c r="O159" s="116"/>
      <c r="P159" s="116"/>
      <c r="Q159" s="461"/>
      <c r="R159" s="461"/>
      <c r="S159" s="461"/>
      <c r="T159" s="461"/>
      <c r="U159" s="461"/>
      <c r="V159" s="461"/>
      <c r="W159" s="116"/>
      <c r="X159" s="116"/>
      <c r="Z159" s="473">
        <f>'Conv Windfall (Large Mplan)'!T10</f>
        <v>79</v>
      </c>
      <c r="AA159" s="116"/>
      <c r="AB159" s="116"/>
      <c r="AC159" s="116"/>
      <c r="AD159" s="116"/>
      <c r="AH159" s="116"/>
      <c r="AI159" s="116"/>
      <c r="AJ159" s="116"/>
      <c r="AK159" s="116"/>
      <c r="AL159" s="116"/>
      <c r="AM159" s="116"/>
      <c r="AN159" s="116"/>
      <c r="AO159" s="116"/>
      <c r="AP159" s="116"/>
      <c r="AQ159" s="116">
        <f>'Conv Windfall (Large Mplan)'!AI10</f>
        <v>0</v>
      </c>
      <c r="AR159" s="116">
        <f>'Conv Windfall (Large Mplan)'!AJ10</f>
        <v>0</v>
      </c>
      <c r="AS159" s="116">
        <f>'Conv Windfall (Large Mplan)'!AK10</f>
        <v>0</v>
      </c>
      <c r="AT159" s="116">
        <f>'Conv Windfall (Large Mplan)'!AL10</f>
        <v>0</v>
      </c>
      <c r="AU159" s="121">
        <f>'Conv Windfall (Large Mplan)'!AM10</f>
        <v>0</v>
      </c>
      <c r="AV159" s="116"/>
      <c r="AW159" s="116"/>
      <c r="AX159" s="116"/>
      <c r="AY159" s="116"/>
      <c r="AZ159" s="116"/>
      <c r="BA159" s="116"/>
      <c r="BB159" s="116"/>
      <c r="BC159" s="116"/>
      <c r="BD159" s="116"/>
      <c r="BE159" s="116"/>
      <c r="BF159" s="116">
        <f t="shared" si="3"/>
        <v>0</v>
      </c>
      <c r="BG159" s="473"/>
      <c r="BH159" s="116"/>
      <c r="BI159" s="116"/>
      <c r="BJ159" s="116"/>
      <c r="BK159" s="116"/>
      <c r="BL159" s="116"/>
    </row>
    <row r="160" spans="1:64" hidden="1" x14ac:dyDescent="0.45">
      <c r="A160" s="116"/>
      <c r="B160" s="465" t="str">
        <f>'Conv Windfall (Large Mplan)'!B11</f>
        <v>MP007</v>
      </c>
      <c r="C160" s="116"/>
      <c r="D160" s="116"/>
      <c r="E160" s="116"/>
      <c r="F160" s="116"/>
      <c r="G160" s="116" t="str">
        <f>'Conv Windfall (Large Mplan)'!C11</f>
        <v>Bridge Road Industrial Estate</v>
      </c>
      <c r="H160" s="116"/>
      <c r="I160" s="116"/>
      <c r="J160" s="116"/>
      <c r="K160" s="116">
        <f>'Conv Windfall (Large Mplan)'!F11</f>
        <v>116</v>
      </c>
      <c r="L160" s="116"/>
      <c r="M160" s="116"/>
      <c r="N160" s="116"/>
      <c r="O160" s="116"/>
      <c r="P160" s="116"/>
      <c r="Q160" s="461"/>
      <c r="R160" s="461"/>
      <c r="S160" s="461"/>
      <c r="T160" s="461"/>
      <c r="U160" s="461"/>
      <c r="V160" s="461"/>
      <c r="W160" s="116"/>
      <c r="X160" s="116"/>
      <c r="Z160" s="473">
        <f>'Conv Windfall (Large Mplan)'!T11</f>
        <v>116</v>
      </c>
      <c r="AA160" s="116"/>
      <c r="AB160" s="116"/>
      <c r="AC160" s="116"/>
      <c r="AD160" s="116"/>
      <c r="AH160" s="116"/>
      <c r="AI160" s="116"/>
      <c r="AJ160" s="116"/>
      <c r="AK160" s="116"/>
      <c r="AL160" s="116"/>
      <c r="AM160" s="116"/>
      <c r="AN160" s="116"/>
      <c r="AO160" s="116"/>
      <c r="AP160" s="116"/>
      <c r="AQ160" s="116">
        <f>'Conv Windfall (Large Mplan)'!AI11</f>
        <v>0</v>
      </c>
      <c r="AR160" s="116">
        <f>'Conv Windfall (Large Mplan)'!AJ11</f>
        <v>0</v>
      </c>
      <c r="AS160" s="116">
        <f>'Conv Windfall (Large Mplan)'!AK11</f>
        <v>0</v>
      </c>
      <c r="AT160" s="116">
        <f>'Conv Windfall (Large Mplan)'!AL11</f>
        <v>0</v>
      </c>
      <c r="AU160" s="121">
        <f>'Conv Windfall (Large Mplan)'!AM11</f>
        <v>0</v>
      </c>
      <c r="AV160" s="116"/>
      <c r="AW160" s="116"/>
      <c r="AX160" s="116"/>
      <c r="AY160" s="116"/>
      <c r="AZ160" s="116"/>
      <c r="BA160" s="116"/>
      <c r="BB160" s="116"/>
      <c r="BC160" s="116"/>
      <c r="BD160" s="116"/>
      <c r="BE160" s="116"/>
      <c r="BF160" s="116">
        <f t="shared" si="3"/>
        <v>0</v>
      </c>
      <c r="BG160" s="473"/>
      <c r="BH160" s="116"/>
      <c r="BI160" s="116"/>
      <c r="BJ160" s="116"/>
      <c r="BK160" s="116"/>
      <c r="BL160" s="116"/>
    </row>
    <row r="161" spans="1:64" x14ac:dyDescent="0.45">
      <c r="A161" s="462" t="s">
        <v>37</v>
      </c>
      <c r="B161" s="117" t="s">
        <v>1511</v>
      </c>
      <c r="C161" s="462"/>
      <c r="D161" s="462"/>
      <c r="E161" s="462"/>
      <c r="F161" s="462"/>
      <c r="G161" s="116" t="s">
        <v>37</v>
      </c>
      <c r="H161" s="462"/>
      <c r="I161" s="462"/>
      <c r="J161" s="462"/>
      <c r="K161" s="116">
        <v>6360</v>
      </c>
      <c r="L161" s="462"/>
      <c r="M161" s="462"/>
      <c r="N161" s="462"/>
      <c r="O161" s="462"/>
      <c r="P161" s="462"/>
      <c r="Q161" s="462"/>
      <c r="R161" s="462"/>
      <c r="S161" s="462"/>
      <c r="T161" s="462"/>
      <c r="U161" s="462"/>
      <c r="V161" s="462"/>
      <c r="W161" s="462"/>
      <c r="X161" s="462"/>
      <c r="Z161" s="473">
        <v>6360</v>
      </c>
      <c r="AA161" s="462"/>
      <c r="AB161" s="462"/>
      <c r="AC161" s="462"/>
      <c r="AD161" s="462"/>
      <c r="AH161" s="462"/>
      <c r="AI161" s="462"/>
      <c r="AJ161" s="462"/>
      <c r="AK161" s="462"/>
      <c r="AL161" s="462"/>
      <c r="AM161" s="462"/>
      <c r="AN161" s="462"/>
      <c r="AO161" s="462"/>
      <c r="AP161" s="462">
        <f>'Conventional (Small Site)'!G5</f>
        <v>0</v>
      </c>
      <c r="AQ161" s="116">
        <f>'Conventional (Small Site)'!H5</f>
        <v>424</v>
      </c>
      <c r="AR161" s="116">
        <f>'Conventional (Small Site)'!I5</f>
        <v>424</v>
      </c>
      <c r="AS161" s="116">
        <f>'Conventional (Small Site)'!J5</f>
        <v>424</v>
      </c>
      <c r="AT161" s="116">
        <f>'Conventional (Small Site)'!K5</f>
        <v>424</v>
      </c>
      <c r="AU161" s="121">
        <f>'Conventional (Small Site)'!L5</f>
        <v>424</v>
      </c>
      <c r="AV161" s="462">
        <f>'Conventional (Small Site)'!M5</f>
        <v>424</v>
      </c>
      <c r="AW161" s="462">
        <f>'Conventional (Small Site)'!N5</f>
        <v>424</v>
      </c>
      <c r="AX161" s="462">
        <f>'Conventional (Small Site)'!O5</f>
        <v>424</v>
      </c>
      <c r="AY161" s="462">
        <f>'Conventional (Small Site)'!P5</f>
        <v>424</v>
      </c>
      <c r="AZ161" s="462">
        <f>'Conventional (Small Site)'!Q5</f>
        <v>424</v>
      </c>
      <c r="BA161" s="462">
        <f>'Conventional (Small Site)'!R5</f>
        <v>424</v>
      </c>
      <c r="BB161" s="462">
        <f>'Conventional (Small Site)'!S5</f>
        <v>424</v>
      </c>
      <c r="BC161" s="462">
        <f>'Conventional (Small Site)'!T5</f>
        <v>424</v>
      </c>
      <c r="BD161" s="462">
        <f>'Conventional (Small Site)'!U5</f>
        <v>424</v>
      </c>
      <c r="BE161" s="462"/>
      <c r="BF161" s="116">
        <f t="shared" si="3"/>
        <v>2120</v>
      </c>
      <c r="BG161" s="488" t="s">
        <v>37</v>
      </c>
      <c r="BH161" s="457" t="s">
        <v>37</v>
      </c>
      <c r="BI161" s="457"/>
      <c r="BJ161" s="457"/>
      <c r="BK161" s="457"/>
      <c r="BL161" s="457"/>
    </row>
    <row r="162" spans="1:64" x14ac:dyDescent="0.45">
      <c r="AU162"/>
    </row>
    <row r="163" spans="1:64" x14ac:dyDescent="0.45">
      <c r="AU163"/>
    </row>
    <row r="164" spans="1:64" x14ac:dyDescent="0.45">
      <c r="AU164"/>
    </row>
    <row r="165" spans="1:64" x14ac:dyDescent="0.45">
      <c r="B165" s="2" t="s">
        <v>64</v>
      </c>
      <c r="AU165"/>
    </row>
    <row r="166" spans="1:64" x14ac:dyDescent="0.45">
      <c r="B166" t="s">
        <v>1568</v>
      </c>
      <c r="AU166"/>
    </row>
    <row r="167" spans="1:64" x14ac:dyDescent="0.45">
      <c r="B167" s="507" t="s">
        <v>1546</v>
      </c>
      <c r="AU167"/>
    </row>
    <row r="168" spans="1:64" x14ac:dyDescent="0.45">
      <c r="B168" s="822" t="s">
        <v>1244</v>
      </c>
      <c r="AU168"/>
    </row>
    <row r="169" spans="1:64" x14ac:dyDescent="0.45">
      <c r="B169" s="509" t="s">
        <v>1541</v>
      </c>
      <c r="AU169"/>
    </row>
    <row r="170" spans="1:64" x14ac:dyDescent="0.45">
      <c r="B170" s="522" t="s">
        <v>1976</v>
      </c>
      <c r="AU170"/>
    </row>
    <row r="171" spans="1:64" x14ac:dyDescent="0.45">
      <c r="B171" s="449" t="s">
        <v>1977</v>
      </c>
      <c r="AU171"/>
    </row>
    <row r="172" spans="1:64" x14ac:dyDescent="0.45">
      <c r="AU172"/>
    </row>
    <row r="173" spans="1:64" x14ac:dyDescent="0.45">
      <c r="AU173"/>
    </row>
    <row r="174" spans="1:64" x14ac:dyDescent="0.45">
      <c r="AU174"/>
    </row>
    <row r="175" spans="1:64" x14ac:dyDescent="0.45">
      <c r="AU175"/>
    </row>
    <row r="176" spans="1:64" x14ac:dyDescent="0.45">
      <c r="AU176"/>
    </row>
    <row r="177" spans="47:47" x14ac:dyDescent="0.45">
      <c r="AU177"/>
    </row>
    <row r="178" spans="47:47" x14ac:dyDescent="0.45">
      <c r="AU178"/>
    </row>
    <row r="179" spans="47:47" x14ac:dyDescent="0.45">
      <c r="AU179"/>
    </row>
    <row r="180" spans="47:47" x14ac:dyDescent="0.45">
      <c r="AU180"/>
    </row>
    <row r="181" spans="47:47" x14ac:dyDescent="0.45">
      <c r="AU181"/>
    </row>
    <row r="182" spans="47:47" x14ac:dyDescent="0.45">
      <c r="AU182"/>
    </row>
    <row r="183" spans="47:47" x14ac:dyDescent="0.45">
      <c r="AU183"/>
    </row>
    <row r="184" spans="47:47" x14ac:dyDescent="0.45">
      <c r="AU184"/>
    </row>
    <row r="185" spans="47:47" x14ac:dyDescent="0.45">
      <c r="AU185"/>
    </row>
    <row r="186" spans="47:47" x14ac:dyDescent="0.45">
      <c r="AU186"/>
    </row>
    <row r="187" spans="47:47" x14ac:dyDescent="0.45">
      <c r="AU187"/>
    </row>
    <row r="188" spans="47:47" x14ac:dyDescent="0.45">
      <c r="AU188"/>
    </row>
    <row r="189" spans="47:47" x14ac:dyDescent="0.45">
      <c r="AU189"/>
    </row>
    <row r="190" spans="47:47" x14ac:dyDescent="0.45">
      <c r="AU190"/>
    </row>
    <row r="191" spans="47:47" x14ac:dyDescent="0.45">
      <c r="AU191"/>
    </row>
    <row r="192" spans="47:47" x14ac:dyDescent="0.45">
      <c r="AU192"/>
    </row>
    <row r="193" spans="47:47" x14ac:dyDescent="0.45">
      <c r="AU193"/>
    </row>
    <row r="194" spans="47:47" x14ac:dyDescent="0.45">
      <c r="AU194"/>
    </row>
    <row r="195" spans="47:47" x14ac:dyDescent="0.45">
      <c r="AU195"/>
    </row>
    <row r="196" spans="47:47" x14ac:dyDescent="0.45">
      <c r="AU196"/>
    </row>
    <row r="197" spans="47:47" x14ac:dyDescent="0.45">
      <c r="AU197"/>
    </row>
    <row r="198" spans="47:47" x14ac:dyDescent="0.45">
      <c r="AU198"/>
    </row>
    <row r="199" spans="47:47" x14ac:dyDescent="0.45">
      <c r="AU199"/>
    </row>
    <row r="200" spans="47:47" x14ac:dyDescent="0.45">
      <c r="AU200"/>
    </row>
    <row r="201" spans="47:47" x14ac:dyDescent="0.45">
      <c r="AU201"/>
    </row>
    <row r="202" spans="47:47" x14ac:dyDescent="0.45">
      <c r="AU202"/>
    </row>
    <row r="203" spans="47:47" x14ac:dyDescent="0.45">
      <c r="AU203"/>
    </row>
  </sheetData>
  <sheetProtection algorithmName="SHA-512" hashValue="e9kNnz6PQBUDM3ol2Xr19mFCjKHOQw9x2ENdhrdruAG5E//DlHP9NwWlNJC3ValVLXL+eZ8/IXNinWDF/goCOw==" saltValue="NMk36P5RQ4UHkky5QTejMA==" spinCount="100000" sheet="1" formatCells="0" formatColumns="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51F35-3F6E-4EFF-80BD-665301C9D35E}">
  <dimension ref="A1:BL217"/>
  <sheetViews>
    <sheetView topLeftCell="B1" zoomScaleNormal="100" workbookViewId="0">
      <pane ySplit="5" topLeftCell="A110" activePane="bottomLeft" state="frozen"/>
      <selection pane="bottomLeft" activeCell="G1" sqref="G1"/>
    </sheetView>
  </sheetViews>
  <sheetFormatPr defaultRowHeight="14.25" x14ac:dyDescent="0.45"/>
  <cols>
    <col min="1" max="1" width="0" style="76" hidden="1" customWidth="1"/>
    <col min="2" max="2" width="30.86328125" customWidth="1"/>
    <col min="3" max="3" width="18" style="76" hidden="1" customWidth="1"/>
    <col min="4" max="6" width="0" style="76" hidden="1" customWidth="1"/>
    <col min="7" max="7" width="78.1328125" customWidth="1"/>
    <col min="8" max="8" width="15.265625" style="76" hidden="1" customWidth="1"/>
    <col min="9" max="9" width="21.73046875" style="76" hidden="1" customWidth="1"/>
    <col min="10" max="10" width="13.1328125" style="76" hidden="1" customWidth="1"/>
    <col min="11" max="11" width="16.86328125" style="76" hidden="1" customWidth="1"/>
    <col min="12" max="12" width="24.73046875" style="76" hidden="1" customWidth="1"/>
    <col min="13" max="14" width="16.86328125" style="76" hidden="1" customWidth="1"/>
    <col min="15" max="15" width="0" style="76" hidden="1" customWidth="1"/>
    <col min="16" max="16" width="20.265625" style="76" hidden="1" customWidth="1"/>
    <col min="17" max="21" width="0" style="76" hidden="1" customWidth="1"/>
    <col min="22" max="22" width="26.265625" style="76" hidden="1" customWidth="1"/>
    <col min="23" max="23" width="29.1328125" style="76" hidden="1" customWidth="1"/>
    <col min="24" max="24" width="3.59765625" style="76" hidden="1" customWidth="1"/>
    <col min="25" max="25" width="7.73046875" style="445" customWidth="1"/>
    <col min="26" max="26" width="13.3984375" style="445" customWidth="1"/>
    <col min="27" max="29" width="0" style="76" hidden="1" customWidth="1"/>
    <col min="30" max="30" width="12.1328125" style="76" hidden="1" customWidth="1"/>
    <col min="31" max="31" width="0" style="76" hidden="1" customWidth="1"/>
    <col min="32" max="32" width="63.3984375" hidden="1" customWidth="1"/>
    <col min="33" max="33" width="57.1328125" customWidth="1"/>
    <col min="34" max="35" width="0" hidden="1" customWidth="1"/>
    <col min="36" max="42" width="0" style="76" hidden="1" customWidth="1"/>
    <col min="43" max="43" width="9.73046875" style="76" hidden="1" customWidth="1"/>
    <col min="44" max="58" width="9.73046875" bestFit="1" customWidth="1"/>
    <col min="59" max="59" width="12.86328125" bestFit="1" customWidth="1"/>
    <col min="60" max="60" width="12.86328125" style="454" bestFit="1" customWidth="1"/>
    <col min="61" max="61" width="36.3984375" style="454" hidden="1" customWidth="1"/>
    <col min="62" max="62" width="43.1328125" style="454" hidden="1" customWidth="1"/>
    <col min="63" max="63" width="43.73046875" style="454" customWidth="1"/>
    <col min="64" max="64" width="56.86328125" style="454" customWidth="1"/>
    <col min="65" max="65" width="9.1328125" customWidth="1"/>
  </cols>
  <sheetData>
    <row r="1" spans="1:64" x14ac:dyDescent="0.45">
      <c r="B1" s="449" t="s">
        <v>1607</v>
      </c>
    </row>
    <row r="3" spans="1:64" ht="28.5" x14ac:dyDescent="0.45">
      <c r="A3" s="462"/>
      <c r="B3" s="286" t="s">
        <v>65</v>
      </c>
      <c r="C3" s="462"/>
      <c r="D3" s="462"/>
      <c r="E3" s="462"/>
      <c r="F3" s="462"/>
      <c r="G3" s="286" t="s">
        <v>1517</v>
      </c>
      <c r="H3" s="462"/>
      <c r="I3" s="462"/>
      <c r="J3" s="462"/>
      <c r="K3" s="462"/>
      <c r="L3" s="462"/>
      <c r="M3" s="462"/>
      <c r="N3" s="462"/>
      <c r="O3" s="462"/>
      <c r="P3" s="462"/>
      <c r="Q3" s="462"/>
      <c r="R3" s="462"/>
      <c r="S3" s="462"/>
      <c r="T3" s="462"/>
      <c r="U3" s="462"/>
      <c r="V3" s="462"/>
      <c r="W3" s="462"/>
      <c r="X3" s="462"/>
      <c r="Y3" s="491" t="s">
        <v>1515</v>
      </c>
      <c r="Z3" s="506" t="s">
        <v>1570</v>
      </c>
      <c r="AA3" s="462"/>
      <c r="AB3" s="462"/>
      <c r="AC3" s="462"/>
      <c r="AD3" s="462"/>
      <c r="AE3" s="462"/>
      <c r="AF3" s="286"/>
      <c r="AG3" s="286" t="s">
        <v>1514</v>
      </c>
      <c r="AJ3" s="462"/>
      <c r="AK3" s="462"/>
      <c r="AL3" s="462"/>
      <c r="AM3" s="462"/>
      <c r="AN3" s="462"/>
      <c r="AO3" s="462"/>
      <c r="AP3" s="462"/>
      <c r="AQ3" s="462"/>
      <c r="AR3" s="450" t="s">
        <v>1522</v>
      </c>
      <c r="AS3" s="450" t="s">
        <v>1523</v>
      </c>
      <c r="AT3" s="450" t="s">
        <v>1524</v>
      </c>
      <c r="AU3" s="450" t="s">
        <v>1525</v>
      </c>
      <c r="AV3" s="450" t="s">
        <v>1526</v>
      </c>
      <c r="AW3" s="450" t="s">
        <v>1527</v>
      </c>
      <c r="AX3" s="450" t="s">
        <v>1528</v>
      </c>
      <c r="AY3" s="450" t="s">
        <v>1529</v>
      </c>
      <c r="AZ3" s="450" t="s">
        <v>1530</v>
      </c>
      <c r="BA3" s="450" t="s">
        <v>1531</v>
      </c>
      <c r="BB3" s="450" t="s">
        <v>1532</v>
      </c>
      <c r="BC3" s="450" t="s">
        <v>1533</v>
      </c>
      <c r="BD3" s="450" t="s">
        <v>1534</v>
      </c>
      <c r="BE3" s="450" t="s">
        <v>1535</v>
      </c>
      <c r="BF3" s="450" t="s">
        <v>1536</v>
      </c>
      <c r="BG3" s="450" t="s">
        <v>1543</v>
      </c>
      <c r="BH3" s="502" t="s">
        <v>1544</v>
      </c>
      <c r="BI3" s="455" t="s">
        <v>64</v>
      </c>
      <c r="BJ3" s="455" t="s">
        <v>115</v>
      </c>
      <c r="BK3" s="455" t="s">
        <v>64</v>
      </c>
      <c r="BL3" s="455" t="s">
        <v>115</v>
      </c>
    </row>
    <row r="4" spans="1:64" hidden="1" x14ac:dyDescent="0.45">
      <c r="A4" s="462"/>
      <c r="B4" s="116"/>
      <c r="C4" s="462"/>
      <c r="D4" s="462"/>
      <c r="E4" s="462"/>
      <c r="F4" s="462"/>
      <c r="G4" s="116"/>
      <c r="H4" s="462"/>
      <c r="I4" s="462" t="s">
        <v>1508</v>
      </c>
      <c r="J4" s="462" t="s">
        <v>1509</v>
      </c>
      <c r="K4" s="462" t="s">
        <v>1510</v>
      </c>
      <c r="L4" s="462" t="s">
        <v>1513</v>
      </c>
      <c r="M4" s="462" t="s">
        <v>1513</v>
      </c>
      <c r="N4" s="462" t="s">
        <v>1513</v>
      </c>
      <c r="O4" s="462"/>
      <c r="P4" s="462"/>
      <c r="Q4" s="462"/>
      <c r="R4" s="462"/>
      <c r="S4" s="462"/>
      <c r="T4" s="462"/>
      <c r="U4" s="462"/>
      <c r="V4" s="462" t="s">
        <v>1516</v>
      </c>
      <c r="W4" s="462" t="s">
        <v>1516</v>
      </c>
      <c r="X4" s="462" t="s">
        <v>1516</v>
      </c>
      <c r="Y4" s="473"/>
      <c r="Z4" s="473"/>
      <c r="AA4" s="462"/>
      <c r="AB4" s="462"/>
      <c r="AC4" s="462"/>
      <c r="AD4" s="462"/>
      <c r="AE4" s="462"/>
      <c r="AF4" s="116"/>
      <c r="AG4" s="116"/>
      <c r="AJ4" s="462"/>
      <c r="AK4" s="462"/>
      <c r="AL4" s="462"/>
      <c r="AM4" s="462" t="str">
        <f>'Conventional Pipeline (Large)'!AH3</f>
        <v>2019-2020</v>
      </c>
      <c r="AN4" s="462" t="str">
        <f>'Conventional Pipeline (Large)'!AI3</f>
        <v>2020-2021</v>
      </c>
      <c r="AO4" s="462" t="str">
        <f>'Conventional Pipeline (Large)'!AJ3</f>
        <v>2021-2022</v>
      </c>
      <c r="AP4" s="462" t="str">
        <f>'Conventional Pipeline (Large)'!AK3</f>
        <v>2022-2023</v>
      </c>
      <c r="AQ4" s="462" t="str">
        <f>'Conventional Pipeline (Large)'!AL3</f>
        <v>2023-2024</v>
      </c>
      <c r="AR4" s="116" t="str">
        <f>'Conventional Pipeline (Large)'!AM3</f>
        <v>2024-2025</v>
      </c>
      <c r="AS4" s="116" t="str">
        <f>'Conventional Pipeline (Large)'!AN3</f>
        <v>2025-2026</v>
      </c>
      <c r="AT4" s="116" t="str">
        <f>'Conventional Pipeline (Large)'!AO3</f>
        <v>2026-2027</v>
      </c>
      <c r="AU4" s="116" t="str">
        <f>'Conventional Pipeline (Large)'!AP3</f>
        <v>2027-2028</v>
      </c>
      <c r="AV4" s="116" t="str">
        <f>'Conventional Pipeline (Large)'!AQ3</f>
        <v>2028-2029</v>
      </c>
      <c r="AW4" s="116" t="str">
        <f>'Conventional Pipeline (Large)'!AR3</f>
        <v>2029-2030</v>
      </c>
      <c r="AX4" s="116" t="str">
        <f>'Conventional Pipeline (Large)'!AS3</f>
        <v>2030-2031</v>
      </c>
      <c r="AY4" s="116" t="str">
        <f>'Conventional Pipeline (Large)'!AT3</f>
        <v>2031-2032</v>
      </c>
      <c r="AZ4" s="116" t="str">
        <f>'Conventional Pipeline (Large)'!AU3</f>
        <v>2032-2033</v>
      </c>
      <c r="BA4" s="116" t="str">
        <f>'Conventional Pipeline (Large)'!AV3</f>
        <v>2033-2034</v>
      </c>
      <c r="BB4" s="116" t="str">
        <f>'Conventional Pipeline (Large)'!AW3</f>
        <v>2034-2035</v>
      </c>
      <c r="BC4" s="116" t="str">
        <f>'Conventional Pipeline (Large)'!AX3</f>
        <v>2035-2036</v>
      </c>
      <c r="BD4" s="116" t="str">
        <f>'Conventional Pipeline (Large)'!AY3</f>
        <v>2036-2037</v>
      </c>
      <c r="BE4" s="116" t="str">
        <f>'Conventional Pipeline (Large)'!AZ3</f>
        <v>2037-2038</v>
      </c>
      <c r="BF4" s="116" t="str">
        <f>'Conventional Pipeline (Large)'!BA3</f>
        <v>2038-2039</v>
      </c>
      <c r="BG4" s="116">
        <f>'Conventional Pipeline (Large)'!BB3</f>
        <v>0</v>
      </c>
      <c r="BH4" s="457"/>
      <c r="BI4" s="457"/>
      <c r="BJ4" s="457"/>
      <c r="BK4" s="457"/>
      <c r="BL4" s="457"/>
    </row>
    <row r="5" spans="1:64" hidden="1" x14ac:dyDescent="0.45">
      <c r="A5" s="462" t="s">
        <v>399</v>
      </c>
      <c r="B5" s="116" t="str">
        <f>'Conventional Pipeline (Large)'!A4</f>
        <v>Planning Permission No.</v>
      </c>
      <c r="C5" s="462" t="str">
        <f>'Conventional Pipeline (Large)'!B4</f>
        <v>Decision</v>
      </c>
      <c r="D5" s="462" t="str">
        <f>'Conventional Pipeline (Large)'!C4</f>
        <v>Appeal</v>
      </c>
      <c r="E5" s="462" t="str">
        <f>'Conventional Pipeline (Large)'!D4</f>
        <v>Permission Date</v>
      </c>
      <c r="F5" s="462" t="str">
        <f>'Conventional Pipeline (Large)'!E4</f>
        <v>Start Date</v>
      </c>
      <c r="G5" s="116" t="str">
        <f>'Conventional Pipeline (Large)'!F4</f>
        <v>Site Name / Address</v>
      </c>
      <c r="H5" s="462" t="str">
        <f>'Conventional Pipeline (Large)'!G4</f>
        <v>Development Proposal</v>
      </c>
      <c r="I5" s="462" t="str">
        <f>'Conventional Pipeline (Large)'!H4</f>
        <v>Units Gained</v>
      </c>
      <c r="J5" s="462" t="str">
        <f>'Conventional Pipeline (Large)'!I4</f>
        <v>Units Lost</v>
      </c>
      <c r="K5" s="462" t="str">
        <f>'Conventional Pipeline (Large)'!J4</f>
        <v>Net No. Units</v>
      </c>
      <c r="L5" s="462" t="s">
        <v>510</v>
      </c>
      <c r="M5" s="462" t="s">
        <v>511</v>
      </c>
      <c r="N5" s="462" t="s">
        <v>1512</v>
      </c>
      <c r="O5" s="462" t="str">
        <f>'Conventional Pipeline (Large)'!K4</f>
        <v>Bedrooms (small HMO)</v>
      </c>
      <c r="P5" s="462" t="str">
        <f>'Conventional Pipeline (Large)'!L4</f>
        <v>Development Type</v>
      </c>
      <c r="Q5" s="462" t="str">
        <f>'Conventional Pipeline (Large)'!M4</f>
        <v>Ward</v>
      </c>
      <c r="R5" s="462" t="str">
        <f>'Conventional Pipeline (Large)'!N4</f>
        <v>Neighbourhood Area</v>
      </c>
      <c r="S5" s="462" t="str">
        <f>'Conventional Pipeline (Large)'!O4</f>
        <v>Easting</v>
      </c>
      <c r="T5" s="462" t="str">
        <f>'Conventional Pipeline (Large)'!P4</f>
        <v>Northing</v>
      </c>
      <c r="U5" s="462" t="str">
        <f>'Conventional Pipeline (Large)'!Q4</f>
        <v>UPRN</v>
      </c>
      <c r="V5" s="462" t="str">
        <f>'Conventional Pipeline (Large)'!R4</f>
        <v>Overlaps Adopted Allocation</v>
      </c>
      <c r="W5" s="462" t="str">
        <f>'Conventional Pipeline (Large)'!S4</f>
        <v>Overlaps Emerging Allocation</v>
      </c>
      <c r="X5" s="462" t="str">
        <f>'Conventional Pipeline (Large)'!T4</f>
        <v>Unimplemented Capacity Substituted by Allocation</v>
      </c>
      <c r="Y5" s="473" t="str">
        <f>'Conventional Pipeline (Large)'!U4</f>
        <v>Site Area</v>
      </c>
      <c r="Z5" s="473" t="str">
        <f>'Conventional Pipeline (Large)'!V4</f>
        <v xml:space="preserve">Net Capacity to plug into Trajectory </v>
      </c>
      <c r="AA5" s="462" t="str">
        <f>'Conventional Pipeline (Large)'!W4</f>
        <v>Affordable Low Cost Net (Nov 23)</v>
      </c>
      <c r="AB5" s="462" t="str">
        <f>'Conventional Pipeline (Large)'!X4</f>
        <v>Affordable Intermediate Net (Nov 23)</v>
      </c>
      <c r="AC5" s="462" t="str">
        <f>'Conventional Pipeline (Large)'!Y4</f>
        <v>Affordable Total Net (Nov 23)</v>
      </c>
      <c r="AD5" s="462" t="str">
        <f>'Conventional Pipeline (Large)'!Z4</f>
        <v>Net Percentage % (Nov 23)</v>
      </c>
      <c r="AE5" s="462" t="str">
        <f>'Conventional Pipeline (Large)'!AA4</f>
        <v>Affordable Notes (Nov 23)</v>
      </c>
      <c r="AF5" s="116" t="str">
        <f>'Conventional Pipeline (Large)'!AB4</f>
        <v>Scheme Progress</v>
      </c>
      <c r="AG5" s="116"/>
      <c r="AJ5" s="462">
        <f>'Conventional Pipeline (Large)'!AE4</f>
        <v>0</v>
      </c>
      <c r="AK5" s="462">
        <f>'Conventional Pipeline (Large)'!AF4</f>
        <v>0</v>
      </c>
      <c r="AL5" s="462" t="str">
        <f>'Conventional Pipeline (Large)'!AG4</f>
        <v>Year of Trajectory</v>
      </c>
      <c r="AM5" s="462">
        <f>'Conventional Pipeline (Large)'!AH4</f>
        <v>-5</v>
      </c>
      <c r="AN5" s="462">
        <f>'Conventional Pipeline (Large)'!AI4</f>
        <v>-4</v>
      </c>
      <c r="AO5" s="462">
        <f>'Conventional Pipeline (Large)'!AJ4</f>
        <v>-3</v>
      </c>
      <c r="AP5" s="462">
        <f>'Conventional Pipeline (Large)'!AK4</f>
        <v>-2</v>
      </c>
      <c r="AQ5" s="462">
        <f>'Conventional Pipeline (Large)'!AL4</f>
        <v>-1</v>
      </c>
      <c r="AR5" s="492">
        <f>'Conventional Pipeline (Large)'!AM4</f>
        <v>0</v>
      </c>
      <c r="AS5" s="492">
        <f>'Conventional Pipeline (Large)'!AN4</f>
        <v>1</v>
      </c>
      <c r="AT5" s="492">
        <f>'Conventional Pipeline (Large)'!AO4</f>
        <v>2</v>
      </c>
      <c r="AU5" s="492">
        <f>'Conventional Pipeline (Large)'!AP4</f>
        <v>3</v>
      </c>
      <c r="AV5" s="492">
        <f>'Conventional Pipeline (Large)'!AQ4</f>
        <v>4</v>
      </c>
      <c r="AW5" s="116">
        <f>'Conventional Pipeline (Large)'!AR4</f>
        <v>5</v>
      </c>
      <c r="AX5" s="116">
        <f>'Conventional Pipeline (Large)'!AS4</f>
        <v>6</v>
      </c>
      <c r="AY5" s="116">
        <f>'Conventional Pipeline (Large)'!AT4</f>
        <v>7</v>
      </c>
      <c r="AZ5" s="116">
        <f>'Conventional Pipeline (Large)'!AU4</f>
        <v>8</v>
      </c>
      <c r="BA5" s="116">
        <f>'Conventional Pipeline (Large)'!AV4</f>
        <v>9</v>
      </c>
      <c r="BB5" s="116">
        <f>'Conventional Pipeline (Large)'!AW4</f>
        <v>10</v>
      </c>
      <c r="BC5" s="116">
        <f>'Conventional Pipeline (Large)'!AX4</f>
        <v>11</v>
      </c>
      <c r="BD5" s="116">
        <f>'Conventional Pipeline (Large)'!AY4</f>
        <v>12</v>
      </c>
      <c r="BE5" s="116">
        <f>'Conventional Pipeline (Large)'!AZ4</f>
        <v>13</v>
      </c>
      <c r="BF5" s="116">
        <f>'Conventional Pipeline (Large)'!BA4</f>
        <v>14</v>
      </c>
      <c r="BG5" s="116" t="str">
        <f>'Conventional Pipeline (Large)'!BB4</f>
        <v>Scheme Total</v>
      </c>
      <c r="BH5" s="457"/>
      <c r="BI5" s="457" t="str">
        <f>'Conventional Pipeline (Large)'!AC4</f>
        <v>Notes</v>
      </c>
      <c r="BJ5" s="457" t="str">
        <f>'Conventional Pipeline (Large)'!AD4</f>
        <v>Phasing Notes</v>
      </c>
      <c r="BK5" s="457"/>
      <c r="BL5" s="457"/>
    </row>
    <row r="6" spans="1:64" s="494" customFormat="1" x14ac:dyDescent="0.45">
      <c r="A6" s="493"/>
      <c r="B6" s="493" t="str">
        <f>'Conventional Pipeline (Large)'!A5</f>
        <v>223203FUL</v>
      </c>
      <c r="C6" s="493" t="str">
        <f>'Conventional Pipeline (Large)'!B5</f>
        <v>Grant with S106 Obligations</v>
      </c>
      <c r="D6" s="493">
        <f>'Conventional Pipeline (Large)'!C5</f>
        <v>0</v>
      </c>
      <c r="E6" s="493">
        <f>'Conventional Pipeline (Large)'!D5</f>
        <v>44966</v>
      </c>
      <c r="F6" s="493">
        <f>'Conventional Pipeline (Large)'!E5</f>
        <v>45007</v>
      </c>
      <c r="G6" s="493" t="str">
        <f>'Conventional Pipeline (Large)'!F5</f>
        <v>The Steyne Estate, Steyne Road, W3 9NF</v>
      </c>
      <c r="H6" s="493">
        <f>'Conventional Pipeline (Large)'!G5</f>
        <v>0</v>
      </c>
      <c r="I6" s="493">
        <f>'Conventional Pipeline (Large)'!H5</f>
        <v>188</v>
      </c>
      <c r="J6" s="493">
        <f>'Conventional Pipeline (Large)'!I5</f>
        <v>0</v>
      </c>
      <c r="K6" s="493">
        <f>'Conventional Pipeline (Large)'!J5</f>
        <v>188</v>
      </c>
      <c r="L6" s="493"/>
      <c r="M6" s="493"/>
      <c r="N6" s="493"/>
      <c r="O6" s="493">
        <f>'Conventional Pipeline (Large)'!K5</f>
        <v>0</v>
      </c>
      <c r="P6" s="493">
        <f>'Conventional Pipeline (Large)'!L5</f>
        <v>0</v>
      </c>
      <c r="Q6" s="493" t="str">
        <f>'Conventional Pipeline (Large)'!M5</f>
        <v>South Acton</v>
      </c>
      <c r="R6" s="493" t="str">
        <f>'Conventional Pipeline (Large)'!N5</f>
        <v>Acton</v>
      </c>
      <c r="S6" s="493">
        <f>'Conventional Pipeline (Large)'!O5</f>
        <v>519873</v>
      </c>
      <c r="T6" s="493">
        <f>'Conventional Pipeline (Large)'!P5</f>
        <v>180383</v>
      </c>
      <c r="U6" s="493">
        <f>'Conventional Pipeline (Large)'!Q5</f>
        <v>0</v>
      </c>
      <c r="V6" s="493" t="str">
        <f>'Conventional Pipeline (Large)'!R5</f>
        <v>No</v>
      </c>
      <c r="W6" s="493" t="str">
        <f>'Conventional Pipeline (Large)'!S5</f>
        <v>Allocation (AC02) not pursued</v>
      </c>
      <c r="X6" s="493" t="str">
        <f>'Conventional Pipeline (Large)'!T5</f>
        <v>0</v>
      </c>
      <c r="Y6" s="503" t="str">
        <f>'Conventional Pipeline (Large)'!U5</f>
        <v>1.42</v>
      </c>
      <c r="Z6" s="503">
        <f>'Conventional Pipeline (Large)'!V5</f>
        <v>188</v>
      </c>
      <c r="AA6" s="493">
        <f>'Conventional Pipeline (Large)'!W5</f>
        <v>71</v>
      </c>
      <c r="AB6" s="493">
        <f>'Conventional Pipeline (Large)'!X5</f>
        <v>90</v>
      </c>
      <c r="AC6" s="493">
        <f>'Conventional Pipeline (Large)'!Y5</f>
        <v>161</v>
      </c>
      <c r="AD6" s="493">
        <f>'Conventional Pipeline (Large)'!Z5</f>
        <v>85.638297872340431</v>
      </c>
      <c r="AE6" s="493" t="str">
        <f>'Conventional Pipeline (Large)'!AA5</f>
        <v>71 LAR for older adults
90 LSO
No existing units lost.</v>
      </c>
      <c r="AF6" s="493" t="str">
        <f>'Conventional Pipeline (Large)'!AB5</f>
        <v>Started</v>
      </c>
      <c r="AG6" s="493" t="s">
        <v>1537</v>
      </c>
      <c r="AJ6" s="493">
        <f>'Conventional Pipeline (Large)'!AE5</f>
        <v>0</v>
      </c>
      <c r="AK6" s="493">
        <f>'Conventional Pipeline (Large)'!AF5</f>
        <v>0</v>
      </c>
      <c r="AL6" s="493">
        <f>'Conventional Pipeline (Large)'!AG5</f>
        <v>0</v>
      </c>
      <c r="AM6" s="493">
        <f>'Conventional Pipeline (Large)'!AH5</f>
        <v>0</v>
      </c>
      <c r="AN6" s="493">
        <f>'Conventional Pipeline (Large)'!AI5</f>
        <v>0</v>
      </c>
      <c r="AO6" s="493">
        <f>'Conventional Pipeline (Large)'!AJ5</f>
        <v>0</v>
      </c>
      <c r="AP6" s="493">
        <f>'Conventional Pipeline (Large)'!AK5</f>
        <v>0</v>
      </c>
      <c r="AQ6" s="493">
        <f>'Conventional Pipeline (Large)'!AL5</f>
        <v>0</v>
      </c>
      <c r="AR6" s="493">
        <f>'Conventional Pipeline (Large)'!AM5</f>
        <v>0</v>
      </c>
      <c r="AS6" s="493">
        <f>'Conventional Pipeline (Large)'!AN5</f>
        <v>0</v>
      </c>
      <c r="AT6" s="493">
        <f>'Conventional Pipeline (Large)'!AO5</f>
        <v>188</v>
      </c>
      <c r="AU6" s="493">
        <f>'Conventional Pipeline (Large)'!AP5</f>
        <v>0</v>
      </c>
      <c r="AV6" s="493">
        <f>'Conventional Pipeline (Large)'!AQ5</f>
        <v>0</v>
      </c>
      <c r="AW6" s="493">
        <f>'Conventional Pipeline (Large)'!AR5</f>
        <v>0</v>
      </c>
      <c r="AX6" s="493">
        <f>'Conventional Pipeline (Large)'!AS5</f>
        <v>0</v>
      </c>
      <c r="AY6" s="493">
        <f>'Conventional Pipeline (Large)'!AT5</f>
        <v>0</v>
      </c>
      <c r="AZ6" s="493">
        <f>'Conventional Pipeline (Large)'!AU5</f>
        <v>0</v>
      </c>
      <c r="BA6" s="493">
        <f>'Conventional Pipeline (Large)'!AV5</f>
        <v>0</v>
      </c>
      <c r="BB6" s="493">
        <f>'Conventional Pipeline (Large)'!AW5</f>
        <v>0</v>
      </c>
      <c r="BC6" s="493">
        <f>'Conventional Pipeline (Large)'!AX5</f>
        <v>0</v>
      </c>
      <c r="BD6" s="493">
        <f>'Conventional Pipeline (Large)'!AY5</f>
        <v>0</v>
      </c>
      <c r="BE6" s="493">
        <f>'Conventional Pipeline (Large)'!AZ5</f>
        <v>0</v>
      </c>
      <c r="BF6" s="493">
        <f>'Conventional Pipeline (Large)'!BA5</f>
        <v>0</v>
      </c>
      <c r="BG6" s="493">
        <f>'Conventional Pipeline (Large)'!BB5</f>
        <v>188</v>
      </c>
      <c r="BH6" s="457">
        <f>SUM(AW6:BF6)</f>
        <v>0</v>
      </c>
      <c r="BI6" s="457" t="str">
        <f>'Conventional Pipeline (Large)'!AC5</f>
        <v>Current plans are progressing infill only scheme.  Alterations to existing blocks (Moreton or Rufford Towers) only impact on ground floor space and do not alter numbers.  Gross and net figures (188) therefore the same.</v>
      </c>
      <c r="BJ6" s="457" t="str">
        <f>'Conventional Pipeline (Large)'!AD5</f>
        <v>CIL records confirm commencement late March 2023. 
Bespoke - Phasing informed by scheme specific information - 'topping out achieved September 2025. Completion anticipated Autumn 2026.</v>
      </c>
      <c r="BK6" s="457" t="s">
        <v>128</v>
      </c>
      <c r="BL6" s="457" t="s">
        <v>1565</v>
      </c>
    </row>
    <row r="7" spans="1:64" s="76" customFormat="1" hidden="1" x14ac:dyDescent="0.45">
      <c r="A7" s="462"/>
      <c r="B7" s="462" t="str">
        <f>'Conventional Pipeline (Large)'!A6</f>
        <v>182579OUT</v>
      </c>
      <c r="C7" s="462" t="str">
        <f>'Conventional Pipeline (Large)'!B6</f>
        <v>Grant with S106 Obligations</v>
      </c>
      <c r="D7" s="462">
        <f>'Conventional Pipeline (Large)'!C6</f>
        <v>0</v>
      </c>
      <c r="E7" s="462">
        <f>'Conventional Pipeline (Large)'!D6</f>
        <v>43458</v>
      </c>
      <c r="F7" s="462">
        <f>'Conventional Pipeline (Large)'!E6</f>
        <v>0</v>
      </c>
      <c r="G7" s="462" t="str">
        <f>'Conventional Pipeline (Large)'!F6</f>
        <v>Acton Gardens (Phases 7-11)</v>
      </c>
      <c r="H7" s="462" t="str">
        <f>'Conventional Pipeline (Large)'!G6</f>
        <v>Hybrid application for continued regeneration of South Acton Estate</v>
      </c>
      <c r="I7" s="462">
        <f>'Conventional Pipeline (Large)'!H6</f>
        <v>1950</v>
      </c>
      <c r="J7" s="462" t="str">
        <f>'Conventional Pipeline (Large)'!I6</f>
        <v>?</v>
      </c>
      <c r="K7" s="462" t="str">
        <f>'Conventional Pipeline (Large)'!J6</f>
        <v>?</v>
      </c>
      <c r="L7" s="462"/>
      <c r="M7" s="462"/>
      <c r="N7" s="462"/>
      <c r="O7" s="462">
        <f>'Conventional Pipeline (Large)'!K6</f>
        <v>0</v>
      </c>
      <c r="P7" s="462">
        <f>'Conventional Pipeline (Large)'!L6</f>
        <v>0</v>
      </c>
      <c r="Q7" s="462" t="str">
        <f>'Conventional Pipeline (Large)'!M6</f>
        <v>South Acton</v>
      </c>
      <c r="R7" s="462" t="str">
        <f>'Conventional Pipeline (Large)'!N6</f>
        <v>Acton</v>
      </c>
      <c r="S7" s="462">
        <f>'Conventional Pipeline (Large)'!O6</f>
        <v>0</v>
      </c>
      <c r="T7" s="462">
        <f>'Conventional Pipeline (Large)'!P6</f>
        <v>0</v>
      </c>
      <c r="U7" s="462">
        <f>'Conventional Pipeline (Large)'!Q6</f>
        <v>0</v>
      </c>
      <c r="V7" s="462" t="str">
        <f>'Conventional Pipeline (Large)'!R6</f>
        <v>No</v>
      </c>
      <c r="W7" s="462" t="str">
        <f>'Conventional Pipeline (Large)'!S6</f>
        <v>02AC (AC04)</v>
      </c>
      <c r="X7" s="462" t="str">
        <f>'Conventional Pipeline (Large)'!T6</f>
        <v>425</v>
      </c>
      <c r="Y7" s="448" t="str">
        <f>'Conventional Pipeline (Large)'!U6</f>
        <v>13.61</v>
      </c>
      <c r="Z7" s="448">
        <f>'Conventional Pipeline (Large)'!V6</f>
        <v>0</v>
      </c>
      <c r="AA7" s="462">
        <f>'Conventional Pipeline (Large)'!W6</f>
        <v>0</v>
      </c>
      <c r="AB7" s="462">
        <f>'Conventional Pipeline (Large)'!X6</f>
        <v>0</v>
      </c>
      <c r="AC7" s="462">
        <f>'Conventional Pipeline (Large)'!Y6</f>
        <v>0</v>
      </c>
      <c r="AD7" s="462" t="e">
        <f>'Conventional Pipeline (Large)'!Z6</f>
        <v>#DIV/0!</v>
      </c>
      <c r="AE7" s="462">
        <f>'Conventional Pipeline (Large)'!AA6</f>
        <v>0</v>
      </c>
      <c r="AF7" s="462" t="str">
        <f>'Conventional Pipeline (Large)'!AB6</f>
        <v>Part Completed
Part Superseded</v>
      </c>
      <c r="AG7" s="462"/>
      <c r="AJ7" s="462">
        <f>'Conventional Pipeline (Large)'!AE6</f>
        <v>0</v>
      </c>
      <c r="AK7" s="462">
        <f>'Conventional Pipeline (Large)'!AF6</f>
        <v>0</v>
      </c>
      <c r="AL7" s="462">
        <f>'Conventional Pipeline (Large)'!AG6</f>
        <v>0</v>
      </c>
      <c r="AM7" s="462">
        <f>'Conventional Pipeline (Large)'!AH6</f>
        <v>0</v>
      </c>
      <c r="AN7" s="462">
        <f>'Conventional Pipeline (Large)'!AI6</f>
        <v>0</v>
      </c>
      <c r="AO7" s="462">
        <f>'Conventional Pipeline (Large)'!AJ6</f>
        <v>0</v>
      </c>
      <c r="AP7" s="462">
        <f>'Conventional Pipeline (Large)'!AK6</f>
        <v>0</v>
      </c>
      <c r="AQ7" s="462">
        <f>'Conventional Pipeline (Large)'!AL6</f>
        <v>0</v>
      </c>
      <c r="AR7" s="462">
        <f>'Conventional Pipeline (Large)'!AM6</f>
        <v>0</v>
      </c>
      <c r="AS7" s="462">
        <f>'Conventional Pipeline (Large)'!AN6</f>
        <v>0</v>
      </c>
      <c r="AT7" s="462">
        <f>'Conventional Pipeline (Large)'!AO6</f>
        <v>0</v>
      </c>
      <c r="AU7" s="462">
        <f>'Conventional Pipeline (Large)'!AP6</f>
        <v>0</v>
      </c>
      <c r="AV7" s="462">
        <f>'Conventional Pipeline (Large)'!AQ6</f>
        <v>0</v>
      </c>
      <c r="AW7" s="462">
        <f>'Conventional Pipeline (Large)'!AR6</f>
        <v>0</v>
      </c>
      <c r="AX7" s="462">
        <f>'Conventional Pipeline (Large)'!AS6</f>
        <v>0</v>
      </c>
      <c r="AY7" s="462">
        <f>'Conventional Pipeline (Large)'!AT6</f>
        <v>0</v>
      </c>
      <c r="AZ7" s="462">
        <f>'Conventional Pipeline (Large)'!AU6</f>
        <v>0</v>
      </c>
      <c r="BA7" s="462">
        <f>'Conventional Pipeline (Large)'!AV6</f>
        <v>0</v>
      </c>
      <c r="BB7" s="462">
        <f>'Conventional Pipeline (Large)'!AW6</f>
        <v>0</v>
      </c>
      <c r="BC7" s="462">
        <f>'Conventional Pipeline (Large)'!AX6</f>
        <v>0</v>
      </c>
      <c r="BD7" s="462">
        <f>'Conventional Pipeline (Large)'!AY6</f>
        <v>0</v>
      </c>
      <c r="BE7" s="462">
        <f>'Conventional Pipeline (Large)'!AZ6</f>
        <v>0</v>
      </c>
      <c r="BF7" s="462">
        <f>'Conventional Pipeline (Large)'!BA6</f>
        <v>0</v>
      </c>
      <c r="BG7" s="462">
        <f>'Conventional Pipeline (Large)'!BB6</f>
        <v>0</v>
      </c>
      <c r="BH7" s="457">
        <f t="shared" ref="BH7:BH70" si="0">SUM(AW7:BF7)</f>
        <v>0</v>
      </c>
      <c r="BI7" s="457" t="str">
        <f>'Conventional Pipeline (Large)'!AC6</f>
        <v xml:space="preserve">The capacity associated with this permission is now fully accounted for. In part this capacity has been completed. A proportion has been superseded by reserved matter applications for select phases which are detailed below.  The outstanding capacity (approved in outline only currently) is superseded by the allocation input.     
Based on the original phasing plan the allocation now encapsulates phases 7.2, 7.3, 7.4, 7.5, 8.3, 10.1, 10.2, 11.1 &amp; 11.2.
Beyond the allocation boundary the remaining phases to be delivered include Phases 8.1 &amp; 8.2 (part - block C2), 9.3, 9.5 and 9.6.  The capacity associated with these permitted phases has been assigned separately under their respective reserve matters applications below. </v>
      </c>
      <c r="BJ7" s="457" t="str">
        <f>'Conventional Pipeline (Large)'!AD6</f>
        <v>NA</v>
      </c>
      <c r="BK7" s="457" t="s">
        <v>1294</v>
      </c>
      <c r="BL7" s="457" t="s">
        <v>37</v>
      </c>
    </row>
    <row r="8" spans="1:64" s="494" customFormat="1" x14ac:dyDescent="0.45">
      <c r="A8" s="493"/>
      <c r="B8" s="493" t="str">
        <f>'Conventional Pipeline (Large)'!A7</f>
        <v>215892REM</v>
      </c>
      <c r="C8" s="493" t="str">
        <f>'Conventional Pipeline (Large)'!B7</f>
        <v>Grant with Conditions</v>
      </c>
      <c r="D8" s="493">
        <f>'Conventional Pipeline (Large)'!C7</f>
        <v>0</v>
      </c>
      <c r="E8" s="493">
        <f>'Conventional Pipeline (Large)'!D7</f>
        <v>44554</v>
      </c>
      <c r="F8" s="493">
        <f>'Conventional Pipeline (Large)'!E7</f>
        <v>45453</v>
      </c>
      <c r="G8" s="493" t="str">
        <f>'Conventional Pipeline (Large)'!F7</f>
        <v>Acton Gardens (Phases 9.3, 9.5 &amp; 9.6)</v>
      </c>
      <c r="H8" s="493">
        <f>'Conventional Pipeline (Large)'!G7</f>
        <v>0</v>
      </c>
      <c r="I8" s="493">
        <f>'Conventional Pipeline (Large)'!H7</f>
        <v>207</v>
      </c>
      <c r="J8" s="493">
        <f>'Conventional Pipeline (Large)'!I7</f>
        <v>120</v>
      </c>
      <c r="K8" s="493">
        <f>'Conventional Pipeline (Large)'!J7</f>
        <v>87</v>
      </c>
      <c r="L8" s="493"/>
      <c r="M8" s="493"/>
      <c r="N8" s="493"/>
      <c r="O8" s="493">
        <f>'Conventional Pipeline (Large)'!K7</f>
        <v>0</v>
      </c>
      <c r="P8" s="493">
        <f>'Conventional Pipeline (Large)'!L7</f>
        <v>0</v>
      </c>
      <c r="Q8" s="493" t="str">
        <f>'Conventional Pipeline (Large)'!M7</f>
        <v>South Acton</v>
      </c>
      <c r="R8" s="493" t="str">
        <f>'Conventional Pipeline (Large)'!N7</f>
        <v>Acton</v>
      </c>
      <c r="S8" s="493">
        <f>'Conventional Pipeline (Large)'!O7</f>
        <v>520105</v>
      </c>
      <c r="T8" s="493">
        <f>'Conventional Pipeline (Large)'!P7</f>
        <v>179616</v>
      </c>
      <c r="U8" s="493">
        <f>'Conventional Pipeline (Large)'!Q7</f>
        <v>0</v>
      </c>
      <c r="V8" s="493" t="str">
        <f>'Conventional Pipeline (Large)'!R7</f>
        <v>No</v>
      </c>
      <c r="W8" s="493" t="str">
        <f>'Conventional Pipeline (Large)'!S7</f>
        <v>No</v>
      </c>
      <c r="X8" s="493" t="str">
        <f>'Conventional Pipeline (Large)'!T7</f>
        <v>NA</v>
      </c>
      <c r="Y8" s="503" t="str">
        <f>'Conventional Pipeline (Large)'!U7</f>
        <v>1.8</v>
      </c>
      <c r="Z8" s="503">
        <f>'Conventional Pipeline (Large)'!V7</f>
        <v>87</v>
      </c>
      <c r="AA8" s="493">
        <f>'Conventional Pipeline (Large)'!W7</f>
        <v>0</v>
      </c>
      <c r="AB8" s="493">
        <f>'Conventional Pipeline (Large)'!X7</f>
        <v>0</v>
      </c>
      <c r="AC8" s="493">
        <f>'Conventional Pipeline (Large)'!Y7</f>
        <v>0</v>
      </c>
      <c r="AD8" s="493">
        <f>'Conventional Pipeline (Large)'!Z7</f>
        <v>0</v>
      </c>
      <c r="AE8" s="493" t="str">
        <f>'Conventional Pipeline (Large)'!AA7</f>
        <v>Gains comprise 116 OMS; 75 LAR; 21 SO and 3 x shared equity for transferring leaseholders.  120 exiting units on site as original, but tenure unclear.  Unable to determine net affordable position.
Query overall gross total - is it 207 or 215?</v>
      </c>
      <c r="AF8" s="493" t="str">
        <f>'Conventional Pipeline (Large)'!AB7</f>
        <v>Started</v>
      </c>
      <c r="AG8" s="493" t="s">
        <v>1537</v>
      </c>
      <c r="AJ8" s="493">
        <f>'Conventional Pipeline (Large)'!AE7</f>
        <v>0</v>
      </c>
      <c r="AK8" s="493">
        <f>'Conventional Pipeline (Large)'!AF7</f>
        <v>0</v>
      </c>
      <c r="AL8" s="493">
        <f>'Conventional Pipeline (Large)'!AG7</f>
        <v>0</v>
      </c>
      <c r="AM8" s="493">
        <f>'Conventional Pipeline (Large)'!AH7</f>
        <v>0</v>
      </c>
      <c r="AN8" s="493">
        <f>'Conventional Pipeline (Large)'!AI7</f>
        <v>0</v>
      </c>
      <c r="AO8" s="493">
        <f>'Conventional Pipeline (Large)'!AJ7</f>
        <v>0</v>
      </c>
      <c r="AP8" s="493">
        <f>'Conventional Pipeline (Large)'!AK7</f>
        <v>0</v>
      </c>
      <c r="AQ8" s="493">
        <f>'Conventional Pipeline (Large)'!AL7</f>
        <v>0</v>
      </c>
      <c r="AR8" s="493">
        <f>'Conventional Pipeline (Large)'!AM7</f>
        <v>0</v>
      </c>
      <c r="AS8" s="493">
        <f>'Conventional Pipeline (Large)'!AN7</f>
        <v>0</v>
      </c>
      <c r="AT8" s="493">
        <f>'Conventional Pipeline (Large)'!AO7</f>
        <v>87</v>
      </c>
      <c r="AU8" s="493">
        <f>'Conventional Pipeline (Large)'!AP7</f>
        <v>0</v>
      </c>
      <c r="AV8" s="493">
        <f>'Conventional Pipeline (Large)'!AQ7</f>
        <v>0</v>
      </c>
      <c r="AW8" s="493">
        <f>'Conventional Pipeline (Large)'!AR7</f>
        <v>0</v>
      </c>
      <c r="AX8" s="493">
        <f>'Conventional Pipeline (Large)'!AS7</f>
        <v>0</v>
      </c>
      <c r="AY8" s="493">
        <f>'Conventional Pipeline (Large)'!AT7</f>
        <v>0</v>
      </c>
      <c r="AZ8" s="493">
        <f>'Conventional Pipeline (Large)'!AU7</f>
        <v>0</v>
      </c>
      <c r="BA8" s="493">
        <f>'Conventional Pipeline (Large)'!AV7</f>
        <v>0</v>
      </c>
      <c r="BB8" s="493">
        <f>'Conventional Pipeline (Large)'!AW7</f>
        <v>0</v>
      </c>
      <c r="BC8" s="493">
        <f>'Conventional Pipeline (Large)'!AX7</f>
        <v>0</v>
      </c>
      <c r="BD8" s="493">
        <f>'Conventional Pipeline (Large)'!AY7</f>
        <v>0</v>
      </c>
      <c r="BE8" s="493">
        <f>'Conventional Pipeline (Large)'!AZ7</f>
        <v>0</v>
      </c>
      <c r="BF8" s="493">
        <f>'Conventional Pipeline (Large)'!BA7</f>
        <v>0</v>
      </c>
      <c r="BG8" s="493">
        <f>'Conventional Pipeline (Large)'!BB7</f>
        <v>87</v>
      </c>
      <c r="BH8" s="457">
        <f t="shared" si="0"/>
        <v>0</v>
      </c>
      <c r="BI8" s="457" t="str">
        <f>'Conventional Pipeline (Large)'!AC7</f>
        <v>Note suggested modifications post Reg 19 which propose omitting phases 9.3, 9.5 and 9.6 from the allocation boundary.  Phases 9.3, 9.5 and 9.6 are now to be delivered under the approved reserved matters application (215892REM), and the capacity associated with these phases has been assigned here to the pipeline tab.</v>
      </c>
      <c r="BJ8" s="457" t="str">
        <f>'Conventional Pipeline (Large)'!AD7</f>
        <v xml:space="preserve">Bespoke - Recent approval of piling works in April 2024. Demolition of original blocks commenced in June 2024. The first homes are expected to be delivered late 2026. </v>
      </c>
      <c r="BK8" s="457" t="s">
        <v>1293</v>
      </c>
      <c r="BL8" s="457" t="s">
        <v>1566</v>
      </c>
    </row>
    <row r="9" spans="1:64" s="494" customFormat="1" x14ac:dyDescent="0.45">
      <c r="A9" s="493"/>
      <c r="B9" s="493" t="str">
        <f>'Conventional Pipeline (Large)'!A8</f>
        <v>195428REM</v>
      </c>
      <c r="C9" s="493" t="str">
        <f>'Conventional Pipeline (Large)'!B8</f>
        <v>Grant with Conditions</v>
      </c>
      <c r="D9" s="493">
        <f>'Conventional Pipeline (Large)'!C8</f>
        <v>0</v>
      </c>
      <c r="E9" s="493">
        <f>'Conventional Pipeline (Large)'!D8</f>
        <v>44005</v>
      </c>
      <c r="F9" s="493">
        <f>'Conventional Pipeline (Large)'!E8</f>
        <v>44381</v>
      </c>
      <c r="G9" s="493" t="str">
        <f>'Conventional Pipeline (Large)'!F8</f>
        <v>Acton Gardens, Bollo Lane, W3 8TQ (Phases 8.1 &amp; 8.2 part)</v>
      </c>
      <c r="H9" s="493" t="str">
        <f>'Conventional Pipeline (Large)'!G8</f>
        <v>Reserved matters application for Phases 8.1 and 8.2. 
336 new residential units</v>
      </c>
      <c r="I9" s="493">
        <f>'Conventional Pipeline (Large)'!H8</f>
        <v>187</v>
      </c>
      <c r="J9" s="493">
        <f>'Conventional Pipeline (Large)'!I8</f>
        <v>49</v>
      </c>
      <c r="K9" s="493">
        <f>'Conventional Pipeline (Large)'!J8</f>
        <v>138</v>
      </c>
      <c r="L9" s="493"/>
      <c r="M9" s="493"/>
      <c r="N9" s="493"/>
      <c r="O9" s="493">
        <f>'Conventional Pipeline (Large)'!K8</f>
        <v>0</v>
      </c>
      <c r="P9" s="493">
        <f>'Conventional Pipeline (Large)'!L8</f>
        <v>0</v>
      </c>
      <c r="Q9" s="493" t="str">
        <f>'Conventional Pipeline (Large)'!M8</f>
        <v>South Acton</v>
      </c>
      <c r="R9" s="493" t="str">
        <f>'Conventional Pipeline (Large)'!N8</f>
        <v>Acton</v>
      </c>
      <c r="S9" s="493">
        <f>'Conventional Pipeline (Large)'!O8</f>
        <v>520116</v>
      </c>
      <c r="T9" s="493">
        <f>'Conventional Pipeline (Large)'!P8</f>
        <v>179631</v>
      </c>
      <c r="U9" s="493">
        <f>'Conventional Pipeline (Large)'!Q8</f>
        <v>0</v>
      </c>
      <c r="V9" s="493" t="str">
        <f>'Conventional Pipeline (Large)'!R8</f>
        <v>No</v>
      </c>
      <c r="W9" s="493" t="str">
        <f>'Conventional Pipeline (Large)'!S8</f>
        <v>No</v>
      </c>
      <c r="X9" s="493" t="str">
        <f>'Conventional Pipeline (Large)'!T8</f>
        <v>NA</v>
      </c>
      <c r="Y9" s="503" t="str">
        <f>'Conventional Pipeline (Large)'!U8</f>
        <v>2.03</v>
      </c>
      <c r="Z9" s="503">
        <f>'Conventional Pipeline (Large)'!V8</f>
        <v>138</v>
      </c>
      <c r="AA9" s="493">
        <f>'Conventional Pipeline (Large)'!W8</f>
        <v>0</v>
      </c>
      <c r="AB9" s="493">
        <f>'Conventional Pipeline (Large)'!X8</f>
        <v>0</v>
      </c>
      <c r="AC9" s="493">
        <f>'Conventional Pipeline (Large)'!Y8</f>
        <v>0</v>
      </c>
      <c r="AD9" s="493">
        <f>'Conventional Pipeline (Large)'!Z8</f>
        <v>0</v>
      </c>
      <c r="AE9" s="493" t="str">
        <f>'Conventional Pipeline (Large)'!AA8</f>
        <v>29 Shared Ownership and 99 London Affordable Rent. Some of the supporting documents refer to 98 LAR units.  103 existing units to be replaced, but tenure unclear.
Block A1 -21 apartments and maisonettes for shared ownership. 
Block A2 - 16 apartments for private sale. 
Block B1 - 32 apartments and maisonettes for affordable rent. 
Block C1 - 31 maisonettes and apartments for private sale.
Block C2 - Four private sale 3-bed mews houses sit at the centre of Phase 8.2.  Accessed from the north-south street between Blocks B2 and C1.
2 x 3bed private sale houses west of Block C.
Block D1 - 41 maisonettes and apartments for private sale.
Block D2 - 16 maisonettes for affordable rent 
Block D2 sits along the eastern edge of the Phase 8.1 courtyard block between the Blocks of D3 and D1.
Block D3 - Block D3 forms the south-eastern corner of the Phase 8.1 courtyard building. It provides 8 maisonettes and apartments for affordable rent.
Block D4 - Block D4 forms the south western corner of the Phase 8.1 courtyard building.  24 maisonettes and apartments for private sale and shared ownership.
Block D5 - Block D5 forms the north-western corner of the Phase 8.1 courtyard building. It offers 53 maisonettes and apartments for private sale and shared ownership.
Block E - Block E marks the most north eastern element of the Phase 8.1 development, it provides 19 maisonettes and apartments for affordable rent.</v>
      </c>
      <c r="AF9" s="493" t="str">
        <f>'Conventional Pipeline (Large)'!AB8</f>
        <v>Started</v>
      </c>
      <c r="AG9" s="493" t="s">
        <v>1537</v>
      </c>
      <c r="AJ9" s="493">
        <f>'Conventional Pipeline (Large)'!AE8</f>
        <v>0</v>
      </c>
      <c r="AK9" s="493">
        <f>'Conventional Pipeline (Large)'!AF8</f>
        <v>0</v>
      </c>
      <c r="AL9" s="493">
        <f>'Conventional Pipeline (Large)'!AG8</f>
        <v>0</v>
      </c>
      <c r="AM9" s="493">
        <f>'Conventional Pipeline (Large)'!AH8</f>
        <v>0</v>
      </c>
      <c r="AN9" s="493">
        <f>'Conventional Pipeline (Large)'!AI8</f>
        <v>0</v>
      </c>
      <c r="AO9" s="493">
        <f>'Conventional Pipeline (Large)'!AJ8</f>
        <v>0</v>
      </c>
      <c r="AP9" s="493">
        <f>'Conventional Pipeline (Large)'!AK8</f>
        <v>0</v>
      </c>
      <c r="AQ9" s="493">
        <f>'Conventional Pipeline (Large)'!AL8</f>
        <v>0</v>
      </c>
      <c r="AR9" s="493">
        <f>'Conventional Pipeline (Large)'!AM8</f>
        <v>0</v>
      </c>
      <c r="AS9" s="493">
        <f>'Conventional Pipeline (Large)'!AN8</f>
        <v>26</v>
      </c>
      <c r="AT9" s="493">
        <f>'Conventional Pipeline (Large)'!AO8</f>
        <v>112</v>
      </c>
      <c r="AU9" s="493">
        <f>'Conventional Pipeline (Large)'!AP8</f>
        <v>0</v>
      </c>
      <c r="AV9" s="493">
        <f>'Conventional Pipeline (Large)'!AQ8</f>
        <v>0</v>
      </c>
      <c r="AW9" s="493">
        <f>'Conventional Pipeline (Large)'!AR8</f>
        <v>0</v>
      </c>
      <c r="AX9" s="493">
        <f>'Conventional Pipeline (Large)'!AS8</f>
        <v>0</v>
      </c>
      <c r="AY9" s="493">
        <f>'Conventional Pipeline (Large)'!AT8</f>
        <v>0</v>
      </c>
      <c r="AZ9" s="493">
        <f>'Conventional Pipeline (Large)'!AU8</f>
        <v>0</v>
      </c>
      <c r="BA9" s="493">
        <f>'Conventional Pipeline (Large)'!AV8</f>
        <v>0</v>
      </c>
      <c r="BB9" s="493">
        <f>'Conventional Pipeline (Large)'!AW8</f>
        <v>0</v>
      </c>
      <c r="BC9" s="493">
        <f>'Conventional Pipeline (Large)'!AX8</f>
        <v>0</v>
      </c>
      <c r="BD9" s="493">
        <f>'Conventional Pipeline (Large)'!AY8</f>
        <v>0</v>
      </c>
      <c r="BE9" s="493">
        <f>'Conventional Pipeline (Large)'!AZ8</f>
        <v>0</v>
      </c>
      <c r="BF9" s="493">
        <f>'Conventional Pipeline (Large)'!BA8</f>
        <v>0</v>
      </c>
      <c r="BG9" s="493">
        <f>'Conventional Pipeline (Large)'!BB8</f>
        <v>138</v>
      </c>
      <c r="BH9" s="457">
        <f t="shared" si="0"/>
        <v>0</v>
      </c>
      <c r="BI9" s="457" t="str">
        <f>'Conventional Pipeline (Large)'!AC8</f>
        <v xml:space="preserve">336 gross gain across both phases (Phase 8.1 = 161 , Phase 8.2 = 149 + 26)
210 gross losses across both phases (Phase 8.1 = 49 , Phase 8.2 = 107 + 54)
Phase 8.2 commenced May 2020. Comprises existing units at Carisbrooke Court, Barwick House and Brouncker Road.
Phase 8.2 part completed Aug 2023 – blocks A1 &amp; B2 completed (149 gross gain / -107 gross loss / 42 net
Block C2 started, due to complete mid 2025 (26 gross gain &amp; -54 gross loss (note 54 units at Carisbrooke Court were demolished and lost during 2024/25) = -28 net)
Phase 8.1 not started (indicative start date late Spring 2024) but due to complete in 2026
Phase 8.1 comprises existing units at Ludlow Court (49) to be lost. 
Remaining unimplemented 8.1 (112 net) and block C2 phase 8.2 (26 net) = 138 net.
</v>
      </c>
      <c r="BJ9" s="457" t="str">
        <f>'Conventional Pipeline (Large)'!AD8</f>
        <v xml:space="preserve">Phase 8.2 commenced May 2020. Comprises existing units at Carisbrooke Court, Barwick House and Brouncker Road.
Phase 8.2 part completed Aug 2023 – blocks A1 &amp; B2 completed (149 gross gain / -107 gross loss / 42 net
Block C2 started, due to complete mid 2025 (26 gross gain &amp; -54 gross loss = -28 net. Note loss of 54 units recorded in 2024/25 already.
Phase 8.1 not started (indicative start date late Spring 2024) but due to complete in 2026
</v>
      </c>
      <c r="BK9" s="457" t="s">
        <v>1041</v>
      </c>
      <c r="BL9" s="457" t="s">
        <v>1217</v>
      </c>
    </row>
    <row r="10" spans="1:64" s="494" customFormat="1" x14ac:dyDescent="0.45">
      <c r="A10" s="493"/>
      <c r="B10" s="493" t="str">
        <f>'Conventional Pipeline (Large)'!A11</f>
        <v>221747HYBRID</v>
      </c>
      <c r="C10" s="493" t="str">
        <f>'Conventional Pipeline (Large)'!B11</f>
        <v>Grant with S106 Obligations</v>
      </c>
      <c r="D10" s="493">
        <f>'Conventional Pipeline (Large)'!C11</f>
        <v>0</v>
      </c>
      <c r="E10" s="493">
        <f>'Conventional Pipeline (Large)'!D11</f>
        <v>45049</v>
      </c>
      <c r="F10" s="493">
        <f>'Conventional Pipeline (Large)'!E11</f>
        <v>44256</v>
      </c>
      <c r="G10" s="493" t="str">
        <f>'Conventional Pipeline (Large)'!F11</f>
        <v>Friary Park Estate, The Drive, Joseph Avenue, Sparks Close and Friary Road, Acton W3 6NL</v>
      </c>
      <c r="H10" s="493" t="str">
        <f>'Conventional Pipeline (Large)'!G11</f>
        <v>Supersedes 193424HYBRID.
221747HYBRID part superseded by full application for phase 3 243424FUL.</v>
      </c>
      <c r="I10" s="493">
        <f>'Conventional Pipeline (Large)'!H11</f>
        <v>233</v>
      </c>
      <c r="J10" s="493">
        <f>'Conventional Pipeline (Large)'!I11</f>
        <v>0</v>
      </c>
      <c r="K10" s="493">
        <f>'Conventional Pipeline (Large)'!J11</f>
        <v>233</v>
      </c>
      <c r="L10" s="493"/>
      <c r="M10" s="493"/>
      <c r="N10" s="493"/>
      <c r="O10" s="493">
        <f>'Conventional Pipeline (Large)'!K11</f>
        <v>0</v>
      </c>
      <c r="P10" s="493">
        <f>'Conventional Pipeline (Large)'!L11</f>
        <v>0</v>
      </c>
      <c r="Q10" s="493" t="str">
        <f>'Conventional Pipeline (Large)'!M11</f>
        <v>East Acton</v>
      </c>
      <c r="R10" s="493" t="str">
        <f>'Conventional Pipeline (Large)'!N11</f>
        <v>Acton</v>
      </c>
      <c r="S10" s="493">
        <f>'Conventional Pipeline (Large)'!O11</f>
        <v>520535</v>
      </c>
      <c r="T10" s="493">
        <f>'Conventional Pipeline (Large)'!P11</f>
        <v>181189</v>
      </c>
      <c r="U10" s="493">
        <f>'Conventional Pipeline (Large)'!Q11</f>
        <v>0</v>
      </c>
      <c r="V10" s="493" t="str">
        <f>'Conventional Pipeline (Large)'!R11</f>
        <v>No</v>
      </c>
      <c r="W10" s="493" t="str">
        <f>'Conventional Pipeline (Large)'!S11</f>
        <v>Allocation (AC11) not pursued</v>
      </c>
      <c r="X10" s="493" t="str">
        <f>'Conventional Pipeline (Large)'!T11</f>
        <v>0</v>
      </c>
      <c r="Y10" s="503" t="str">
        <f>'Conventional Pipeline (Large)'!U11</f>
        <v>2.83</v>
      </c>
      <c r="Z10" s="503">
        <f>'Conventional Pipeline (Large)'!V11</f>
        <v>233</v>
      </c>
      <c r="AA10" s="493">
        <f>'Conventional Pipeline (Large)'!W11</f>
        <v>90</v>
      </c>
      <c r="AB10" s="493">
        <f>'Conventional Pipeline (Large)'!X11</f>
        <v>140</v>
      </c>
      <c r="AC10" s="493">
        <f>'Conventional Pipeline (Large)'!Y11</f>
        <v>230</v>
      </c>
      <c r="AD10" s="493">
        <f>'Conventional Pipeline (Large)'!Z11</f>
        <v>98.712446351931334</v>
      </c>
      <c r="AE10" s="493" t="str">
        <f>'Conventional Pipeline (Large)'!AA11</f>
        <v>Existing units comprised 225 Social Rent units and 5 market unit.  
Proposed affordable breakdown (as approved under 193424HYBRID) comprises (gross) 237 Social Rent units, 78 London Affordable Rent, 140 London Shared Ownership Summary position: 455 total affordable. 315 low cost Rent. 140 Intermediate.
It is assumed that a number of these units have now been completed, but need to confirm unimplemented totals. The first phase renamed Verdean 124 Social Rent units completed 01/05/2024 as per 24/25 HFR submission.</v>
      </c>
      <c r="AF10" s="493" t="str">
        <f>'Conventional Pipeline (Large)'!AB11</f>
        <v>Started</v>
      </c>
      <c r="AG10" s="493" t="s">
        <v>1537</v>
      </c>
      <c r="AJ10" s="493">
        <f>'Conventional Pipeline (Large)'!AE11</f>
        <v>0</v>
      </c>
      <c r="AK10" s="493">
        <f>'Conventional Pipeline (Large)'!AF11</f>
        <v>0</v>
      </c>
      <c r="AL10" s="493">
        <f>'Conventional Pipeline (Large)'!AG11</f>
        <v>0</v>
      </c>
      <c r="AM10" s="493">
        <f>'Conventional Pipeline (Large)'!AH11</f>
        <v>0</v>
      </c>
      <c r="AN10" s="493">
        <f>'Conventional Pipeline (Large)'!AI11</f>
        <v>0</v>
      </c>
      <c r="AO10" s="493">
        <f>'Conventional Pipeline (Large)'!AJ11</f>
        <v>0</v>
      </c>
      <c r="AP10" s="493">
        <f>'Conventional Pipeline (Large)'!AK11</f>
        <v>0</v>
      </c>
      <c r="AQ10" s="493">
        <f>'Conventional Pipeline (Large)'!AL11</f>
        <v>0</v>
      </c>
      <c r="AR10" s="493">
        <f>'Conventional Pipeline (Large)'!AM11</f>
        <v>0</v>
      </c>
      <c r="AS10" s="493">
        <f>'Conventional Pipeline (Large)'!AN11</f>
        <v>233</v>
      </c>
      <c r="AT10" s="493">
        <f>'Conventional Pipeline (Large)'!AO11</f>
        <v>0</v>
      </c>
      <c r="AU10" s="493">
        <f>'Conventional Pipeline (Large)'!AP11</f>
        <v>0</v>
      </c>
      <c r="AV10" s="493">
        <f>'Conventional Pipeline (Large)'!AQ11</f>
        <v>0</v>
      </c>
      <c r="AW10" s="493">
        <f>'Conventional Pipeline (Large)'!AR11</f>
        <v>0</v>
      </c>
      <c r="AX10" s="493">
        <f>'Conventional Pipeline (Large)'!AS11</f>
        <v>0</v>
      </c>
      <c r="AY10" s="493">
        <f>'Conventional Pipeline (Large)'!AT11</f>
        <v>0</v>
      </c>
      <c r="AZ10" s="493">
        <f>'Conventional Pipeline (Large)'!AU11</f>
        <v>0</v>
      </c>
      <c r="BA10" s="493">
        <f>'Conventional Pipeline (Large)'!AV11</f>
        <v>0</v>
      </c>
      <c r="BB10" s="493">
        <f>'Conventional Pipeline (Large)'!AW11</f>
        <v>0</v>
      </c>
      <c r="BC10" s="493">
        <f>'Conventional Pipeline (Large)'!AX11</f>
        <v>0</v>
      </c>
      <c r="BD10" s="493">
        <f>'Conventional Pipeline (Large)'!AY11</f>
        <v>0</v>
      </c>
      <c r="BE10" s="493">
        <f>'Conventional Pipeline (Large)'!AZ11</f>
        <v>0</v>
      </c>
      <c r="BF10" s="493">
        <f>'Conventional Pipeline (Large)'!BA11</f>
        <v>0</v>
      </c>
      <c r="BG10" s="493">
        <f>'Conventional Pipeline (Large)'!BB11</f>
        <v>233</v>
      </c>
      <c r="BH10" s="457">
        <f t="shared" si="0"/>
        <v>0</v>
      </c>
      <c r="BI10" s="457" t="str">
        <f>'Conventional Pipeline (Large)'!AC11</f>
        <v xml:space="preserve">Note the capacity figures captured under this permission have been adjusted to remove phase 3 application (243424FUL) which is captured currently under the pending tab instead. 
This site was part completed under earlier scheme (193424HYBRID): 100 existing units (phase 1a) were demolished in March 2021. 113 new units were completed in Feb 2023. The latter application 221747HYBRID supersedes the unimplemented parts of 193424HYBRID.  221747HYBRID is also part implemented: 182 new units were completed in January 2024.
With regard to existing units the combined site comprises 225 Social Rented homes (6xStudios, 82x1bed, 120x2bed, 13x3bed and 4x4bed). The Combined Site also contained 5 x 4bed private houses on The Drive. All five of the private homes have been acquired and have since been demolished to enable the development. The original housing site wide total being 230 homes. 
193424HYBRID records 990 gains (of which 113 were completed 01/02/2023 &amp; 877 superseded) and 230 losses (of which 100 were completed/lost 01/03/2021 &amp; 130 superseded).
221747HYBRID records 1115 gains (of which 182 were completed 10/01/2024 &amp; 124 The Verdean completed May 2024) and 130 losses (completed May 2023 - this may be an error as 76 units still remain to be demolished as of Jan 2026). The first phase under 221747 hybrid permission renamed Verdean 124 Social Rent units completed 01/05/2024 as per 24/25 HFR submission.
243424FUL (pending as of 31st March 2025) for phase 3 proposes 693 units, of which 576 units supersede units in the hybrid, and 117 represent an additional uplift.
Combined Permitted (with pending)
1115 + 113 + (117) = 1228 (1345) gross gain
130 + 100 = 230 gross loss (double check as latest scheme indicates 225 units)
998 net (1115)
Combined unimplemented (with pending)
1228 (1345) - 113 - 182 - 124 = 809 (926) gross gain
230 - 100 - 54 = 76 gross loss (double check if  130 losses did occur in May 2023 )
733 (850) net 
Combined unimplemented (adjusted removing phase 3 as captured separately in Pending Tab)
233 gross gain
0 gross loss
233 net
</v>
      </c>
      <c r="BJ10" s="457" t="str">
        <f>'Conventional Pipeline (Large)'!AD11</f>
        <v xml:space="preserve">Bespoke - Phasing informed by scheme specific information - Although works have started on site, given the scale of scheme it is not considered likely that all units will be completed within 5 years.  Phasing plan indicates site to be constructed in 3 phases over a period of 7 years - phase 3 earliest completion date is anticipated to be Q3 2028.
Phase 1: Commence Q1 2021 - Complete Q4 2025.
Phase 2: Commence Q1 2023 - Complete Q1 2025.
Phase 3: Commence Q3 2025 - Complete Q3 2029 (captured under pending tab). </v>
      </c>
      <c r="BK10" s="457" t="s">
        <v>1563</v>
      </c>
      <c r="BL10" s="457" t="s">
        <v>1567</v>
      </c>
    </row>
    <row r="11" spans="1:64" s="494" customFormat="1" x14ac:dyDescent="0.45">
      <c r="A11" s="493"/>
      <c r="B11" s="493" t="str">
        <f>'Conventional Pipeline (Large)'!A12</f>
        <v>224371FUL</v>
      </c>
      <c r="C11" s="493" t="str">
        <f>'Conventional Pipeline (Large)'!B12</f>
        <v>Grant with S106 Obligations</v>
      </c>
      <c r="D11" s="493">
        <f>'Conventional Pipeline (Large)'!C12</f>
        <v>0</v>
      </c>
      <c r="E11" s="493">
        <f>'Conventional Pipeline (Large)'!D12</f>
        <v>45182</v>
      </c>
      <c r="F11" s="493">
        <f>'Conventional Pipeline (Large)'!E12</f>
        <v>45261</v>
      </c>
      <c r="G11" s="493" t="str">
        <f>'Conventional Pipeline (Large)'!F12</f>
        <v>Land Between Park View And Cloister Road Western Avenue, Acton, W3 6XZ</v>
      </c>
      <c r="H11" s="493">
        <f>'Conventional Pipeline (Large)'!G12</f>
        <v>0</v>
      </c>
      <c r="I11" s="493">
        <f>'Conventional Pipeline (Large)'!H12</f>
        <v>300</v>
      </c>
      <c r="J11" s="493">
        <f>'Conventional Pipeline (Large)'!I12</f>
        <v>0</v>
      </c>
      <c r="K11" s="493">
        <f>'Conventional Pipeline (Large)'!J12</f>
        <v>300</v>
      </c>
      <c r="L11" s="493"/>
      <c r="M11" s="493"/>
      <c r="N11" s="493"/>
      <c r="O11" s="493">
        <f>'Conventional Pipeline (Large)'!K12</f>
        <v>0</v>
      </c>
      <c r="P11" s="493">
        <f>'Conventional Pipeline (Large)'!L12</f>
        <v>0</v>
      </c>
      <c r="Q11" s="493" t="str">
        <f>'Conventional Pipeline (Large)'!M12</f>
        <v>North Acton</v>
      </c>
      <c r="R11" s="493" t="str">
        <f>'Conventional Pipeline (Large)'!N12</f>
        <v>Acton</v>
      </c>
      <c r="S11" s="493">
        <f>'Conventional Pipeline (Large)'!O12</f>
        <v>520532</v>
      </c>
      <c r="T11" s="493">
        <f>'Conventional Pipeline (Large)'!P12</f>
        <v>181729</v>
      </c>
      <c r="U11" s="493">
        <f>'Conventional Pipeline (Large)'!Q12</f>
        <v>0</v>
      </c>
      <c r="V11" s="493" t="str">
        <f>'Conventional Pipeline (Large)'!R12</f>
        <v>OIS3</v>
      </c>
      <c r="W11" s="493" t="str">
        <f>'Conventional Pipeline (Large)'!S12</f>
        <v>No</v>
      </c>
      <c r="X11" s="493" t="str">
        <f>'Conventional Pipeline (Large)'!T12</f>
        <v>NA</v>
      </c>
      <c r="Y11" s="503" t="str">
        <f>'Conventional Pipeline (Large)'!U12</f>
        <v>0.82</v>
      </c>
      <c r="Z11" s="503">
        <f>'Conventional Pipeline (Large)'!V12</f>
        <v>300</v>
      </c>
      <c r="AA11" s="493">
        <f>'Conventional Pipeline (Large)'!W12</f>
        <v>45</v>
      </c>
      <c r="AB11" s="493">
        <f>'Conventional Pipeline (Large)'!X12</f>
        <v>46</v>
      </c>
      <c r="AC11" s="493">
        <f>'Conventional Pipeline (Large)'!Y12</f>
        <v>91</v>
      </c>
      <c r="AD11" s="493">
        <f>'Conventional Pipeline (Large)'!Z12</f>
        <v>30.333333333333336</v>
      </c>
      <c r="AE11" s="493" t="str">
        <f>'Conventional Pipeline (Large)'!AA12</f>
        <v>A total of 91 affordable units, comprising 45 affordable rent units and 46 shared ownership or London Living Rent</v>
      </c>
      <c r="AF11" s="493" t="str">
        <f>'Conventional Pipeline (Large)'!AB12</f>
        <v>Started</v>
      </c>
      <c r="AG11" s="493" t="s">
        <v>1537</v>
      </c>
      <c r="AJ11" s="493">
        <f>'Conventional Pipeline (Large)'!AE12</f>
        <v>0</v>
      </c>
      <c r="AK11" s="493">
        <f>'Conventional Pipeline (Large)'!AF12</f>
        <v>0</v>
      </c>
      <c r="AL11" s="493">
        <f>'Conventional Pipeline (Large)'!AG12</f>
        <v>0</v>
      </c>
      <c r="AM11" s="493">
        <f>'Conventional Pipeline (Large)'!AH12</f>
        <v>0</v>
      </c>
      <c r="AN11" s="493">
        <f>'Conventional Pipeline (Large)'!AI12</f>
        <v>0</v>
      </c>
      <c r="AO11" s="493">
        <f>'Conventional Pipeline (Large)'!AJ12</f>
        <v>0</v>
      </c>
      <c r="AP11" s="493">
        <f>'Conventional Pipeline (Large)'!AK12</f>
        <v>0</v>
      </c>
      <c r="AQ11" s="493">
        <f>'Conventional Pipeline (Large)'!AL12</f>
        <v>0</v>
      </c>
      <c r="AR11" s="493">
        <f>'Conventional Pipeline (Large)'!AM12</f>
        <v>0</v>
      </c>
      <c r="AS11" s="493">
        <f>'Conventional Pipeline (Large)'!AN12</f>
        <v>0</v>
      </c>
      <c r="AT11" s="493">
        <f>'Conventional Pipeline (Large)'!AO12</f>
        <v>100</v>
      </c>
      <c r="AU11" s="493">
        <f>'Conventional Pipeline (Large)'!AP12</f>
        <v>100</v>
      </c>
      <c r="AV11" s="493">
        <f>'Conventional Pipeline (Large)'!AQ12</f>
        <v>100</v>
      </c>
      <c r="AW11" s="493">
        <f>'Conventional Pipeline (Large)'!AR12</f>
        <v>0</v>
      </c>
      <c r="AX11" s="493">
        <f>'Conventional Pipeline (Large)'!AS12</f>
        <v>0</v>
      </c>
      <c r="AY11" s="493">
        <f>'Conventional Pipeline (Large)'!AT12</f>
        <v>0</v>
      </c>
      <c r="AZ11" s="493">
        <f>'Conventional Pipeline (Large)'!AU12</f>
        <v>0</v>
      </c>
      <c r="BA11" s="493">
        <f>'Conventional Pipeline (Large)'!AV12</f>
        <v>0</v>
      </c>
      <c r="BB11" s="493">
        <f>'Conventional Pipeline (Large)'!AW12</f>
        <v>0</v>
      </c>
      <c r="BC11" s="493">
        <f>'Conventional Pipeline (Large)'!AX12</f>
        <v>0</v>
      </c>
      <c r="BD11" s="493">
        <f>'Conventional Pipeline (Large)'!AY12</f>
        <v>0</v>
      </c>
      <c r="BE11" s="493">
        <f>'Conventional Pipeline (Large)'!AZ12</f>
        <v>0</v>
      </c>
      <c r="BF11" s="493">
        <f>'Conventional Pipeline (Large)'!BA12</f>
        <v>0</v>
      </c>
      <c r="BG11" s="493">
        <f>'Conventional Pipeline (Large)'!BB12</f>
        <v>300</v>
      </c>
      <c r="BH11" s="457">
        <f t="shared" si="0"/>
        <v>0</v>
      </c>
      <c r="BI11" s="457" t="str">
        <f>'Conventional Pipeline (Large)'!AC12</f>
        <v xml:space="preserve"> Known as Cloister Corner or Royal Gateway. </v>
      </c>
      <c r="BJ11" s="457" t="str">
        <f>'Conventional Pipeline (Large)'!AD12</f>
        <v>Bespoke. CIL records confirm commencement December 2023. Various conditions discharged in 2025 and NMA for internal layout changes pending consideration. To be completed in phases. First completions anticipated in 2026.</v>
      </c>
      <c r="BK11" s="457" t="s">
        <v>1220</v>
      </c>
      <c r="BL11" s="457" t="s">
        <v>150</v>
      </c>
    </row>
    <row r="12" spans="1:64" x14ac:dyDescent="0.45">
      <c r="A12" s="462"/>
      <c r="B12" s="116" t="str">
        <f>'Conventional Pipeline (Large)'!A13</f>
        <v>225069FUL</v>
      </c>
      <c r="C12" s="462" t="str">
        <f>'Conventional Pipeline (Large)'!B13</f>
        <v>Grant with S106 Obligations</v>
      </c>
      <c r="D12" s="462">
        <f>'Conventional Pipeline (Large)'!C13</f>
        <v>0</v>
      </c>
      <c r="E12" s="462">
        <f>'Conventional Pipeline (Large)'!D13</f>
        <v>45289</v>
      </c>
      <c r="F12" s="462">
        <f>'Conventional Pipeline (Large)'!E13</f>
        <v>0</v>
      </c>
      <c r="G12" s="116" t="str">
        <f>'Conventional Pipeline (Large)'!F13</f>
        <v>239 Horn Lane, W3 9ED</v>
      </c>
      <c r="H12" s="462">
        <f>'Conventional Pipeline (Large)'!G13</f>
        <v>0</v>
      </c>
      <c r="I12" s="462">
        <f>'Conventional Pipeline (Large)'!H13</f>
        <v>185</v>
      </c>
      <c r="J12" s="462">
        <f>'Conventional Pipeline (Large)'!I13</f>
        <v>0</v>
      </c>
      <c r="K12" s="462">
        <f>'Conventional Pipeline (Large)'!J13</f>
        <v>185</v>
      </c>
      <c r="L12" s="462"/>
      <c r="M12" s="462"/>
      <c r="N12" s="462"/>
      <c r="O12" s="462">
        <f>'Conventional Pipeline (Large)'!K13</f>
        <v>0</v>
      </c>
      <c r="P12" s="462" t="str">
        <f>'Conventional Pipeline (Large)'!L13</f>
        <v>New Build</v>
      </c>
      <c r="Q12" s="462" t="str">
        <f>'Conventional Pipeline (Large)'!M13</f>
        <v>North Acton</v>
      </c>
      <c r="R12" s="462" t="str">
        <f>'Conventional Pipeline (Large)'!N13</f>
        <v>Acton</v>
      </c>
      <c r="S12" s="462">
        <f>'Conventional Pipeline (Large)'!O13</f>
        <v>520188</v>
      </c>
      <c r="T12" s="462">
        <f>'Conventional Pipeline (Large)'!P13</f>
        <v>181137</v>
      </c>
      <c r="U12" s="462">
        <f>'Conventional Pipeline (Large)'!Q13</f>
        <v>0</v>
      </c>
      <c r="V12" s="462" t="str">
        <f>'Conventional Pipeline (Large)'!R13</f>
        <v>ACT6</v>
      </c>
      <c r="W12" s="462" t="str">
        <f>'Conventional Pipeline (Large)'!S13</f>
        <v>Allocation (Reg 18 AC12) not pursued</v>
      </c>
      <c r="X12" s="462" t="str">
        <f>'Conventional Pipeline (Large)'!T13</f>
        <v>NA</v>
      </c>
      <c r="Y12" s="473" t="str">
        <f>'Conventional Pipeline (Large)'!U13</f>
        <v>0.64</v>
      </c>
      <c r="Z12" s="473">
        <f>'Conventional Pipeline (Large)'!V13</f>
        <v>185</v>
      </c>
      <c r="AA12" s="462">
        <f>'Conventional Pipeline (Large)'!W13</f>
        <v>35</v>
      </c>
      <c r="AB12" s="462">
        <f>'Conventional Pipeline (Large)'!X13</f>
        <v>28</v>
      </c>
      <c r="AC12" s="462">
        <f>'Conventional Pipeline (Large)'!Y13</f>
        <v>63</v>
      </c>
      <c r="AD12" s="462">
        <f>'Conventional Pipeline (Large)'!Z13</f>
        <v>34.054054054054056</v>
      </c>
      <c r="AE12" s="462" t="str">
        <f>'Conventional Pipeline (Large)'!AA13</f>
        <v xml:space="preserve">A total of 63 affordable units, comprising 35 London Affordable Rent units &amp; 28 Intermediate units </v>
      </c>
      <c r="AF12" s="116" t="str">
        <f>'Conventional Pipeline (Large)'!AB13</f>
        <v>Approval</v>
      </c>
      <c r="AG12" s="116" t="s">
        <v>1538</v>
      </c>
      <c r="AJ12" s="462">
        <f>'Conventional Pipeline (Large)'!AE13</f>
        <v>0</v>
      </c>
      <c r="AK12" s="462">
        <f>'Conventional Pipeline (Large)'!AF13</f>
        <v>0</v>
      </c>
      <c r="AL12" s="462">
        <f>'Conventional Pipeline (Large)'!AG13</f>
        <v>0</v>
      </c>
      <c r="AM12" s="462">
        <f>'Conventional Pipeline (Large)'!AH13</f>
        <v>0</v>
      </c>
      <c r="AN12" s="462">
        <f>'Conventional Pipeline (Large)'!AI13</f>
        <v>0</v>
      </c>
      <c r="AO12" s="462">
        <f>'Conventional Pipeline (Large)'!AJ13</f>
        <v>0</v>
      </c>
      <c r="AP12" s="462">
        <f>'Conventional Pipeline (Large)'!AK13</f>
        <v>0</v>
      </c>
      <c r="AQ12" s="462">
        <f>'Conventional Pipeline (Large)'!AL13</f>
        <v>0</v>
      </c>
      <c r="AR12" s="116">
        <f>'Conventional Pipeline (Large)'!AM13</f>
        <v>0</v>
      </c>
      <c r="AS12" s="116">
        <f>'Conventional Pipeline (Large)'!AN13</f>
        <v>0</v>
      </c>
      <c r="AT12" s="116">
        <f>'Conventional Pipeline (Large)'!AO13</f>
        <v>0</v>
      </c>
      <c r="AU12" s="116">
        <f>'Conventional Pipeline (Large)'!AP13</f>
        <v>61</v>
      </c>
      <c r="AV12" s="116">
        <f>'Conventional Pipeline (Large)'!AQ13</f>
        <v>62</v>
      </c>
      <c r="AW12" s="116">
        <f>'Conventional Pipeline (Large)'!AR13</f>
        <v>62</v>
      </c>
      <c r="AX12" s="116">
        <f>'Conventional Pipeline (Large)'!AS13</f>
        <v>0</v>
      </c>
      <c r="AY12" s="116">
        <f>'Conventional Pipeline (Large)'!AT13</f>
        <v>0</v>
      </c>
      <c r="AZ12" s="116">
        <f>'Conventional Pipeline (Large)'!AU13</f>
        <v>0</v>
      </c>
      <c r="BA12" s="116">
        <f>'Conventional Pipeline (Large)'!AV13</f>
        <v>0</v>
      </c>
      <c r="BB12" s="116">
        <f>'Conventional Pipeline (Large)'!AW13</f>
        <v>0</v>
      </c>
      <c r="BC12" s="116">
        <f>'Conventional Pipeline (Large)'!AX13</f>
        <v>0</v>
      </c>
      <c r="BD12" s="116">
        <f>'Conventional Pipeline (Large)'!AY13</f>
        <v>0</v>
      </c>
      <c r="BE12" s="116">
        <f>'Conventional Pipeline (Large)'!AZ13</f>
        <v>0</v>
      </c>
      <c r="BF12" s="116">
        <f>'Conventional Pipeline (Large)'!BA13</f>
        <v>0</v>
      </c>
      <c r="BG12" s="116">
        <f>'Conventional Pipeline (Large)'!BB13</f>
        <v>185</v>
      </c>
      <c r="BH12" s="457">
        <f t="shared" si="0"/>
        <v>62</v>
      </c>
      <c r="BI12" s="457" t="str">
        <f>'Conventional Pipeline (Large)'!AC13</f>
        <v>This scheme was previously (version 1) assigned to Pending tab in earlier iteration of the trajectory.</v>
      </c>
      <c r="BJ12" s="457" t="str">
        <f>'Conventional Pipeline (Large)'!AD13</f>
        <v>Bespoke. The site is currently occupied for HS2 purposes accommodating a temporary construction compound, and implementation isn't expected for sometime.  Note permission has an extended time limit of 5 years.</v>
      </c>
      <c r="BK12" s="457" t="s">
        <v>1222</v>
      </c>
      <c r="BL12" s="457" t="s">
        <v>1221</v>
      </c>
    </row>
    <row r="13" spans="1:64" x14ac:dyDescent="0.45">
      <c r="A13" s="462"/>
      <c r="B13" s="116" t="str">
        <f>'Conventional Pipeline (Large)'!A14</f>
        <v>201379OUT</v>
      </c>
      <c r="C13" s="462" t="str">
        <f>'Conventional Pipeline (Large)'!B14</f>
        <v>Grant with S106 Obligations</v>
      </c>
      <c r="D13" s="462">
        <f>'Conventional Pipeline (Large)'!C14</f>
        <v>0</v>
      </c>
      <c r="E13" s="462">
        <f>'Conventional Pipeline (Large)'!D14</f>
        <v>44552</v>
      </c>
      <c r="F13" s="462">
        <f>'Conventional Pipeline (Large)'!E14</f>
        <v>0</v>
      </c>
      <c r="G13" s="116" t="str">
        <f>'Conventional Pipeline (Large)'!F14</f>
        <v>TfL Landholdings At Bollo Lane Acton Ealing Bounded By The Railway Lines To The West Acton Town Station To The North Bollo Lane To The East And The Bollo Lane Level Crossing To The South. London W3 8QU</v>
      </c>
      <c r="H13" s="462" t="str">
        <f>'Conventional Pipeline (Large)'!G14</f>
        <v>Hybrid Application - Phases 1 &amp; 2 in full (195 units), Phases 3 &amp; 4 in outline (657 units)</v>
      </c>
      <c r="I13" s="462">
        <f>'Conventional Pipeline (Large)'!H14</f>
        <v>852</v>
      </c>
      <c r="J13" s="462">
        <f>'Conventional Pipeline (Large)'!I14</f>
        <v>0</v>
      </c>
      <c r="K13" s="462">
        <f>'Conventional Pipeline (Large)'!J14</f>
        <v>852</v>
      </c>
      <c r="L13" s="462"/>
      <c r="M13" s="462"/>
      <c r="N13" s="462"/>
      <c r="O13" s="462">
        <f>'Conventional Pipeline (Large)'!K14</f>
        <v>0</v>
      </c>
      <c r="P13" s="462">
        <f>'Conventional Pipeline (Large)'!L14</f>
        <v>0</v>
      </c>
      <c r="Q13" s="462" t="str">
        <f>'Conventional Pipeline (Large)'!M14</f>
        <v>South Acton</v>
      </c>
      <c r="R13" s="462" t="str">
        <f>'Conventional Pipeline (Large)'!N14</f>
        <v>Acton</v>
      </c>
      <c r="S13" s="462">
        <f>'Conventional Pipeline (Large)'!O14</f>
        <v>519804</v>
      </c>
      <c r="T13" s="462">
        <f>'Conventional Pipeline (Large)'!P14</f>
        <v>179131</v>
      </c>
      <c r="U13" s="462">
        <f>'Conventional Pipeline (Large)'!Q14</f>
        <v>0</v>
      </c>
      <c r="V13" s="462" t="str">
        <f>'Conventional Pipeline (Large)'!R14</f>
        <v>No</v>
      </c>
      <c r="W13" s="462" t="str">
        <f>'Conventional Pipeline (Large)'!S14</f>
        <v>South Acton LSIS Windfall</v>
      </c>
      <c r="X13" s="462" t="str">
        <f>'Conventional Pipeline (Large)'!T14</f>
        <v>NA</v>
      </c>
      <c r="Y13" s="473" t="str">
        <f>'Conventional Pipeline (Large)'!U14</f>
        <v>3.64</v>
      </c>
      <c r="Z13" s="473">
        <f>'Conventional Pipeline (Large)'!V14</f>
        <v>852</v>
      </c>
      <c r="AA13" s="462">
        <f>'Conventional Pipeline (Large)'!W14</f>
        <v>91</v>
      </c>
      <c r="AB13" s="462">
        <f>'Conventional Pipeline (Large)'!X14</f>
        <v>308</v>
      </c>
      <c r="AC13" s="462">
        <f>'Conventional Pipeline (Large)'!Y14</f>
        <v>399</v>
      </c>
      <c r="AD13" s="462">
        <f>'Conventional Pipeline (Large)'!Z14</f>
        <v>46.83098591549296</v>
      </c>
      <c r="AE13" s="462" t="str">
        <f>'Conventional Pipeline (Large)'!AA14</f>
        <v>A total of 399 affordable units, comprising 91 London Affordable Rent units, 59 London Living Rent units, 66 DMR units, 183 shared ownership units. Summary position: 399 total affordable. 91 Low Cost Rent. 308 Intermediate. Note application documentation wrongly assigns LLR to Low Cost Rent category.
Note Granted 26/06/2025 - S73 application (243527VAR) - validated Sept 2024. This revises unit total for phase 3 from 424 to 455.  This uplift of 31 units arises from -9 LAR, +30 intermediate &amp; +10 private. Phase 4 remains unchanged comprising 233 units.  Changes arising from this pending scheme have not been accounted for as part of this iteration of the trajectory.
Note S73 application (243527VAR) - validated Sept 2024 and Granted  permission 26/06/2025.
Permission 243796REM Granted 27/06/2025 for the approval of Reserved Matters for Phase 3 (Plots 2D-2F only) increasing the amount of dwellings within this phase 424 to 455. 
For Phase 3, a total of 215 units, comprising 49 LAR and 166 London Shared Ownership + LLR Intermediate Units. Market / Private 240 units.</v>
      </c>
      <c r="AF13" s="116" t="str">
        <f>'Conventional Pipeline (Large)'!AB14</f>
        <v>Approval</v>
      </c>
      <c r="AG13" s="116" t="s">
        <v>1539</v>
      </c>
      <c r="AJ13" s="462">
        <f>'Conventional Pipeline (Large)'!AE14</f>
        <v>0</v>
      </c>
      <c r="AK13" s="462">
        <f>'Conventional Pipeline (Large)'!AF14</f>
        <v>0</v>
      </c>
      <c r="AL13" s="462">
        <f>'Conventional Pipeline (Large)'!AG14</f>
        <v>0</v>
      </c>
      <c r="AM13" s="462">
        <f>'Conventional Pipeline (Large)'!AH14</f>
        <v>0</v>
      </c>
      <c r="AN13" s="462">
        <f>'Conventional Pipeline (Large)'!AI14</f>
        <v>0</v>
      </c>
      <c r="AO13" s="462">
        <f>'Conventional Pipeline (Large)'!AJ14</f>
        <v>0</v>
      </c>
      <c r="AP13" s="462">
        <f>'Conventional Pipeline (Large)'!AK14</f>
        <v>0</v>
      </c>
      <c r="AQ13" s="462">
        <f>'Conventional Pipeline (Large)'!AL14</f>
        <v>0</v>
      </c>
      <c r="AR13" s="116">
        <f>'Conventional Pipeline (Large)'!AM14</f>
        <v>0</v>
      </c>
      <c r="AS13" s="116">
        <f>'Conventional Pipeline (Large)'!AN14</f>
        <v>0</v>
      </c>
      <c r="AT13" s="116">
        <f>'Conventional Pipeline (Large)'!AO14</f>
        <v>0</v>
      </c>
      <c r="AU13" s="116">
        <f>'Conventional Pipeline (Large)'!AP14</f>
        <v>0</v>
      </c>
      <c r="AV13" s="116">
        <f>'Conventional Pipeline (Large)'!AQ14</f>
        <v>97</v>
      </c>
      <c r="AW13" s="116">
        <f>'Conventional Pipeline (Large)'!AR14</f>
        <v>98</v>
      </c>
      <c r="AX13" s="116">
        <f>'Conventional Pipeline (Large)'!AS14</f>
        <v>219</v>
      </c>
      <c r="AY13" s="116">
        <f>'Conventional Pipeline (Large)'!AT14</f>
        <v>219</v>
      </c>
      <c r="AZ13" s="116">
        <f>'Conventional Pipeline (Large)'!AU14</f>
        <v>219</v>
      </c>
      <c r="BA13" s="116">
        <f>'Conventional Pipeline (Large)'!AV14</f>
        <v>0</v>
      </c>
      <c r="BB13" s="116">
        <f>'Conventional Pipeline (Large)'!AW14</f>
        <v>0</v>
      </c>
      <c r="BC13" s="116">
        <f>'Conventional Pipeline (Large)'!AX14</f>
        <v>0</v>
      </c>
      <c r="BD13" s="116">
        <f>'Conventional Pipeline (Large)'!AY14</f>
        <v>0</v>
      </c>
      <c r="BE13" s="116">
        <f>'Conventional Pipeline (Large)'!AZ14</f>
        <v>0</v>
      </c>
      <c r="BF13" s="116">
        <f>'Conventional Pipeline (Large)'!BA14</f>
        <v>0</v>
      </c>
      <c r="BG13" s="116">
        <f>'Conventional Pipeline (Large)'!BB14</f>
        <v>852</v>
      </c>
      <c r="BH13" s="457">
        <f t="shared" si="0"/>
        <v>755</v>
      </c>
      <c r="BI13" s="457" t="str">
        <f>'Conventional Pipeline (Large)'!AC14</f>
        <v xml:space="preserve">Phases 1 to 2 comprising 195 units approved in full.  Phases 3 to 4 approved in outline only (as of the 31st March 2025). See also S73 application 243527VAR in pending tab (but granted June 2025) which also increases the total of units in phase 3 by 31 units from 424 to 455. Combined this site will now deliver 883 units. This uplift is also reflected via the Reserve Matter application 243796REM for phase 3 (approved June 2025). 
</v>
      </c>
      <c r="BJ13" s="457" t="str">
        <f>'Conventional Pipeline (Large)'!AD14</f>
        <v xml:space="preserve">Bespoke - Phasing informed by hybrid status of permission.  Phases 1 &amp; 2 in full (195 units), Phases 3 &amp; 4 in outline (657 units). Note phase 3 now approved in full as of June 2025.
The REM application for phase 3 indicates that those works are expected to complete in 2029.
</v>
      </c>
      <c r="BK13" s="457">
        <v>0</v>
      </c>
      <c r="BL13" s="457" t="s">
        <v>162</v>
      </c>
    </row>
    <row r="14" spans="1:64" x14ac:dyDescent="0.45">
      <c r="A14" s="462"/>
      <c r="B14" s="116" t="str">
        <f>'Conventional Pipeline (Large)'!A17</f>
        <v>223774FUL</v>
      </c>
      <c r="C14" s="462" t="str">
        <f>'Conventional Pipeline (Large)'!B17</f>
        <v xml:space="preserve">Grant with S106 Obligations </v>
      </c>
      <c r="D14" s="462">
        <f>'Conventional Pipeline (Large)'!C17</f>
        <v>0</v>
      </c>
      <c r="E14" s="462">
        <f>'Conventional Pipeline (Large)'!D17</f>
        <v>45336</v>
      </c>
      <c r="F14" s="462">
        <f>'Conventional Pipeline (Large)'!E17</f>
        <v>0</v>
      </c>
      <c r="G14" s="116" t="str">
        <f>'Conventional Pipeline (Large)'!F17</f>
        <v>9-42 The Broadway and 1-4 Haven Place, W5 2NP</v>
      </c>
      <c r="H14" s="462">
        <f>'Conventional Pipeline (Large)'!G17</f>
        <v>0</v>
      </c>
      <c r="I14" s="462">
        <f>'Conventional Pipeline (Large)'!H17</f>
        <v>0</v>
      </c>
      <c r="J14" s="462">
        <f>'Conventional Pipeline (Large)'!I17</f>
        <v>4</v>
      </c>
      <c r="K14" s="462">
        <f>'Conventional Pipeline (Large)'!J17</f>
        <v>-4</v>
      </c>
      <c r="L14" s="462"/>
      <c r="M14" s="462"/>
      <c r="N14" s="462"/>
      <c r="O14" s="462">
        <f>'Conventional Pipeline (Large)'!K17</f>
        <v>0</v>
      </c>
      <c r="P14" s="462">
        <f>'Conventional Pipeline (Large)'!L17</f>
        <v>0</v>
      </c>
      <c r="Q14" s="462" t="str">
        <f>'Conventional Pipeline (Large)'!M17</f>
        <v>Ealing Broadway</v>
      </c>
      <c r="R14" s="462" t="str">
        <f>'Conventional Pipeline (Large)'!N17</f>
        <v>Ealing</v>
      </c>
      <c r="S14" s="462">
        <f>'Conventional Pipeline (Large)'!O17</f>
        <v>517885</v>
      </c>
      <c r="T14" s="462">
        <f>'Conventional Pipeline (Large)'!P17</f>
        <v>180864</v>
      </c>
      <c r="U14" s="462">
        <f>'Conventional Pipeline (Large)'!Q17</f>
        <v>0</v>
      </c>
      <c r="V14" s="462" t="str">
        <f>'Conventional Pipeline (Large)'!R17</f>
        <v>EAL3</v>
      </c>
      <c r="W14" s="462" t="str">
        <f>'Conventional Pipeline (Large)'!S17</f>
        <v>01EA (EA01)</v>
      </c>
      <c r="X14" s="462">
        <f>'Conventional Pipeline (Large)'!T17</f>
        <v>0</v>
      </c>
      <c r="Y14" s="473" t="str">
        <f>'Conventional Pipeline (Large)'!U17</f>
        <v>0.62</v>
      </c>
      <c r="Z14" s="473">
        <f>'Conventional Pipeline (Large)'!V17</f>
        <v>-4</v>
      </c>
      <c r="AA14" s="462">
        <f>'Conventional Pipeline (Large)'!W17</f>
        <v>0</v>
      </c>
      <c r="AB14" s="462">
        <f>'Conventional Pipeline (Large)'!X17</f>
        <v>0</v>
      </c>
      <c r="AC14" s="462">
        <f>'Conventional Pipeline (Large)'!Y17</f>
        <v>0</v>
      </c>
      <c r="AD14" s="462">
        <f>'Conventional Pipeline (Large)'!Z17</f>
        <v>0</v>
      </c>
      <c r="AE14" s="462" t="str">
        <f>'Conventional Pipeline (Large)'!AA17</f>
        <v>Existing units (4no.) to be lost are all private</v>
      </c>
      <c r="AF14" s="116" t="str">
        <f>'Conventional Pipeline (Large)'!AB17</f>
        <v>Approval</v>
      </c>
      <c r="AG14" s="116" t="s">
        <v>1538</v>
      </c>
      <c r="AJ14" s="462">
        <f>'Conventional Pipeline (Large)'!AE17</f>
        <v>0</v>
      </c>
      <c r="AK14" s="462">
        <f>'Conventional Pipeline (Large)'!AF17</f>
        <v>0</v>
      </c>
      <c r="AL14" s="462">
        <f>'Conventional Pipeline (Large)'!AG17</f>
        <v>0</v>
      </c>
      <c r="AM14" s="462">
        <f>'Conventional Pipeline (Large)'!AH17</f>
        <v>0</v>
      </c>
      <c r="AN14" s="462">
        <f>'Conventional Pipeline (Large)'!AI17</f>
        <v>0</v>
      </c>
      <c r="AO14" s="462">
        <f>'Conventional Pipeline (Large)'!AJ17</f>
        <v>0</v>
      </c>
      <c r="AP14" s="462">
        <f>'Conventional Pipeline (Large)'!AK17</f>
        <v>0</v>
      </c>
      <c r="AQ14" s="462">
        <f>'Conventional Pipeline (Large)'!AL17</f>
        <v>0</v>
      </c>
      <c r="AR14" s="116">
        <f>'Conventional Pipeline (Large)'!AM17</f>
        <v>0</v>
      </c>
      <c r="AS14" s="116">
        <f>'Conventional Pipeline (Large)'!AN17</f>
        <v>0</v>
      </c>
      <c r="AT14" s="116">
        <f>'Conventional Pipeline (Large)'!AO17</f>
        <v>0</v>
      </c>
      <c r="AU14" s="116">
        <f>'Conventional Pipeline (Large)'!AP17</f>
        <v>0</v>
      </c>
      <c r="AV14" s="116">
        <f>'Conventional Pipeline (Large)'!AQ17</f>
        <v>0</v>
      </c>
      <c r="AW14" s="116">
        <f>'Conventional Pipeline (Large)'!AR17</f>
        <v>0</v>
      </c>
      <c r="AX14" s="116">
        <f>'Conventional Pipeline (Large)'!AS17</f>
        <v>-4</v>
      </c>
      <c r="AY14" s="116">
        <f>'Conventional Pipeline (Large)'!AT17</f>
        <v>0</v>
      </c>
      <c r="AZ14" s="116">
        <f>'Conventional Pipeline (Large)'!AU17</f>
        <v>0</v>
      </c>
      <c r="BA14" s="116">
        <f>'Conventional Pipeline (Large)'!AV17</f>
        <v>0</v>
      </c>
      <c r="BB14" s="116">
        <f>'Conventional Pipeline (Large)'!AW17</f>
        <v>0</v>
      </c>
      <c r="BC14" s="116">
        <f>'Conventional Pipeline (Large)'!AX17</f>
        <v>0</v>
      </c>
      <c r="BD14" s="116">
        <f>'Conventional Pipeline (Large)'!AY17</f>
        <v>0</v>
      </c>
      <c r="BE14" s="116">
        <f>'Conventional Pipeline (Large)'!AZ17</f>
        <v>0</v>
      </c>
      <c r="BF14" s="116">
        <f>'Conventional Pipeline (Large)'!BA17</f>
        <v>0</v>
      </c>
      <c r="BG14" s="116">
        <f>'Conventional Pipeline (Large)'!BB17</f>
        <v>-4</v>
      </c>
      <c r="BH14" s="457">
        <f t="shared" si="0"/>
        <v>-4</v>
      </c>
      <c r="BI14" s="457" t="str">
        <f>'Conventional Pipeline (Large)'!AC17</f>
        <v>Previously (version 1) assigned to 'Pending' tab (note this scheme proposes no new residential units but results in loss of 5 existing units).
Arcadia Centre (capacity) assigned to allocation tab instead.</v>
      </c>
      <c r="BJ14" s="457" t="str">
        <f>'Conventional Pipeline (Large)'!AD17</f>
        <v>Likely beyond 5 years, although loss of existing units will likely happen at outset of development programme.</v>
      </c>
      <c r="BK14" s="457" t="s">
        <v>171</v>
      </c>
      <c r="BL14" s="457" t="s">
        <v>1335</v>
      </c>
    </row>
    <row r="15" spans="1:64" s="76" customFormat="1" hidden="1" x14ac:dyDescent="0.45">
      <c r="A15" s="462"/>
      <c r="B15" s="462" t="str">
        <f>'Conventional Pipeline (Large)'!A18</f>
        <v>193500FUL</v>
      </c>
      <c r="C15" s="462" t="str">
        <f>'Conventional Pipeline (Large)'!B18</f>
        <v>Grant with S106 Obligations</v>
      </c>
      <c r="D15" s="462">
        <f>'Conventional Pipeline (Large)'!C18</f>
        <v>0</v>
      </c>
      <c r="E15" s="462">
        <f>'Conventional Pipeline (Large)'!D18</f>
        <v>44447</v>
      </c>
      <c r="F15" s="462">
        <f>'Conventional Pipeline (Large)'!E18</f>
        <v>0</v>
      </c>
      <c r="G15" s="462" t="str">
        <f>'Conventional Pipeline (Large)'!F18</f>
        <v>72-76 Broadway, West Ealing, London, W13 0SY</v>
      </c>
      <c r="H15" s="462">
        <f>'Conventional Pipeline (Large)'!G18</f>
        <v>0</v>
      </c>
      <c r="I15" s="462">
        <f>'Conventional Pipeline (Large)'!H18</f>
        <v>56</v>
      </c>
      <c r="J15" s="462">
        <f>'Conventional Pipeline (Large)'!I18</f>
        <v>0</v>
      </c>
      <c r="K15" s="462">
        <f>'Conventional Pipeline (Large)'!J18</f>
        <v>56</v>
      </c>
      <c r="L15" s="462"/>
      <c r="M15" s="462"/>
      <c r="N15" s="462"/>
      <c r="O15" s="462">
        <f>'Conventional Pipeline (Large)'!K18</f>
        <v>0</v>
      </c>
      <c r="P15" s="462">
        <f>'Conventional Pipeline (Large)'!L18</f>
        <v>0</v>
      </c>
      <c r="Q15" s="462" t="str">
        <f>'Conventional Pipeline (Large)'!M18</f>
        <v>Hanwell Broadway</v>
      </c>
      <c r="R15" s="462" t="str">
        <f>'Conventional Pipeline (Large)'!N18</f>
        <v>Ealing</v>
      </c>
      <c r="S15" s="462">
        <f>'Conventional Pipeline (Large)'!O18</f>
        <v>0</v>
      </c>
      <c r="T15" s="462">
        <f>'Conventional Pipeline (Large)'!P18</f>
        <v>0</v>
      </c>
      <c r="U15" s="462">
        <f>'Conventional Pipeline (Large)'!Q18</f>
        <v>0</v>
      </c>
      <c r="V15" s="462" t="str">
        <f>'Conventional Pipeline (Large)'!R18</f>
        <v>EA15</v>
      </c>
      <c r="W15" s="462" t="str">
        <f>'Conventional Pipeline (Large)'!S18</f>
        <v>09EA (EA16)</v>
      </c>
      <c r="X15" s="462" t="str">
        <f>'Conventional Pipeline (Large)'!T18</f>
        <v>56</v>
      </c>
      <c r="Y15" s="448" t="str">
        <f>'Conventional Pipeline (Large)'!U18</f>
        <v>0.18</v>
      </c>
      <c r="Z15" s="448">
        <f>'Conventional Pipeline (Large)'!V18</f>
        <v>0</v>
      </c>
      <c r="AA15" s="462">
        <f>'Conventional Pipeline (Large)'!W18</f>
        <v>0</v>
      </c>
      <c r="AB15" s="462">
        <f>'Conventional Pipeline (Large)'!X18</f>
        <v>0</v>
      </c>
      <c r="AC15" s="462">
        <f>'Conventional Pipeline (Large)'!Y18</f>
        <v>0</v>
      </c>
      <c r="AD15" s="462" t="e">
        <f>'Conventional Pipeline (Large)'!Z18</f>
        <v>#DIV/0!</v>
      </c>
      <c r="AE15" s="462">
        <f>'Conventional Pipeline (Large)'!AA18</f>
        <v>0</v>
      </c>
      <c r="AF15" s="462" t="str">
        <f>'Conventional Pipeline (Large)'!AB18</f>
        <v>Approval</v>
      </c>
      <c r="AG15" s="462"/>
      <c r="AJ15" s="462">
        <f>'Conventional Pipeline (Large)'!AE18</f>
        <v>0</v>
      </c>
      <c r="AK15" s="462">
        <f>'Conventional Pipeline (Large)'!AF18</f>
        <v>0</v>
      </c>
      <c r="AL15" s="462">
        <f>'Conventional Pipeline (Large)'!AG18</f>
        <v>0</v>
      </c>
      <c r="AM15" s="462">
        <f>'Conventional Pipeline (Large)'!AH18</f>
        <v>0</v>
      </c>
      <c r="AN15" s="462">
        <f>'Conventional Pipeline (Large)'!AI18</f>
        <v>0</v>
      </c>
      <c r="AO15" s="462">
        <f>'Conventional Pipeline (Large)'!AJ18</f>
        <v>0</v>
      </c>
      <c r="AP15" s="462">
        <f>'Conventional Pipeline (Large)'!AK18</f>
        <v>0</v>
      </c>
      <c r="AQ15" s="462">
        <f>'Conventional Pipeline (Large)'!AL18</f>
        <v>0</v>
      </c>
      <c r="AR15" s="462">
        <f>'Conventional Pipeline (Large)'!AM18</f>
        <v>0</v>
      </c>
      <c r="AS15" s="462">
        <f>'Conventional Pipeline (Large)'!AN18</f>
        <v>0</v>
      </c>
      <c r="AT15" s="462">
        <f>'Conventional Pipeline (Large)'!AO18</f>
        <v>0</v>
      </c>
      <c r="AU15" s="462">
        <f>'Conventional Pipeline (Large)'!AP18</f>
        <v>0</v>
      </c>
      <c r="AV15" s="462">
        <f>'Conventional Pipeline (Large)'!AQ18</f>
        <v>0</v>
      </c>
      <c r="AW15" s="462">
        <f>'Conventional Pipeline (Large)'!AR18</f>
        <v>0</v>
      </c>
      <c r="AX15" s="462">
        <f>'Conventional Pipeline (Large)'!AS18</f>
        <v>0</v>
      </c>
      <c r="AY15" s="462">
        <f>'Conventional Pipeline (Large)'!AT18</f>
        <v>0</v>
      </c>
      <c r="AZ15" s="462">
        <f>'Conventional Pipeline (Large)'!AU18</f>
        <v>0</v>
      </c>
      <c r="BA15" s="462">
        <f>'Conventional Pipeline (Large)'!AV18</f>
        <v>0</v>
      </c>
      <c r="BB15" s="462">
        <f>'Conventional Pipeline (Large)'!AW18</f>
        <v>0</v>
      </c>
      <c r="BC15" s="462">
        <f>'Conventional Pipeline (Large)'!AX18</f>
        <v>0</v>
      </c>
      <c r="BD15" s="462">
        <f>'Conventional Pipeline (Large)'!AY18</f>
        <v>0</v>
      </c>
      <c r="BE15" s="462">
        <f>'Conventional Pipeline (Large)'!AZ18</f>
        <v>0</v>
      </c>
      <c r="BF15" s="462">
        <f>'Conventional Pipeline (Large)'!BA18</f>
        <v>0</v>
      </c>
      <c r="BG15" s="462">
        <f>'Conventional Pipeline (Large)'!BB18</f>
        <v>0</v>
      </c>
      <c r="BH15" s="457">
        <f t="shared" si="0"/>
        <v>0</v>
      </c>
      <c r="BI15" s="457" t="str">
        <f>'Conventional Pipeline (Large)'!AC18</f>
        <v xml:space="preserve">Small site which forms part of a bigger allocation (09EA). Allocation capacity input subsumes capacity from pipeline. </v>
      </c>
      <c r="BJ15" s="457" t="str">
        <f>'Conventional Pipeline (Large)'!AD18</f>
        <v>NA</v>
      </c>
      <c r="BK15" s="457" t="s">
        <v>1439</v>
      </c>
      <c r="BL15" s="457" t="s">
        <v>37</v>
      </c>
    </row>
    <row r="16" spans="1:64" s="494" customFormat="1" x14ac:dyDescent="0.45">
      <c r="A16" s="493"/>
      <c r="B16" s="493" t="str">
        <f>'Conventional Pipeline (Large)'!A19</f>
        <v>P/2015/0072</v>
      </c>
      <c r="C16" s="493" t="str">
        <f>'Conventional Pipeline (Large)'!B19</f>
        <v>Grant with S106 Obligations</v>
      </c>
      <c r="D16" s="493">
        <f>'Conventional Pipeline (Large)'!C19</f>
        <v>0</v>
      </c>
      <c r="E16" s="493">
        <f>'Conventional Pipeline (Large)'!D19</f>
        <v>42327</v>
      </c>
      <c r="F16" s="493">
        <f>'Conventional Pipeline (Large)'!E19</f>
        <v>44743</v>
      </c>
      <c r="G16" s="493" t="str">
        <f>'Conventional Pipeline (Large)'!F19</f>
        <v>Green Man Lane, W13 0NY</v>
      </c>
      <c r="H16" s="493" t="str">
        <f>'Conventional Pipeline (Large)'!G19</f>
        <v xml:space="preserve">Phase 6b (block D1) only accounted for here. </v>
      </c>
      <c r="I16" s="493">
        <f>'Conventional Pipeline (Large)'!H19</f>
        <v>16</v>
      </c>
      <c r="J16" s="493">
        <f>'Conventional Pipeline (Large)'!I19</f>
        <v>0</v>
      </c>
      <c r="K16" s="493">
        <f>'Conventional Pipeline (Large)'!J19</f>
        <v>16</v>
      </c>
      <c r="L16" s="493"/>
      <c r="M16" s="493"/>
      <c r="N16" s="493"/>
      <c r="O16" s="493">
        <f>'Conventional Pipeline (Large)'!K19</f>
        <v>0</v>
      </c>
      <c r="P16" s="493">
        <f>'Conventional Pipeline (Large)'!L19</f>
        <v>0</v>
      </c>
      <c r="Q16" s="493" t="str">
        <f>'Conventional Pipeline (Large)'!M19</f>
        <v>Hanwell Broadway</v>
      </c>
      <c r="R16" s="493" t="str">
        <f>'Conventional Pipeline (Large)'!N19</f>
        <v>Ealing</v>
      </c>
      <c r="S16" s="493">
        <f>'Conventional Pipeline (Large)'!O19</f>
        <v>516429</v>
      </c>
      <c r="T16" s="493">
        <f>'Conventional Pipeline (Large)'!P19</f>
        <v>180603</v>
      </c>
      <c r="U16" s="493">
        <f>'Conventional Pipeline (Large)'!Q19</f>
        <v>0</v>
      </c>
      <c r="V16" s="493" t="str">
        <f>'Conventional Pipeline (Large)'!R19</f>
        <v>No</v>
      </c>
      <c r="W16" s="493" t="str">
        <f>'Conventional Pipeline (Large)'!S19</f>
        <v>Allocation (Reg 18 EA23) not pursued</v>
      </c>
      <c r="X16" s="493">
        <f>'Conventional Pipeline (Large)'!T19</f>
        <v>0</v>
      </c>
      <c r="Y16" s="503">
        <f>'Conventional Pipeline (Large)'!U19</f>
        <v>1.75</v>
      </c>
      <c r="Z16" s="503">
        <f>'Conventional Pipeline (Large)'!V19</f>
        <v>16</v>
      </c>
      <c r="AA16" s="493">
        <f>'Conventional Pipeline (Large)'!W19</f>
        <v>0</v>
      </c>
      <c r="AB16" s="493">
        <f>'Conventional Pipeline (Large)'!X19</f>
        <v>0</v>
      </c>
      <c r="AC16" s="493">
        <f>'Conventional Pipeline (Large)'!Y19</f>
        <v>0</v>
      </c>
      <c r="AD16" s="493">
        <f>'Conventional Pipeline (Large)'!Z19</f>
        <v>0</v>
      </c>
      <c r="AE16" s="493" t="str">
        <f>'Conventional Pipeline (Large)'!AA19</f>
        <v>Further investigation needed. Note no existing residential units occupy the site - as previously accommodated the school.</v>
      </c>
      <c r="AF16" s="493" t="str">
        <f>'Conventional Pipeline (Large)'!AB19</f>
        <v>Started</v>
      </c>
      <c r="AG16" s="493" t="s">
        <v>1537</v>
      </c>
      <c r="AJ16" s="493">
        <f>'Conventional Pipeline (Large)'!AE19</f>
        <v>0</v>
      </c>
      <c r="AK16" s="493">
        <f>'Conventional Pipeline (Large)'!AF19</f>
        <v>0</v>
      </c>
      <c r="AL16" s="493">
        <f>'Conventional Pipeline (Large)'!AG19</f>
        <v>0</v>
      </c>
      <c r="AM16" s="493">
        <f>'Conventional Pipeline (Large)'!AH19</f>
        <v>0</v>
      </c>
      <c r="AN16" s="493">
        <f>'Conventional Pipeline (Large)'!AI19</f>
        <v>0</v>
      </c>
      <c r="AO16" s="493">
        <f>'Conventional Pipeline (Large)'!AJ19</f>
        <v>0</v>
      </c>
      <c r="AP16" s="493">
        <f>'Conventional Pipeline (Large)'!AK19</f>
        <v>0</v>
      </c>
      <c r="AQ16" s="493">
        <f>'Conventional Pipeline (Large)'!AL19</f>
        <v>0</v>
      </c>
      <c r="AR16" s="493">
        <f>'Conventional Pipeline (Large)'!AM19</f>
        <v>0</v>
      </c>
      <c r="AS16" s="493">
        <f>'Conventional Pipeline (Large)'!AN19</f>
        <v>8</v>
      </c>
      <c r="AT16" s="493">
        <f>'Conventional Pipeline (Large)'!AO19</f>
        <v>8</v>
      </c>
      <c r="AU16" s="493">
        <f>'Conventional Pipeline (Large)'!AP19</f>
        <v>0</v>
      </c>
      <c r="AV16" s="493">
        <f>'Conventional Pipeline (Large)'!AQ19</f>
        <v>0</v>
      </c>
      <c r="AW16" s="493">
        <f>'Conventional Pipeline (Large)'!AR19</f>
        <v>0</v>
      </c>
      <c r="AX16" s="493">
        <f>'Conventional Pipeline (Large)'!AS19</f>
        <v>0</v>
      </c>
      <c r="AY16" s="493">
        <f>'Conventional Pipeline (Large)'!AT19</f>
        <v>0</v>
      </c>
      <c r="AZ16" s="493">
        <f>'Conventional Pipeline (Large)'!AU19</f>
        <v>0</v>
      </c>
      <c r="BA16" s="493">
        <f>'Conventional Pipeline (Large)'!AV19</f>
        <v>0</v>
      </c>
      <c r="BB16" s="493">
        <f>'Conventional Pipeline (Large)'!AW19</f>
        <v>0</v>
      </c>
      <c r="BC16" s="493">
        <f>'Conventional Pipeline (Large)'!AX19</f>
        <v>0</v>
      </c>
      <c r="BD16" s="493">
        <f>'Conventional Pipeline (Large)'!AY19</f>
        <v>0</v>
      </c>
      <c r="BE16" s="493">
        <f>'Conventional Pipeline (Large)'!AZ19</f>
        <v>0</v>
      </c>
      <c r="BF16" s="493">
        <f>'Conventional Pipeline (Large)'!BA19</f>
        <v>0</v>
      </c>
      <c r="BG16" s="493">
        <f>'Conventional Pipeline (Large)'!BB19</f>
        <v>16</v>
      </c>
      <c r="BH16" s="457">
        <f t="shared" si="0"/>
        <v>0</v>
      </c>
      <c r="BI16" s="457" t="str">
        <f>'Conventional Pipeline (Large)'!AC19</f>
        <v xml:space="preserve">Phases 1, 2, 3, 5 &amp; 6a completed. Phase 6a - Felix Road Terrace comprised 23 units and completed Nov 2024. Phase 6b -Block D1 16 units outstanding.  Phase 6b - Blocks D2, D3 &amp; D4 (53 units) superseded by 223093HYBRID (see separate entry in pipeline tab). </v>
      </c>
      <c r="BJ16" s="457" t="str">
        <f>'Conventional Pipeline (Large)'!AD19</f>
        <v xml:space="preserve">Bespoke - Phase 6b Block D1 to be progressed now in parallel with phases 4 and 6b Block D2. </v>
      </c>
      <c r="BK16" s="457" t="s">
        <v>1337</v>
      </c>
      <c r="BL16" s="457" t="s">
        <v>1336</v>
      </c>
    </row>
    <row r="17" spans="1:64" s="76" customFormat="1" hidden="1" x14ac:dyDescent="0.45">
      <c r="A17" s="462"/>
      <c r="B17" s="462" t="str">
        <f>'Conventional Pipeline (Large)'!A21</f>
        <v>P/2015/4089</v>
      </c>
      <c r="C17" s="462" t="str">
        <f>'Conventional Pipeline (Large)'!B21</f>
        <v>Grant with S106 Obligations</v>
      </c>
      <c r="D17" s="462">
        <f>'Conventional Pipeline (Large)'!C21</f>
        <v>0</v>
      </c>
      <c r="E17" s="462">
        <f>'Conventional Pipeline (Large)'!D21</f>
        <v>42786</v>
      </c>
      <c r="F17" s="462">
        <f>'Conventional Pipeline (Large)'!E21</f>
        <v>43875</v>
      </c>
      <c r="G17" s="462" t="str">
        <f>'Conventional Pipeline (Large)'!F21</f>
        <v>Castle House &amp; Rome House, 119 - 127 Gordon Road, West Ealing, W13 8QD</v>
      </c>
      <c r="H17" s="462">
        <f>'Conventional Pipeline (Large)'!G21</f>
        <v>0</v>
      </c>
      <c r="I17" s="462">
        <f>'Conventional Pipeline (Large)'!H21</f>
        <v>172</v>
      </c>
      <c r="J17" s="462">
        <f>'Conventional Pipeline (Large)'!I21</f>
        <v>0</v>
      </c>
      <c r="K17" s="462">
        <f>'Conventional Pipeline (Large)'!J21</f>
        <v>172</v>
      </c>
      <c r="L17" s="462"/>
      <c r="M17" s="462"/>
      <c r="N17" s="462"/>
      <c r="O17" s="462">
        <f>'Conventional Pipeline (Large)'!K21</f>
        <v>0</v>
      </c>
      <c r="P17" s="462">
        <f>'Conventional Pipeline (Large)'!L21</f>
        <v>0</v>
      </c>
      <c r="Q17" s="462" t="str">
        <f>'Conventional Pipeline (Large)'!M21</f>
        <v>Ealing Broadway</v>
      </c>
      <c r="R17" s="462" t="str">
        <f>'Conventional Pipeline (Large)'!N21</f>
        <v>Ealing</v>
      </c>
      <c r="S17" s="462">
        <f>'Conventional Pipeline (Large)'!O21</f>
        <v>0</v>
      </c>
      <c r="T17" s="462">
        <f>'Conventional Pipeline (Large)'!P21</f>
        <v>0</v>
      </c>
      <c r="U17" s="462">
        <f>'Conventional Pipeline (Large)'!Q21</f>
        <v>0</v>
      </c>
      <c r="V17" s="462" t="str">
        <f>'Conventional Pipeline (Large)'!R21</f>
        <v>EAL13</v>
      </c>
      <c r="W17" s="462" t="str">
        <f>'Conventional Pipeline (Large)'!S21</f>
        <v>17EA</v>
      </c>
      <c r="X17" s="462">
        <f>'Conventional Pipeline (Large)'!T21</f>
        <v>172</v>
      </c>
      <c r="Y17" s="448">
        <f>'Conventional Pipeline (Large)'!U21</f>
        <v>1.46</v>
      </c>
      <c r="Z17" s="448">
        <f>'Conventional Pipeline (Large)'!V21</f>
        <v>0</v>
      </c>
      <c r="AA17" s="462">
        <f>'Conventional Pipeline (Large)'!W21</f>
        <v>0</v>
      </c>
      <c r="AB17" s="462">
        <f>'Conventional Pipeline (Large)'!X21</f>
        <v>0</v>
      </c>
      <c r="AC17" s="462">
        <f>'Conventional Pipeline (Large)'!Y21</f>
        <v>0</v>
      </c>
      <c r="AD17" s="462" t="e">
        <f>'Conventional Pipeline (Large)'!Z21</f>
        <v>#DIV/0!</v>
      </c>
      <c r="AE17" s="462">
        <f>'Conventional Pipeline (Large)'!AA21</f>
        <v>0</v>
      </c>
      <c r="AF17" s="462" t="str">
        <f>'Conventional Pipeline (Large)'!AB21</f>
        <v>Part Lapsed (Phase 2)</v>
      </c>
      <c r="AG17" s="462"/>
      <c r="AJ17" s="462">
        <f>'Conventional Pipeline (Large)'!AE21</f>
        <v>0</v>
      </c>
      <c r="AK17" s="462">
        <f>'Conventional Pipeline (Large)'!AF21</f>
        <v>0</v>
      </c>
      <c r="AL17" s="462">
        <f>'Conventional Pipeline (Large)'!AG21</f>
        <v>0</v>
      </c>
      <c r="AM17" s="462">
        <f>'Conventional Pipeline (Large)'!AH21</f>
        <v>0</v>
      </c>
      <c r="AN17" s="462">
        <f>'Conventional Pipeline (Large)'!AI21</f>
        <v>0</v>
      </c>
      <c r="AO17" s="462">
        <f>'Conventional Pipeline (Large)'!AJ21</f>
        <v>0</v>
      </c>
      <c r="AP17" s="462">
        <f>'Conventional Pipeline (Large)'!AK21</f>
        <v>0</v>
      </c>
      <c r="AQ17" s="462">
        <f>'Conventional Pipeline (Large)'!AL21</f>
        <v>0</v>
      </c>
      <c r="AR17" s="462">
        <f>'Conventional Pipeline (Large)'!AM21</f>
        <v>0</v>
      </c>
      <c r="AS17" s="462">
        <f>'Conventional Pipeline (Large)'!AN21</f>
        <v>0</v>
      </c>
      <c r="AT17" s="462">
        <f>'Conventional Pipeline (Large)'!AO21</f>
        <v>0</v>
      </c>
      <c r="AU17" s="462">
        <f>'Conventional Pipeline (Large)'!AP21</f>
        <v>0</v>
      </c>
      <c r="AV17" s="462">
        <f>'Conventional Pipeline (Large)'!AQ21</f>
        <v>0</v>
      </c>
      <c r="AW17" s="462">
        <f>'Conventional Pipeline (Large)'!AR21</f>
        <v>0</v>
      </c>
      <c r="AX17" s="462">
        <f>'Conventional Pipeline (Large)'!AS21</f>
        <v>0</v>
      </c>
      <c r="AY17" s="462">
        <f>'Conventional Pipeline (Large)'!AT21</f>
        <v>0</v>
      </c>
      <c r="AZ17" s="462">
        <f>'Conventional Pipeline (Large)'!AU21</f>
        <v>0</v>
      </c>
      <c r="BA17" s="462">
        <f>'Conventional Pipeline (Large)'!AV21</f>
        <v>0</v>
      </c>
      <c r="BB17" s="462">
        <f>'Conventional Pipeline (Large)'!AW21</f>
        <v>0</v>
      </c>
      <c r="BC17" s="462">
        <f>'Conventional Pipeline (Large)'!AX21</f>
        <v>0</v>
      </c>
      <c r="BD17" s="462">
        <f>'Conventional Pipeline (Large)'!AY21</f>
        <v>0</v>
      </c>
      <c r="BE17" s="462">
        <f>'Conventional Pipeline (Large)'!AZ21</f>
        <v>0</v>
      </c>
      <c r="BF17" s="462">
        <f>'Conventional Pipeline (Large)'!BA21</f>
        <v>0</v>
      </c>
      <c r="BG17" s="462">
        <f>'Conventional Pipeline (Large)'!BB21</f>
        <v>0</v>
      </c>
      <c r="BH17" s="457">
        <f t="shared" si="0"/>
        <v>0</v>
      </c>
      <c r="BI17" s="457" t="str">
        <f>'Conventional Pipeline (Large)'!AC21</f>
        <v>Phase 1 (142 units) completed. Phase 2 (172 units) technically lapsed, but remains in PLD as unable to part lapse a hybrid scheme. Capacity contribution recorded under allocation entry instead.  A revised scheme is expected for phase 2.</v>
      </c>
      <c r="BJ17" s="457" t="str">
        <f>'Conventional Pipeline (Large)'!AD21</f>
        <v>NA</v>
      </c>
      <c r="BK17" s="457" t="s">
        <v>184</v>
      </c>
      <c r="BL17" s="457" t="s">
        <v>37</v>
      </c>
    </row>
    <row r="18" spans="1:64" s="494" customFormat="1" x14ac:dyDescent="0.45">
      <c r="A18" s="493"/>
      <c r="B18" s="493" t="str">
        <f>'Conventional Pipeline (Large)'!A22</f>
        <v>222341FUL</v>
      </c>
      <c r="C18" s="493" t="str">
        <f>'Conventional Pipeline (Large)'!B22</f>
        <v>Grant with S106 Obligations</v>
      </c>
      <c r="D18" s="493">
        <f>'Conventional Pipeline (Large)'!C22</f>
        <v>0</v>
      </c>
      <c r="E18" s="493">
        <f>'Conventional Pipeline (Large)'!D22</f>
        <v>44966</v>
      </c>
      <c r="F18" s="493">
        <f>'Conventional Pipeline (Large)'!E22</f>
        <v>45364</v>
      </c>
      <c r="G18" s="493" t="str">
        <f>'Conventional Pipeline (Large)'!F22</f>
        <v>Twyford Abbey Nursing Home, Twyford Abbey Road, Park Royal London, NW10 7DP</v>
      </c>
      <c r="H18" s="493">
        <f>'Conventional Pipeline (Large)'!G22</f>
        <v>0</v>
      </c>
      <c r="I18" s="493">
        <f>'Conventional Pipeline (Large)'!H22</f>
        <v>326</v>
      </c>
      <c r="J18" s="493">
        <f>'Conventional Pipeline (Large)'!I22</f>
        <v>0</v>
      </c>
      <c r="K18" s="493">
        <f>'Conventional Pipeline (Large)'!J22</f>
        <v>326</v>
      </c>
      <c r="L18" s="493"/>
      <c r="M18" s="493"/>
      <c r="N18" s="493"/>
      <c r="O18" s="493">
        <f>'Conventional Pipeline (Large)'!K22</f>
        <v>0</v>
      </c>
      <c r="P18" s="493">
        <f>'Conventional Pipeline (Large)'!L22</f>
        <v>0</v>
      </c>
      <c r="Q18" s="493" t="str">
        <f>'Conventional Pipeline (Large)'!M22</f>
        <v>Hanger Hill</v>
      </c>
      <c r="R18" s="493" t="str">
        <f>'Conventional Pipeline (Large)'!N22</f>
        <v>Ealing</v>
      </c>
      <c r="S18" s="493">
        <f>'Conventional Pipeline (Large)'!O22</f>
        <v>519016</v>
      </c>
      <c r="T18" s="493">
        <f>'Conventional Pipeline (Large)'!P22</f>
        <v>183185</v>
      </c>
      <c r="U18" s="493">
        <f>'Conventional Pipeline (Large)'!Q22</f>
        <v>0</v>
      </c>
      <c r="V18" s="493" t="str">
        <f>'Conventional Pipeline (Large)'!R22</f>
        <v>No</v>
      </c>
      <c r="W18" s="493" t="str">
        <f>'Conventional Pipeline (Large)'!S22</f>
        <v>Allocation (Reg 18 EA30) not pursued</v>
      </c>
      <c r="X18" s="493">
        <f>'Conventional Pipeline (Large)'!T22</f>
        <v>0</v>
      </c>
      <c r="Y18" s="503">
        <f>'Conventional Pipeline (Large)'!U22</f>
        <v>5.4</v>
      </c>
      <c r="Z18" s="503">
        <f>'Conventional Pipeline (Large)'!V22</f>
        <v>326</v>
      </c>
      <c r="AA18" s="493">
        <f>'Conventional Pipeline (Large)'!W22</f>
        <v>70</v>
      </c>
      <c r="AB18" s="493">
        <f>'Conventional Pipeline (Large)'!X22</f>
        <v>40</v>
      </c>
      <c r="AC18" s="493">
        <f>'Conventional Pipeline (Large)'!Y22</f>
        <v>110</v>
      </c>
      <c r="AD18" s="493">
        <f>'Conventional Pipeline (Large)'!Z22</f>
        <v>33.742331288343557</v>
      </c>
      <c r="AE18" s="493" t="str">
        <f>'Conventional Pipeline (Large)'!AA22</f>
        <v>A total of 110 affordable units proposed, comprising 70 London Affordable Rent Units and 40 Shared Ownership units</v>
      </c>
      <c r="AF18" s="493" t="str">
        <f>'Conventional Pipeline (Large)'!AB22</f>
        <v>Started</v>
      </c>
      <c r="AG18" s="493" t="s">
        <v>1537</v>
      </c>
      <c r="AJ18" s="493">
        <f>'Conventional Pipeline (Large)'!AE22</f>
        <v>0</v>
      </c>
      <c r="AK18" s="493">
        <f>'Conventional Pipeline (Large)'!AF22</f>
        <v>0</v>
      </c>
      <c r="AL18" s="493">
        <f>'Conventional Pipeline (Large)'!AG22</f>
        <v>0</v>
      </c>
      <c r="AM18" s="493">
        <f>'Conventional Pipeline (Large)'!AH22</f>
        <v>0</v>
      </c>
      <c r="AN18" s="493">
        <f>'Conventional Pipeline (Large)'!AI22</f>
        <v>0</v>
      </c>
      <c r="AO18" s="493">
        <f>'Conventional Pipeline (Large)'!AJ22</f>
        <v>0</v>
      </c>
      <c r="AP18" s="493">
        <f>'Conventional Pipeline (Large)'!AK22</f>
        <v>0</v>
      </c>
      <c r="AQ18" s="493">
        <f>'Conventional Pipeline (Large)'!AL22</f>
        <v>0</v>
      </c>
      <c r="AR18" s="493">
        <f>'Conventional Pipeline (Large)'!AM22</f>
        <v>0</v>
      </c>
      <c r="AS18" s="493">
        <f>'Conventional Pipeline (Large)'!AN22</f>
        <v>0</v>
      </c>
      <c r="AT18" s="493">
        <f>'Conventional Pipeline (Large)'!AO22</f>
        <v>109</v>
      </c>
      <c r="AU18" s="493">
        <f>'Conventional Pipeline (Large)'!AP22</f>
        <v>217</v>
      </c>
      <c r="AV18" s="493">
        <f>'Conventional Pipeline (Large)'!AQ22</f>
        <v>0</v>
      </c>
      <c r="AW18" s="493">
        <f>'Conventional Pipeline (Large)'!AR22</f>
        <v>0</v>
      </c>
      <c r="AX18" s="493">
        <f>'Conventional Pipeline (Large)'!AS22</f>
        <v>0</v>
      </c>
      <c r="AY18" s="493">
        <f>'Conventional Pipeline (Large)'!AT22</f>
        <v>0</v>
      </c>
      <c r="AZ18" s="493">
        <f>'Conventional Pipeline (Large)'!AU22</f>
        <v>0</v>
      </c>
      <c r="BA18" s="493">
        <f>'Conventional Pipeline (Large)'!AV22</f>
        <v>0</v>
      </c>
      <c r="BB18" s="493">
        <f>'Conventional Pipeline (Large)'!AW22</f>
        <v>0</v>
      </c>
      <c r="BC18" s="493">
        <f>'Conventional Pipeline (Large)'!AX22</f>
        <v>0</v>
      </c>
      <c r="BD18" s="493">
        <f>'Conventional Pipeline (Large)'!AY22</f>
        <v>0</v>
      </c>
      <c r="BE18" s="493">
        <f>'Conventional Pipeline (Large)'!AZ22</f>
        <v>0</v>
      </c>
      <c r="BF18" s="493">
        <f>'Conventional Pipeline (Large)'!BA22</f>
        <v>0</v>
      </c>
      <c r="BG18" s="493">
        <f>'Conventional Pipeline (Large)'!BB22</f>
        <v>326</v>
      </c>
      <c r="BH18" s="457">
        <f t="shared" si="0"/>
        <v>0</v>
      </c>
      <c r="BI18" s="457" t="str">
        <f>'Conventional Pipeline (Large)'!AC22</f>
        <v xml:space="preserve">Capacity for this site assigned to pipeline rather than allocation. Reports indicate that original cottage may be lost, but this is not part of permission and so 0 existing units are recorded. </v>
      </c>
      <c r="BJ18" s="457" t="str">
        <f>'Conventional Pipeline (Large)'!AD22</f>
        <v xml:space="preserve">Bespoke - Works started in March 2024. Site is to be developed in phases. Phase 1 comprising 109 units in blocks G, H, J &amp; K are estimated to complete in August 2026.  The new blocks in phase 2 are expected to complete in 2027, with the units in the abbey building to follow last.   </v>
      </c>
      <c r="BK18" s="457" t="s">
        <v>189</v>
      </c>
      <c r="BL18" s="457" t="s">
        <v>1066</v>
      </c>
    </row>
    <row r="19" spans="1:64" s="494" customFormat="1" x14ac:dyDescent="0.45">
      <c r="A19" s="493"/>
      <c r="B19" s="493" t="str">
        <f>'Conventional Pipeline (Large)'!A23</f>
        <v>203719FUL</v>
      </c>
      <c r="C19" s="493" t="str">
        <f>'Conventional Pipeline (Large)'!B23</f>
        <v>Grant with S106 Obligations</v>
      </c>
      <c r="D19" s="493">
        <f>'Conventional Pipeline (Large)'!C23</f>
        <v>0</v>
      </c>
      <c r="E19" s="493">
        <f>'Conventional Pipeline (Large)'!D23</f>
        <v>44230</v>
      </c>
      <c r="F19" s="493">
        <f>'Conventional Pipeline (Large)'!E23</f>
        <v>44930</v>
      </c>
      <c r="G19" s="493" t="str">
        <f>'Conventional Pipeline (Large)'!F23</f>
        <v>Maitland Yard And Dean Gardens Car Parks, W13 9AN</v>
      </c>
      <c r="H19" s="493">
        <f>'Conventional Pipeline (Large)'!G23</f>
        <v>0</v>
      </c>
      <c r="I19" s="493">
        <f>'Conventional Pipeline (Large)'!H23</f>
        <v>53</v>
      </c>
      <c r="J19" s="493">
        <f>'Conventional Pipeline (Large)'!I23</f>
        <v>0</v>
      </c>
      <c r="K19" s="493">
        <f>'Conventional Pipeline (Large)'!J23</f>
        <v>53</v>
      </c>
      <c r="L19" s="493"/>
      <c r="M19" s="493"/>
      <c r="N19" s="493"/>
      <c r="O19" s="493">
        <f>'Conventional Pipeline (Large)'!K23</f>
        <v>0</v>
      </c>
      <c r="P19" s="493">
        <f>'Conventional Pipeline (Large)'!L23</f>
        <v>0</v>
      </c>
      <c r="Q19" s="493" t="str">
        <f>'Conventional Pipeline (Large)'!M23</f>
        <v>Walpole</v>
      </c>
      <c r="R19" s="493" t="str">
        <f>'Conventional Pipeline (Large)'!N23</f>
        <v>Ealing</v>
      </c>
      <c r="S19" s="493">
        <f>'Conventional Pipeline (Large)'!O23</f>
        <v>516517</v>
      </c>
      <c r="T19" s="493">
        <f>'Conventional Pipeline (Large)'!P23</f>
        <v>180342</v>
      </c>
      <c r="U19" s="493">
        <f>'Conventional Pipeline (Large)'!Q23</f>
        <v>0</v>
      </c>
      <c r="V19" s="493" t="str">
        <f>'Conventional Pipeline (Large)'!R23</f>
        <v>EAL14</v>
      </c>
      <c r="W19" s="493" t="str">
        <f>'Conventional Pipeline (Large)'!S23</f>
        <v>No</v>
      </c>
      <c r="X19" s="493" t="str">
        <f>'Conventional Pipeline (Large)'!T23</f>
        <v>NA</v>
      </c>
      <c r="Y19" s="503">
        <f>'Conventional Pipeline (Large)'!U23</f>
        <v>0.42</v>
      </c>
      <c r="Z19" s="503">
        <f>'Conventional Pipeline (Large)'!V23</f>
        <v>53</v>
      </c>
      <c r="AA19" s="493">
        <f>'Conventional Pipeline (Large)'!W23</f>
        <v>21</v>
      </c>
      <c r="AB19" s="493">
        <f>'Conventional Pipeline (Large)'!X23</f>
        <v>10</v>
      </c>
      <c r="AC19" s="493">
        <f>'Conventional Pipeline (Large)'!Y23</f>
        <v>31</v>
      </c>
      <c r="AD19" s="493">
        <f>'Conventional Pipeline (Large)'!Z23</f>
        <v>58.490566037735846</v>
      </c>
      <c r="AE19" s="493" t="str">
        <f>'Conventional Pipeline (Large)'!AA23</f>
        <v>A total of 31 affordable units proposed, comprising 21 London Affordable Rent units and 10 Shared Ownership units.</v>
      </c>
      <c r="AF19" s="493" t="str">
        <f>'Conventional Pipeline (Large)'!AB23</f>
        <v>Started</v>
      </c>
      <c r="AG19" s="493" t="s">
        <v>1537</v>
      </c>
      <c r="AJ19" s="493">
        <f>'Conventional Pipeline (Large)'!AE23</f>
        <v>0</v>
      </c>
      <c r="AK19" s="493">
        <f>'Conventional Pipeline (Large)'!AF23</f>
        <v>0</v>
      </c>
      <c r="AL19" s="493">
        <f>'Conventional Pipeline (Large)'!AG23</f>
        <v>0</v>
      </c>
      <c r="AM19" s="493">
        <f>'Conventional Pipeline (Large)'!AH23</f>
        <v>0</v>
      </c>
      <c r="AN19" s="493">
        <f>'Conventional Pipeline (Large)'!AI23</f>
        <v>0</v>
      </c>
      <c r="AO19" s="493">
        <f>'Conventional Pipeline (Large)'!AJ23</f>
        <v>0</v>
      </c>
      <c r="AP19" s="493">
        <f>'Conventional Pipeline (Large)'!AK23</f>
        <v>0</v>
      </c>
      <c r="AQ19" s="493">
        <f>'Conventional Pipeline (Large)'!AL23</f>
        <v>0</v>
      </c>
      <c r="AR19" s="493">
        <f>'Conventional Pipeline (Large)'!AM23</f>
        <v>0</v>
      </c>
      <c r="AS19" s="493">
        <f>'Conventional Pipeline (Large)'!AN23</f>
        <v>0</v>
      </c>
      <c r="AT19" s="493">
        <f>'Conventional Pipeline (Large)'!AO23</f>
        <v>0</v>
      </c>
      <c r="AU19" s="493">
        <f>'Conventional Pipeline (Large)'!AP23</f>
        <v>0</v>
      </c>
      <c r="AV19" s="493">
        <f>'Conventional Pipeline (Large)'!AQ23</f>
        <v>27</v>
      </c>
      <c r="AW19" s="493">
        <f>'Conventional Pipeline (Large)'!AR23</f>
        <v>26</v>
      </c>
      <c r="AX19" s="493">
        <f>'Conventional Pipeline (Large)'!AS23</f>
        <v>0</v>
      </c>
      <c r="AY19" s="493">
        <f>'Conventional Pipeline (Large)'!AT23</f>
        <v>0</v>
      </c>
      <c r="AZ19" s="493">
        <f>'Conventional Pipeline (Large)'!AU23</f>
        <v>0</v>
      </c>
      <c r="BA19" s="493">
        <f>'Conventional Pipeline (Large)'!AV23</f>
        <v>0</v>
      </c>
      <c r="BB19" s="493">
        <f>'Conventional Pipeline (Large)'!AW23</f>
        <v>0</v>
      </c>
      <c r="BC19" s="493">
        <f>'Conventional Pipeline (Large)'!AX23</f>
        <v>0</v>
      </c>
      <c r="BD19" s="493">
        <f>'Conventional Pipeline (Large)'!AY23</f>
        <v>0</v>
      </c>
      <c r="BE19" s="493">
        <f>'Conventional Pipeline (Large)'!AZ23</f>
        <v>0</v>
      </c>
      <c r="BF19" s="493">
        <f>'Conventional Pipeline (Large)'!BA23</f>
        <v>0</v>
      </c>
      <c r="BG19" s="493">
        <f>'Conventional Pipeline (Large)'!BB23</f>
        <v>53</v>
      </c>
      <c r="BH19" s="457">
        <f t="shared" si="0"/>
        <v>26</v>
      </c>
      <c r="BI19" s="457" t="str">
        <f>'Conventional Pipeline (Large)'!AC23</f>
        <v>Works commenced Jan 2023, although now stalled as appointed construction firm has gone bankrupt.</v>
      </c>
      <c r="BJ19" s="457" t="str">
        <f>'Conventional Pipeline (Large)'!AD23</f>
        <v>Bespoke - Phasing informed by scheme specific information. Completion could be possible within first 5 years, but note works have stalled recently.</v>
      </c>
      <c r="BK19" s="457" t="s">
        <v>1306</v>
      </c>
      <c r="BL19" s="457" t="s">
        <v>195</v>
      </c>
    </row>
    <row r="20" spans="1:64" s="76" customFormat="1" hidden="1" x14ac:dyDescent="0.45">
      <c r="A20" s="462"/>
      <c r="B20" s="462" t="str">
        <f>'Conventional Pipeline (Large)'!A24</f>
        <v>P/2014/6383</v>
      </c>
      <c r="C20" s="462" t="str">
        <f>'Conventional Pipeline (Large)'!B24</f>
        <v>Grant with S106 Obligations</v>
      </c>
      <c r="D20" s="462">
        <f>'Conventional Pipeline (Large)'!C24</f>
        <v>0</v>
      </c>
      <c r="E20" s="462">
        <f>'Conventional Pipeline (Large)'!D24</f>
        <v>42300</v>
      </c>
      <c r="F20" s="462">
        <f>'Conventional Pipeline (Large)'!E24</f>
        <v>44235</v>
      </c>
      <c r="G20" s="462" t="str">
        <f>'Conventional Pipeline (Large)'!F24</f>
        <v>Sherwood Close Estate, Sherwood Close, W13 9YJ (Phase 2 Blocks B7 &amp; B8)</v>
      </c>
      <c r="H20" s="462" t="str">
        <f>'Conventional Pipeline (Large)'!G24</f>
        <v>Part superseded by 178303VAR and tenure mix subsequently adjusted by 201544NMA</v>
      </c>
      <c r="I20" s="462">
        <f>'Conventional Pipeline (Large)'!H24</f>
        <v>49</v>
      </c>
      <c r="J20" s="462">
        <f>'Conventional Pipeline (Large)'!I24</f>
        <v>0</v>
      </c>
      <c r="K20" s="462">
        <f>'Conventional Pipeline (Large)'!J24</f>
        <v>49</v>
      </c>
      <c r="L20" s="462"/>
      <c r="M20" s="462"/>
      <c r="N20" s="462"/>
      <c r="O20" s="462">
        <f>'Conventional Pipeline (Large)'!K24</f>
        <v>0</v>
      </c>
      <c r="P20" s="462">
        <f>'Conventional Pipeline (Large)'!L24</f>
        <v>0</v>
      </c>
      <c r="Q20" s="462" t="str">
        <f>'Conventional Pipeline (Large)'!M24</f>
        <v>Walpole</v>
      </c>
      <c r="R20" s="462" t="str">
        <f>'Conventional Pipeline (Large)'!N24</f>
        <v>Ealing</v>
      </c>
      <c r="S20" s="462">
        <f>'Conventional Pipeline (Large)'!O24</f>
        <v>0</v>
      </c>
      <c r="T20" s="462">
        <f>'Conventional Pipeline (Large)'!P24</f>
        <v>0</v>
      </c>
      <c r="U20" s="462">
        <f>'Conventional Pipeline (Large)'!Q24</f>
        <v>0</v>
      </c>
      <c r="V20" s="462" t="str">
        <f>'Conventional Pipeline (Large)'!R24</f>
        <v>No</v>
      </c>
      <c r="W20" s="462" t="str">
        <f>'Conventional Pipeline (Large)'!S24</f>
        <v>No</v>
      </c>
      <c r="X20" s="462">
        <f>'Conventional Pipeline (Large)'!T24</f>
        <v>0</v>
      </c>
      <c r="Y20" s="448">
        <f>'Conventional Pipeline (Large)'!U24</f>
        <v>1.64</v>
      </c>
      <c r="Z20" s="448">
        <f>'Conventional Pipeline (Large)'!V24</f>
        <v>0</v>
      </c>
      <c r="AA20" s="462">
        <f>'Conventional Pipeline (Large)'!W24</f>
        <v>0</v>
      </c>
      <c r="AB20" s="462">
        <f>'Conventional Pipeline (Large)'!X24</f>
        <v>0</v>
      </c>
      <c r="AC20" s="462">
        <f>'Conventional Pipeline (Large)'!Y24</f>
        <v>0</v>
      </c>
      <c r="AD20" s="462" t="e">
        <f>'Conventional Pipeline (Large)'!Z24</f>
        <v>#DIV/0!</v>
      </c>
      <c r="AE20" s="462" t="str">
        <f>'Conventional Pipeline (Large)'!AA24</f>
        <v>Further investigation needed. Note works are now completed.</v>
      </c>
      <c r="AF20" s="462" t="str">
        <f>'Conventional Pipeline (Large)'!AB24</f>
        <v>Completed</v>
      </c>
      <c r="AG20" s="462"/>
      <c r="AJ20" s="462">
        <f>'Conventional Pipeline (Large)'!AE24</f>
        <v>0</v>
      </c>
      <c r="AK20" s="462">
        <f>'Conventional Pipeline (Large)'!AF24</f>
        <v>0</v>
      </c>
      <c r="AL20" s="462">
        <f>'Conventional Pipeline (Large)'!AG24</f>
        <v>0</v>
      </c>
      <c r="AM20" s="462">
        <f>'Conventional Pipeline (Large)'!AH24</f>
        <v>0</v>
      </c>
      <c r="AN20" s="462">
        <f>'Conventional Pipeline (Large)'!AI24</f>
        <v>0</v>
      </c>
      <c r="AO20" s="462">
        <f>'Conventional Pipeline (Large)'!AJ24</f>
        <v>0</v>
      </c>
      <c r="AP20" s="462">
        <f>'Conventional Pipeline (Large)'!AK24</f>
        <v>0</v>
      </c>
      <c r="AQ20" s="462">
        <f>'Conventional Pipeline (Large)'!AL24</f>
        <v>0</v>
      </c>
      <c r="AR20" s="462">
        <f>'Conventional Pipeline (Large)'!AM24</f>
        <v>0</v>
      </c>
      <c r="AS20" s="462">
        <f>'Conventional Pipeline (Large)'!AN24</f>
        <v>0</v>
      </c>
      <c r="AT20" s="462">
        <f>'Conventional Pipeline (Large)'!AO24</f>
        <v>0</v>
      </c>
      <c r="AU20" s="462">
        <f>'Conventional Pipeline (Large)'!AP24</f>
        <v>0</v>
      </c>
      <c r="AV20" s="462">
        <f>'Conventional Pipeline (Large)'!AQ24</f>
        <v>0</v>
      </c>
      <c r="AW20" s="462">
        <f>'Conventional Pipeline (Large)'!AR24</f>
        <v>0</v>
      </c>
      <c r="AX20" s="462">
        <f>'Conventional Pipeline (Large)'!AS24</f>
        <v>0</v>
      </c>
      <c r="AY20" s="462">
        <f>'Conventional Pipeline (Large)'!AT24</f>
        <v>0</v>
      </c>
      <c r="AZ20" s="462">
        <f>'Conventional Pipeline (Large)'!AU24</f>
        <v>0</v>
      </c>
      <c r="BA20" s="462">
        <f>'Conventional Pipeline (Large)'!AV24</f>
        <v>0</v>
      </c>
      <c r="BB20" s="462">
        <f>'Conventional Pipeline (Large)'!AW24</f>
        <v>0</v>
      </c>
      <c r="BC20" s="462">
        <f>'Conventional Pipeline (Large)'!AX24</f>
        <v>0</v>
      </c>
      <c r="BD20" s="462">
        <f>'Conventional Pipeline (Large)'!AY24</f>
        <v>0</v>
      </c>
      <c r="BE20" s="462">
        <f>'Conventional Pipeline (Large)'!AZ24</f>
        <v>0</v>
      </c>
      <c r="BF20" s="462">
        <f>'Conventional Pipeline (Large)'!BA24</f>
        <v>0</v>
      </c>
      <c r="BG20" s="462">
        <f>'Conventional Pipeline (Large)'!BB24</f>
        <v>0</v>
      </c>
      <c r="BH20" s="457">
        <f t="shared" si="0"/>
        <v>0</v>
      </c>
      <c r="BI20" s="457" t="str">
        <f>'Conventional Pipeline (Large)'!AC24</f>
        <v>Blocks B7 &amp; B8  completed 8 Aug 2023.</v>
      </c>
      <c r="BJ20" s="457" t="str">
        <f>'Conventional Pipeline (Large)'!AD24</f>
        <v>Blocks B7 and B8 completed. BC records indicate that works completed in August 2023.</v>
      </c>
      <c r="BK20" s="457" t="s">
        <v>1208</v>
      </c>
      <c r="BL20" s="457" t="s">
        <v>199</v>
      </c>
    </row>
    <row r="21" spans="1:64" s="494" customFormat="1" x14ac:dyDescent="0.45">
      <c r="A21" s="493"/>
      <c r="B21" s="493" t="str">
        <f>'Conventional Pipeline (Large)'!A27</f>
        <v>212893FUL</v>
      </c>
      <c r="C21" s="493" t="str">
        <f>'Conventional Pipeline (Large)'!B27</f>
        <v>Grant with S106 Obligations</v>
      </c>
      <c r="D21" s="493">
        <f>'Conventional Pipeline (Large)'!C27</f>
        <v>0</v>
      </c>
      <c r="E21" s="493">
        <f>'Conventional Pipeline (Large)'!D27</f>
        <v>44755</v>
      </c>
      <c r="F21" s="493">
        <f>'Conventional Pipeline (Large)'!E27</f>
        <v>45806</v>
      </c>
      <c r="G21" s="493" t="str">
        <f>'Conventional Pipeline (Large)'!F27</f>
        <v>1 Pitshanger Lane, Ealing, London, W5 1RH</v>
      </c>
      <c r="H21" s="493" t="str">
        <f>'Conventional Pipeline (Large)'!G27</f>
        <v>Demolition of existing building and the erection of a ground to 8 storey building comprising 60 new residential dwellings</v>
      </c>
      <c r="I21" s="493">
        <f>'Conventional Pipeline (Large)'!H27</f>
        <v>60</v>
      </c>
      <c r="J21" s="493">
        <f>'Conventional Pipeline (Large)'!I27</f>
        <v>38</v>
      </c>
      <c r="K21" s="493">
        <f>'Conventional Pipeline (Large)'!J27</f>
        <v>22</v>
      </c>
      <c r="L21" s="493"/>
      <c r="M21" s="493"/>
      <c r="N21" s="493"/>
      <c r="O21" s="493">
        <f>'Conventional Pipeline (Large)'!K27</f>
        <v>0</v>
      </c>
      <c r="P21" s="493" t="str">
        <f>'Conventional Pipeline (Large)'!L27</f>
        <v>New Build</v>
      </c>
      <c r="Q21" s="493" t="str">
        <f>'Conventional Pipeline (Large)'!M27</f>
        <v>Pitshanger</v>
      </c>
      <c r="R21" s="493" t="str">
        <f>'Conventional Pipeline (Large)'!N27</f>
        <v>Ealing</v>
      </c>
      <c r="S21" s="493">
        <f>'Conventional Pipeline (Large)'!O27</f>
        <v>516794</v>
      </c>
      <c r="T21" s="493">
        <f>'Conventional Pipeline (Large)'!P27</f>
        <v>182015</v>
      </c>
      <c r="U21" s="493">
        <f>'Conventional Pipeline (Large)'!Q27</f>
        <v>0</v>
      </c>
      <c r="V21" s="493" t="str">
        <f>'Conventional Pipeline (Large)'!R27</f>
        <v>No</v>
      </c>
      <c r="W21" s="493" t="str">
        <f>'Conventional Pipeline (Large)'!S27</f>
        <v>No</v>
      </c>
      <c r="X21" s="493" t="str">
        <f>'Conventional Pipeline (Large)'!T27</f>
        <v>NA</v>
      </c>
      <c r="Y21" s="503">
        <f>'Conventional Pipeline (Large)'!U27</f>
        <v>0.25</v>
      </c>
      <c r="Z21" s="503">
        <f>'Conventional Pipeline (Large)'!V27</f>
        <v>22</v>
      </c>
      <c r="AA21" s="493">
        <f>'Conventional Pipeline (Large)'!W27</f>
        <v>10</v>
      </c>
      <c r="AB21" s="493">
        <f>'Conventional Pipeline (Large)'!X27</f>
        <v>9</v>
      </c>
      <c r="AC21" s="493">
        <f>'Conventional Pipeline (Large)'!Y27</f>
        <v>19</v>
      </c>
      <c r="AD21" s="493">
        <f>'Conventional Pipeline (Large)'!Z27</f>
        <v>86.36363636363636</v>
      </c>
      <c r="AE21" s="493" t="str">
        <f>'Conventional Pipeline (Large)'!AA27</f>
        <v>No existing affordable units given care home use. This skews affordable provision as a percentage as calculated from net overall total.</v>
      </c>
      <c r="AF21" s="493" t="str">
        <f>'Conventional Pipeline (Large)'!AB27</f>
        <v>Approval</v>
      </c>
      <c r="AG21" s="493" t="s">
        <v>1538</v>
      </c>
      <c r="AJ21" s="493">
        <f>'Conventional Pipeline (Large)'!AE27</f>
        <v>0</v>
      </c>
      <c r="AK21" s="493">
        <f>'Conventional Pipeline (Large)'!AF27</f>
        <v>0</v>
      </c>
      <c r="AL21" s="493">
        <f>'Conventional Pipeline (Large)'!AG27</f>
        <v>0</v>
      </c>
      <c r="AM21" s="493">
        <f>'Conventional Pipeline (Large)'!AH27</f>
        <v>0</v>
      </c>
      <c r="AN21" s="493">
        <f>'Conventional Pipeline (Large)'!AI27</f>
        <v>0</v>
      </c>
      <c r="AO21" s="493">
        <f>'Conventional Pipeline (Large)'!AJ27</f>
        <v>0</v>
      </c>
      <c r="AP21" s="493">
        <f>'Conventional Pipeline (Large)'!AK27</f>
        <v>0</v>
      </c>
      <c r="AQ21" s="493">
        <f>'Conventional Pipeline (Large)'!AL27</f>
        <v>0</v>
      </c>
      <c r="AR21" s="493">
        <f>'Conventional Pipeline (Large)'!AM27</f>
        <v>0</v>
      </c>
      <c r="AS21" s="493">
        <f>'Conventional Pipeline (Large)'!AN27</f>
        <v>0</v>
      </c>
      <c r="AT21" s="493">
        <f>'Conventional Pipeline (Large)'!AO27</f>
        <v>0</v>
      </c>
      <c r="AU21" s="493">
        <f>'Conventional Pipeline (Large)'!AP27</f>
        <v>22</v>
      </c>
      <c r="AV21" s="493">
        <f>'Conventional Pipeline (Large)'!AQ27</f>
        <v>0</v>
      </c>
      <c r="AW21" s="493">
        <f>'Conventional Pipeline (Large)'!AR27</f>
        <v>0</v>
      </c>
      <c r="AX21" s="493">
        <f>'Conventional Pipeline (Large)'!AS27</f>
        <v>0</v>
      </c>
      <c r="AY21" s="493">
        <f>'Conventional Pipeline (Large)'!AT27</f>
        <v>0</v>
      </c>
      <c r="AZ21" s="493">
        <f>'Conventional Pipeline (Large)'!AU27</f>
        <v>0</v>
      </c>
      <c r="BA21" s="493">
        <f>'Conventional Pipeline (Large)'!AV27</f>
        <v>0</v>
      </c>
      <c r="BB21" s="493">
        <f>'Conventional Pipeline (Large)'!AW27</f>
        <v>0</v>
      </c>
      <c r="BC21" s="493">
        <f>'Conventional Pipeline (Large)'!AX27</f>
        <v>0</v>
      </c>
      <c r="BD21" s="493">
        <f>'Conventional Pipeline (Large)'!AY27</f>
        <v>0</v>
      </c>
      <c r="BE21" s="493">
        <f>'Conventional Pipeline (Large)'!AZ27</f>
        <v>0</v>
      </c>
      <c r="BF21" s="493">
        <f>'Conventional Pipeline (Large)'!BA27</f>
        <v>0</v>
      </c>
      <c r="BG21" s="493">
        <f>'Conventional Pipeline (Large)'!BB27</f>
        <v>22</v>
      </c>
      <c r="BH21" s="457">
        <f t="shared" si="0"/>
        <v>0</v>
      </c>
      <c r="BI21" s="457" t="str">
        <f>'Conventional Pipeline (Large)'!AC27</f>
        <v>38 existing C2 bedrooms equates to 38 C3 units (based on established 1:1 ratio)</v>
      </c>
      <c r="BJ21" s="457" t="str">
        <f>'Conventional Pipeline (Large)'!AD27</f>
        <v>Bespoke - CLEUD approved confirming that works (demolition) commenced May 2025. Various conditions discharged early 2025. Due to complete July 2027.</v>
      </c>
      <c r="BK21" s="457" t="s">
        <v>202</v>
      </c>
      <c r="BL21" s="457" t="s">
        <v>203</v>
      </c>
    </row>
    <row r="22" spans="1:64" s="494" customFormat="1" x14ac:dyDescent="0.45">
      <c r="A22" s="493"/>
      <c r="B22" s="493" t="str">
        <f>'Conventional Pipeline (Large)'!A30</f>
        <v>171721FUL</v>
      </c>
      <c r="C22" s="493" t="str">
        <f>'Conventional Pipeline (Large)'!B30</f>
        <v>Grant with S106 Obligations</v>
      </c>
      <c r="D22" s="493">
        <f>'Conventional Pipeline (Large)'!C30</f>
        <v>0</v>
      </c>
      <c r="E22" s="493">
        <f>'Conventional Pipeline (Large)'!D30</f>
        <v>43133</v>
      </c>
      <c r="F22" s="493">
        <f>'Conventional Pipeline (Large)'!E30</f>
        <v>44112</v>
      </c>
      <c r="G22" s="493" t="str">
        <f>'Conventional Pipeline (Large)'!F30</f>
        <v>Orion Park, Northfield Avenue, West Ealing W13 9SJ</v>
      </c>
      <c r="H22" s="493" t="str">
        <f>'Conventional Pipeline (Large)'!G30</f>
        <v>Part superseded by 213744VAR</v>
      </c>
      <c r="I22" s="493">
        <f>'Conventional Pipeline (Large)'!H30</f>
        <v>76</v>
      </c>
      <c r="J22" s="493">
        <f>'Conventional Pipeline (Large)'!I30</f>
        <v>0</v>
      </c>
      <c r="K22" s="493">
        <f>'Conventional Pipeline (Large)'!J30</f>
        <v>76</v>
      </c>
      <c r="L22" s="493"/>
      <c r="M22" s="493"/>
      <c r="N22" s="493"/>
      <c r="O22" s="493">
        <f>'Conventional Pipeline (Large)'!K30</f>
        <v>0</v>
      </c>
      <c r="P22" s="493">
        <f>'Conventional Pipeline (Large)'!L30</f>
        <v>0</v>
      </c>
      <c r="Q22" s="493" t="str">
        <f>'Conventional Pipeline (Large)'!M30</f>
        <v>Northfield</v>
      </c>
      <c r="R22" s="493" t="str">
        <f>'Conventional Pipeline (Large)'!N30</f>
        <v>Ealing</v>
      </c>
      <c r="S22" s="493">
        <f>'Conventional Pipeline (Large)'!O30</f>
        <v>516959</v>
      </c>
      <c r="T22" s="493">
        <f>'Conventional Pipeline (Large)'!P30</f>
        <v>179146</v>
      </c>
      <c r="U22" s="493">
        <f>'Conventional Pipeline (Large)'!Q30</f>
        <v>0</v>
      </c>
      <c r="V22" s="493" t="str">
        <f>'Conventional Pipeline (Large)'!R30</f>
        <v>No</v>
      </c>
      <c r="W22" s="493" t="str">
        <f>'Conventional Pipeline (Large)'!S30</f>
        <v>No</v>
      </c>
      <c r="X22" s="493" t="str">
        <f>'Conventional Pipeline (Large)'!T30</f>
        <v>NA</v>
      </c>
      <c r="Y22" s="503">
        <f>'Conventional Pipeline (Large)'!U30</f>
        <v>0.65</v>
      </c>
      <c r="Z22" s="503">
        <f>'Conventional Pipeline (Large)'!V30</f>
        <v>76</v>
      </c>
      <c r="AA22" s="493">
        <f>'Conventional Pipeline (Large)'!W30</f>
        <v>18</v>
      </c>
      <c r="AB22" s="493">
        <f>'Conventional Pipeline (Large)'!X30</f>
        <v>58</v>
      </c>
      <c r="AC22" s="493">
        <f>'Conventional Pipeline (Large)'!Y30</f>
        <v>76</v>
      </c>
      <c r="AD22" s="493">
        <f>'Conventional Pipeline (Large)'!Z30</f>
        <v>100</v>
      </c>
      <c r="AE22" s="493" t="str">
        <f>'Conventional Pipeline (Large)'!AA30</f>
        <v xml:space="preserve">A total of 24 affordable units proposed, comprising 12 LAR and 12 Shared Ownership.  213744VAR added a further 19 units bringing the total up to 95 and reverted all units to affordable.  Overall mix across both applications comprises 23 LAR and 72 SO.  </v>
      </c>
      <c r="AF22" s="493" t="str">
        <f>'Conventional Pipeline (Large)'!AB30</f>
        <v>Started</v>
      </c>
      <c r="AG22" s="493" t="s">
        <v>1537</v>
      </c>
      <c r="AJ22" s="493">
        <f>'Conventional Pipeline (Large)'!AE30</f>
        <v>0</v>
      </c>
      <c r="AK22" s="493">
        <f>'Conventional Pipeline (Large)'!AF30</f>
        <v>0</v>
      </c>
      <c r="AL22" s="493">
        <f>'Conventional Pipeline (Large)'!AG30</f>
        <v>0</v>
      </c>
      <c r="AM22" s="493">
        <f>'Conventional Pipeline (Large)'!AH30</f>
        <v>0</v>
      </c>
      <c r="AN22" s="493">
        <f>'Conventional Pipeline (Large)'!AI30</f>
        <v>0</v>
      </c>
      <c r="AO22" s="493">
        <f>'Conventional Pipeline (Large)'!AJ30</f>
        <v>0</v>
      </c>
      <c r="AP22" s="493">
        <f>'Conventional Pipeline (Large)'!AK30</f>
        <v>0</v>
      </c>
      <c r="AQ22" s="493">
        <f>'Conventional Pipeline (Large)'!AL30</f>
        <v>0</v>
      </c>
      <c r="AR22" s="493">
        <f>'Conventional Pipeline (Large)'!AM30</f>
        <v>0</v>
      </c>
      <c r="AS22" s="493">
        <f>'Conventional Pipeline (Large)'!AN30</f>
        <v>0</v>
      </c>
      <c r="AT22" s="493">
        <f>'Conventional Pipeline (Large)'!AO30</f>
        <v>0</v>
      </c>
      <c r="AU22" s="493">
        <f>'Conventional Pipeline (Large)'!AP30</f>
        <v>38</v>
      </c>
      <c r="AV22" s="493">
        <f>'Conventional Pipeline (Large)'!AQ30</f>
        <v>38</v>
      </c>
      <c r="AW22" s="493">
        <f>'Conventional Pipeline (Large)'!AR30</f>
        <v>0</v>
      </c>
      <c r="AX22" s="493">
        <f>'Conventional Pipeline (Large)'!AS30</f>
        <v>0</v>
      </c>
      <c r="AY22" s="493">
        <f>'Conventional Pipeline (Large)'!AT30</f>
        <v>0</v>
      </c>
      <c r="AZ22" s="493">
        <f>'Conventional Pipeline (Large)'!AU30</f>
        <v>0</v>
      </c>
      <c r="BA22" s="493">
        <f>'Conventional Pipeline (Large)'!AV30</f>
        <v>0</v>
      </c>
      <c r="BB22" s="493">
        <f>'Conventional Pipeline (Large)'!AW30</f>
        <v>0</v>
      </c>
      <c r="BC22" s="493">
        <f>'Conventional Pipeline (Large)'!AX30</f>
        <v>0</v>
      </c>
      <c r="BD22" s="493">
        <f>'Conventional Pipeline (Large)'!AY30</f>
        <v>0</v>
      </c>
      <c r="BE22" s="493">
        <f>'Conventional Pipeline (Large)'!AZ30</f>
        <v>0</v>
      </c>
      <c r="BF22" s="493">
        <f>'Conventional Pipeline (Large)'!BA30</f>
        <v>0</v>
      </c>
      <c r="BG22" s="493">
        <f>'Conventional Pipeline (Large)'!BB30</f>
        <v>76</v>
      </c>
      <c r="BH22" s="457">
        <f t="shared" si="0"/>
        <v>0</v>
      </c>
      <c r="BI22" s="457">
        <f>'Conventional Pipeline (Large)'!AC30</f>
        <v>0</v>
      </c>
      <c r="BJ22" s="457" t="str">
        <f>'Conventional Pipeline (Large)'!AD30</f>
        <v>Bespoke. CIL records confirm commencement in October 2020, but apart from site clearance progress is slow. Original building contractor withdrew from development.</v>
      </c>
      <c r="BK22" s="457">
        <v>0</v>
      </c>
      <c r="BL22" s="457" t="s">
        <v>208</v>
      </c>
    </row>
    <row r="23" spans="1:64" s="494" customFormat="1" x14ac:dyDescent="0.45">
      <c r="A23" s="493"/>
      <c r="B23" s="493" t="str">
        <f>'Conventional Pipeline (Large)'!A31</f>
        <v>213744VAR</v>
      </c>
      <c r="C23" s="493" t="str">
        <f>'Conventional Pipeline (Large)'!B31</f>
        <v>Grant with S106 Obligations</v>
      </c>
      <c r="D23" s="493">
        <f>'Conventional Pipeline (Large)'!C31</f>
        <v>0</v>
      </c>
      <c r="E23" s="493">
        <f>'Conventional Pipeline (Large)'!D31</f>
        <v>44538</v>
      </c>
      <c r="F23" s="493">
        <f>'Conventional Pipeline (Large)'!E31</f>
        <v>44112</v>
      </c>
      <c r="G23" s="493" t="str">
        <f>'Conventional Pipeline (Large)'!F31</f>
        <v>Orion Park, Northfield Avenue, West Ealing, W13 9SJ</v>
      </c>
      <c r="H23" s="493" t="str">
        <f>'Conventional Pipeline (Large)'!G31</f>
        <v>Part supersedes 171721FUL adding a further 19 units</v>
      </c>
      <c r="I23" s="493">
        <f>'Conventional Pipeline (Large)'!H31</f>
        <v>19</v>
      </c>
      <c r="J23" s="493">
        <f>'Conventional Pipeline (Large)'!I31</f>
        <v>0</v>
      </c>
      <c r="K23" s="493">
        <f>'Conventional Pipeline (Large)'!J31</f>
        <v>19</v>
      </c>
      <c r="L23" s="493"/>
      <c r="M23" s="493"/>
      <c r="N23" s="493"/>
      <c r="O23" s="493">
        <f>'Conventional Pipeline (Large)'!K31</f>
        <v>0</v>
      </c>
      <c r="P23" s="493">
        <f>'Conventional Pipeline (Large)'!L31</f>
        <v>0</v>
      </c>
      <c r="Q23" s="493" t="str">
        <f>'Conventional Pipeline (Large)'!M31</f>
        <v>Northfield</v>
      </c>
      <c r="R23" s="493" t="str">
        <f>'Conventional Pipeline (Large)'!N31</f>
        <v>Ealing</v>
      </c>
      <c r="S23" s="493">
        <f>'Conventional Pipeline (Large)'!O31</f>
        <v>516975</v>
      </c>
      <c r="T23" s="493">
        <f>'Conventional Pipeline (Large)'!P31</f>
        <v>179164</v>
      </c>
      <c r="U23" s="493">
        <f>'Conventional Pipeline (Large)'!Q31</f>
        <v>0</v>
      </c>
      <c r="V23" s="493" t="str">
        <f>'Conventional Pipeline (Large)'!R31</f>
        <v>No</v>
      </c>
      <c r="W23" s="493" t="str">
        <f>'Conventional Pipeline (Large)'!S31</f>
        <v>No</v>
      </c>
      <c r="X23" s="493" t="str">
        <f>'Conventional Pipeline (Large)'!T31</f>
        <v>NA</v>
      </c>
      <c r="Y23" s="503">
        <f>'Conventional Pipeline (Large)'!U31</f>
        <v>0.65</v>
      </c>
      <c r="Z23" s="503">
        <f>'Conventional Pipeline (Large)'!V31</f>
        <v>19</v>
      </c>
      <c r="AA23" s="493">
        <f>'Conventional Pipeline (Large)'!W31</f>
        <v>5</v>
      </c>
      <c r="AB23" s="493">
        <f>'Conventional Pipeline (Large)'!X31</f>
        <v>14</v>
      </c>
      <c r="AC23" s="493">
        <f>'Conventional Pipeline (Large)'!Y31</f>
        <v>19</v>
      </c>
      <c r="AD23" s="493">
        <f>'Conventional Pipeline (Large)'!Z31</f>
        <v>100</v>
      </c>
      <c r="AE23" s="493" t="str">
        <f>'Conventional Pipeline (Large)'!AA31</f>
        <v xml:space="preserve"> 213744VAR added a further 19 units bringing the total up to 95 and reverted all units to affordable.  Overall mix across both applications comprises 23 LAR and 72 SO.  </v>
      </c>
      <c r="AF23" s="493" t="str">
        <f>'Conventional Pipeline (Large)'!AB31</f>
        <v>Started</v>
      </c>
      <c r="AG23" s="493" t="s">
        <v>1537</v>
      </c>
      <c r="AJ23" s="493">
        <f>'Conventional Pipeline (Large)'!AE31</f>
        <v>0</v>
      </c>
      <c r="AK23" s="493">
        <f>'Conventional Pipeline (Large)'!AF31</f>
        <v>0</v>
      </c>
      <c r="AL23" s="493">
        <f>'Conventional Pipeline (Large)'!AG31</f>
        <v>0</v>
      </c>
      <c r="AM23" s="493">
        <f>'Conventional Pipeline (Large)'!AH31</f>
        <v>0</v>
      </c>
      <c r="AN23" s="493">
        <f>'Conventional Pipeline (Large)'!AI31</f>
        <v>0</v>
      </c>
      <c r="AO23" s="493">
        <f>'Conventional Pipeline (Large)'!AJ31</f>
        <v>0</v>
      </c>
      <c r="AP23" s="493">
        <f>'Conventional Pipeline (Large)'!AK31</f>
        <v>0</v>
      </c>
      <c r="AQ23" s="493">
        <f>'Conventional Pipeline (Large)'!AL31</f>
        <v>0</v>
      </c>
      <c r="AR23" s="493">
        <f>'Conventional Pipeline (Large)'!AM31</f>
        <v>0</v>
      </c>
      <c r="AS23" s="493">
        <f>'Conventional Pipeline (Large)'!AN31</f>
        <v>0</v>
      </c>
      <c r="AT23" s="493">
        <f>'Conventional Pipeline (Large)'!AO31</f>
        <v>0</v>
      </c>
      <c r="AU23" s="493">
        <f>'Conventional Pipeline (Large)'!AP31</f>
        <v>10</v>
      </c>
      <c r="AV23" s="493">
        <f>'Conventional Pipeline (Large)'!AQ31</f>
        <v>9</v>
      </c>
      <c r="AW23" s="493">
        <f>'Conventional Pipeline (Large)'!AR31</f>
        <v>0</v>
      </c>
      <c r="AX23" s="493">
        <f>'Conventional Pipeline (Large)'!AS31</f>
        <v>0</v>
      </c>
      <c r="AY23" s="493">
        <f>'Conventional Pipeline (Large)'!AT31</f>
        <v>0</v>
      </c>
      <c r="AZ23" s="493">
        <f>'Conventional Pipeline (Large)'!AU31</f>
        <v>0</v>
      </c>
      <c r="BA23" s="493">
        <f>'Conventional Pipeline (Large)'!AV31</f>
        <v>0</v>
      </c>
      <c r="BB23" s="493">
        <f>'Conventional Pipeline (Large)'!AW31</f>
        <v>0</v>
      </c>
      <c r="BC23" s="493">
        <f>'Conventional Pipeline (Large)'!AX31</f>
        <v>0</v>
      </c>
      <c r="BD23" s="493">
        <f>'Conventional Pipeline (Large)'!AY31</f>
        <v>0</v>
      </c>
      <c r="BE23" s="493">
        <f>'Conventional Pipeline (Large)'!AZ31</f>
        <v>0</v>
      </c>
      <c r="BF23" s="493">
        <f>'Conventional Pipeline (Large)'!BA31</f>
        <v>0</v>
      </c>
      <c r="BG23" s="493">
        <f>'Conventional Pipeline (Large)'!BB31</f>
        <v>19</v>
      </c>
      <c r="BH23" s="457">
        <f t="shared" si="0"/>
        <v>0</v>
      </c>
      <c r="BI23" s="457">
        <f>'Conventional Pipeline (Large)'!AC31</f>
        <v>0</v>
      </c>
      <c r="BJ23" s="457" t="str">
        <f>'Conventional Pipeline (Large)'!AD31</f>
        <v>Bespoke. CIL records confirm commencement in October 2020 of parent application, but apart from site clearance progress is slow</v>
      </c>
      <c r="BK23" s="457">
        <v>0</v>
      </c>
      <c r="BL23" s="457" t="s">
        <v>212</v>
      </c>
    </row>
    <row r="24" spans="1:64" s="76" customFormat="1" hidden="1" x14ac:dyDescent="0.45">
      <c r="A24" s="462"/>
      <c r="B24" s="462" t="str">
        <f>'Conventional Pipeline (Large)'!A32</f>
        <v>232370FUL</v>
      </c>
      <c r="C24" s="462" t="str">
        <f>'Conventional Pipeline (Large)'!B32</f>
        <v>Grant with Conditions</v>
      </c>
      <c r="D24" s="462">
        <f>'Conventional Pipeline (Large)'!C32</f>
        <v>0</v>
      </c>
      <c r="E24" s="462">
        <f>'Conventional Pipeline (Large)'!D32</f>
        <v>45155</v>
      </c>
      <c r="F24" s="462">
        <f>'Conventional Pipeline (Large)'!E32</f>
        <v>0</v>
      </c>
      <c r="G24" s="462" t="str">
        <f>'Conventional Pipeline (Large)'!F32</f>
        <v>Louisa Chilton Court, Montpelier Avenue, Ealing, W5 2XP</v>
      </c>
      <c r="H24" s="462" t="str">
        <f>'Conventional Pipeline (Large)'!G32</f>
        <v xml:space="preserve">Relates only to Louisa Chilton Court. 232370FUL part replaces 174077FUL which had subsequently lapsed and encompassing wider site including the nursing home. </v>
      </c>
      <c r="I24" s="462">
        <f>'Conventional Pipeline (Large)'!H32</f>
        <v>4</v>
      </c>
      <c r="J24" s="462">
        <f>'Conventional Pipeline (Large)'!I32</f>
        <v>6</v>
      </c>
      <c r="K24" s="462">
        <f>'Conventional Pipeline (Large)'!J32</f>
        <v>-2</v>
      </c>
      <c r="L24" s="462"/>
      <c r="M24" s="462"/>
      <c r="N24" s="462"/>
      <c r="O24" s="462">
        <f>'Conventional Pipeline (Large)'!K32</f>
        <v>0</v>
      </c>
      <c r="P24" s="462" t="str">
        <f>'Conventional Pipeline (Large)'!L32</f>
        <v>New Build</v>
      </c>
      <c r="Q24" s="462" t="str">
        <f>'Conventional Pipeline (Large)'!M32</f>
        <v>Pitshanger</v>
      </c>
      <c r="R24" s="462" t="str">
        <f>'Conventional Pipeline (Large)'!N32</f>
        <v>Ealing</v>
      </c>
      <c r="S24" s="462">
        <f>'Conventional Pipeline (Large)'!O32</f>
        <v>0</v>
      </c>
      <c r="T24" s="462">
        <f>'Conventional Pipeline (Large)'!P32</f>
        <v>0</v>
      </c>
      <c r="U24" s="462">
        <f>'Conventional Pipeline (Large)'!Q32</f>
        <v>0</v>
      </c>
      <c r="V24" s="462" t="str">
        <f>'Conventional Pipeline (Large)'!R32</f>
        <v>No</v>
      </c>
      <c r="W24" s="462" t="str">
        <f>'Conventional Pipeline (Large)'!S32</f>
        <v>20EA</v>
      </c>
      <c r="X24" s="462" t="str">
        <f>'Conventional Pipeline (Large)'!T32</f>
        <v>NA (in so far as the permitted capacity has been isolated from the allocation input)</v>
      </c>
      <c r="Y24" s="448">
        <f>'Conventional Pipeline (Large)'!U32</f>
        <v>0.1</v>
      </c>
      <c r="Z24" s="448">
        <f>'Conventional Pipeline (Large)'!V32</f>
        <v>0</v>
      </c>
      <c r="AA24" s="462">
        <f>'Conventional Pipeline (Large)'!W32</f>
        <v>0</v>
      </c>
      <c r="AB24" s="462">
        <f>'Conventional Pipeline (Large)'!X32</f>
        <v>0</v>
      </c>
      <c r="AC24" s="462">
        <f>'Conventional Pipeline (Large)'!Y32</f>
        <v>0</v>
      </c>
      <c r="AD24" s="462">
        <f>'Conventional Pipeline (Large)'!Z32</f>
        <v>0</v>
      </c>
      <c r="AE24" s="462">
        <f>'Conventional Pipeline (Large)'!AA32</f>
        <v>0</v>
      </c>
      <c r="AF24" s="462" t="str">
        <f>'Conventional Pipeline (Large)'!AB32</f>
        <v>Approval</v>
      </c>
      <c r="AG24" s="462"/>
      <c r="AJ24" s="462">
        <f>'Conventional Pipeline (Large)'!AE32</f>
        <v>0</v>
      </c>
      <c r="AK24" s="462">
        <f>'Conventional Pipeline (Large)'!AF32</f>
        <v>0</v>
      </c>
      <c r="AL24" s="462">
        <f>'Conventional Pipeline (Large)'!AG32</f>
        <v>0</v>
      </c>
      <c r="AM24" s="462">
        <f>'Conventional Pipeline (Large)'!AH32</f>
        <v>0</v>
      </c>
      <c r="AN24" s="462">
        <f>'Conventional Pipeline (Large)'!AI32</f>
        <v>0</v>
      </c>
      <c r="AO24" s="462">
        <f>'Conventional Pipeline (Large)'!AJ32</f>
        <v>0</v>
      </c>
      <c r="AP24" s="462">
        <f>'Conventional Pipeline (Large)'!AK32</f>
        <v>0</v>
      </c>
      <c r="AQ24" s="462">
        <f>'Conventional Pipeline (Large)'!AL32</f>
        <v>0</v>
      </c>
      <c r="AR24" s="462">
        <f>'Conventional Pipeline (Large)'!AM32</f>
        <v>0</v>
      </c>
      <c r="AS24" s="462">
        <f>'Conventional Pipeline (Large)'!AN32</f>
        <v>0</v>
      </c>
      <c r="AT24" s="462">
        <f>'Conventional Pipeline (Large)'!AO32</f>
        <v>0</v>
      </c>
      <c r="AU24" s="462">
        <f>'Conventional Pipeline (Large)'!AP32</f>
        <v>0</v>
      </c>
      <c r="AV24" s="462">
        <f>'Conventional Pipeline (Large)'!AQ32</f>
        <v>0</v>
      </c>
      <c r="AW24" s="462">
        <f>'Conventional Pipeline (Large)'!AR32</f>
        <v>0</v>
      </c>
      <c r="AX24" s="462">
        <f>'Conventional Pipeline (Large)'!AS32</f>
        <v>0</v>
      </c>
      <c r="AY24" s="462">
        <f>'Conventional Pipeline (Large)'!AT32</f>
        <v>0</v>
      </c>
      <c r="AZ24" s="462">
        <f>'Conventional Pipeline (Large)'!AU32</f>
        <v>0</v>
      </c>
      <c r="BA24" s="462">
        <f>'Conventional Pipeline (Large)'!AV32</f>
        <v>0</v>
      </c>
      <c r="BB24" s="462">
        <f>'Conventional Pipeline (Large)'!AW32</f>
        <v>0</v>
      </c>
      <c r="BC24" s="462">
        <f>'Conventional Pipeline (Large)'!AX32</f>
        <v>0</v>
      </c>
      <c r="BD24" s="462">
        <f>'Conventional Pipeline (Large)'!AY32</f>
        <v>0</v>
      </c>
      <c r="BE24" s="462">
        <f>'Conventional Pipeline (Large)'!AZ32</f>
        <v>0</v>
      </c>
      <c r="BF24" s="462">
        <f>'Conventional Pipeline (Large)'!BA32</f>
        <v>0</v>
      </c>
      <c r="BG24" s="462">
        <f>'Conventional Pipeline (Large)'!BB32</f>
        <v>0</v>
      </c>
      <c r="BH24" s="457">
        <f t="shared" si="0"/>
        <v>0</v>
      </c>
      <c r="BI24" s="457" t="str">
        <f>'Conventional Pipeline (Large)'!AC32</f>
        <v>Small site permission forming part of an original large site allocation (20EA). 232370FUL essentially part replaces the earlier lapsed scheme 174077FUL (although this earlier scheme related to the allocation site in its entirety. This latter application (232370FUL) relates to Louisa Chilton Court only forming the eastern part of the allocation site and doesn't impinge on the nursing accommodation at 76. This latter permission replaces 6 original flats with 4 large homes. Various pre-commencement conditions discharged Oct 2024. Details relating to land contamination indicate that ground works have commenced. The net loss of 2 units arising from 232370FUL is excluded the Conventional Pipeline (Large) tab, as this scheme no longer forms part of a large site allocation and as an independent entry constitutes a small site permission.</v>
      </c>
      <c r="BJ24" s="457" t="str">
        <f>'Conventional Pipeline (Large)'!AD32</f>
        <v>NA</v>
      </c>
      <c r="BK24" s="457" t="s">
        <v>1299</v>
      </c>
      <c r="BL24" s="457" t="s">
        <v>37</v>
      </c>
    </row>
    <row r="25" spans="1:64" x14ac:dyDescent="0.45">
      <c r="A25" s="462"/>
      <c r="B25" s="116" t="str">
        <f>'Conventional Pipeline (Large)'!A33</f>
        <v>182843FUL</v>
      </c>
      <c r="C25" s="462" t="str">
        <f>'Conventional Pipeline (Large)'!B33</f>
        <v>Grant with S106 Obligations</v>
      </c>
      <c r="D25" s="462">
        <f>'Conventional Pipeline (Large)'!C33</f>
        <v>0</v>
      </c>
      <c r="E25" s="462">
        <f>'Conventional Pipeline (Large)'!D33</f>
        <v>43840</v>
      </c>
      <c r="F25" s="462" t="str">
        <f>'Conventional Pipeline (Large)'!E33</f>
        <v>TBC</v>
      </c>
      <c r="G25" s="116" t="str">
        <f>'Conventional Pipeline (Large)'!F33</f>
        <v>Kellogg Tower, Greenford Road, Greenford, Middlesex, UB6 0JA (Car Park and Building 1)</v>
      </c>
      <c r="H25" s="462" t="str">
        <f>'Conventional Pipeline (Large)'!G33</f>
        <v>Building 1 was to be subsumed under 213378FUL, but pending application 213378FUL disposed of.</v>
      </c>
      <c r="I25" s="462">
        <f>'Conventional Pipeline (Large)'!H33</f>
        <v>346</v>
      </c>
      <c r="J25" s="462">
        <f>'Conventional Pipeline (Large)'!I33</f>
        <v>0</v>
      </c>
      <c r="K25" s="462">
        <f>'Conventional Pipeline (Large)'!J33</f>
        <v>346</v>
      </c>
      <c r="L25" s="462"/>
      <c r="M25" s="462"/>
      <c r="N25" s="462"/>
      <c r="O25" s="462">
        <f>'Conventional Pipeline (Large)'!K33</f>
        <v>0</v>
      </c>
      <c r="P25" s="462" t="str">
        <f>'Conventional Pipeline (Large)'!L33</f>
        <v>New Build</v>
      </c>
      <c r="Q25" s="462" t="str">
        <f>'Conventional Pipeline (Large)'!M33</f>
        <v>North Greenford</v>
      </c>
      <c r="R25" s="462" t="str">
        <f>'Conventional Pipeline (Large)'!N33</f>
        <v>Greenford</v>
      </c>
      <c r="S25" s="462">
        <f>'Conventional Pipeline (Large)'!O33</f>
        <v>515290</v>
      </c>
      <c r="T25" s="462">
        <f>'Conventional Pipeline (Large)'!P33</f>
        <v>185342</v>
      </c>
      <c r="U25" s="462">
        <f>'Conventional Pipeline (Large)'!Q33</f>
        <v>0</v>
      </c>
      <c r="V25" s="462" t="str">
        <f>'Conventional Pipeline (Large)'!R33</f>
        <v>No</v>
      </c>
      <c r="W25" s="462" t="str">
        <f>'Conventional Pipeline (Large)'!S33</f>
        <v>No</v>
      </c>
      <c r="X25" s="462" t="str">
        <f>'Conventional Pipeline (Large)'!T33</f>
        <v>NA</v>
      </c>
      <c r="Y25" s="473">
        <f>'Conventional Pipeline (Large)'!U33</f>
        <v>2.37</v>
      </c>
      <c r="Z25" s="473">
        <f>'Conventional Pipeline (Large)'!V33</f>
        <v>346</v>
      </c>
      <c r="AA25" s="462">
        <f>'Conventional Pipeline (Large)'!W33</f>
        <v>0</v>
      </c>
      <c r="AB25" s="462">
        <f>'Conventional Pipeline (Large)'!X33</f>
        <v>34</v>
      </c>
      <c r="AC25" s="462">
        <f>'Conventional Pipeline (Large)'!Y33</f>
        <v>34</v>
      </c>
      <c r="AD25" s="462">
        <f>'Conventional Pipeline (Large)'!Z33</f>
        <v>9.8265895953757223</v>
      </c>
      <c r="AE25" s="462" t="str">
        <f>'Conventional Pipeline (Large)'!AA33</f>
        <v xml:space="preserve">Further investigation needed. A total of 110 affordable units proposed, of which 76 are contained in building 1 (Block 4). Building 1 comprises 100% affordable units made up of 32 LAR, 30 LLR and 14 SO.  Building 1 will be superseded by 213378FUL, and therefore is excluded from this count here. The remaining 34 affordable units are assigned to building 2, as DMR only.  Buildings 3 and 4 comprise private for sale units only. </v>
      </c>
      <c r="AF25" s="116" t="str">
        <f>'Conventional Pipeline (Large)'!AB33</f>
        <v>Approval</v>
      </c>
      <c r="AG25" s="116" t="s">
        <v>1538</v>
      </c>
      <c r="AJ25" s="462">
        <f>'Conventional Pipeline (Large)'!AE33</f>
        <v>0</v>
      </c>
      <c r="AK25" s="462">
        <f>'Conventional Pipeline (Large)'!AF33</f>
        <v>0</v>
      </c>
      <c r="AL25" s="462">
        <f>'Conventional Pipeline (Large)'!AG33</f>
        <v>0</v>
      </c>
      <c r="AM25" s="462">
        <f>'Conventional Pipeline (Large)'!AH33</f>
        <v>0</v>
      </c>
      <c r="AN25" s="462">
        <f>'Conventional Pipeline (Large)'!AI33</f>
        <v>0</v>
      </c>
      <c r="AO25" s="462">
        <f>'Conventional Pipeline (Large)'!AJ33</f>
        <v>0</v>
      </c>
      <c r="AP25" s="462">
        <f>'Conventional Pipeline (Large)'!AK33</f>
        <v>0</v>
      </c>
      <c r="AQ25" s="462">
        <f>'Conventional Pipeline (Large)'!AL33</f>
        <v>0</v>
      </c>
      <c r="AR25" s="116">
        <f>'Conventional Pipeline (Large)'!AM33</f>
        <v>0</v>
      </c>
      <c r="AS25" s="116">
        <f>'Conventional Pipeline (Large)'!AN33</f>
        <v>0</v>
      </c>
      <c r="AT25" s="116">
        <f>'Conventional Pipeline (Large)'!AO33</f>
        <v>0</v>
      </c>
      <c r="AU25" s="116">
        <f>'Conventional Pipeline (Large)'!AP33</f>
        <v>0</v>
      </c>
      <c r="AV25" s="116">
        <f>'Conventional Pipeline (Large)'!AQ33</f>
        <v>0</v>
      </c>
      <c r="AW25" s="116">
        <f>'Conventional Pipeline (Large)'!AR33</f>
        <v>0</v>
      </c>
      <c r="AX25" s="116">
        <f>'Conventional Pipeline (Large)'!AS33</f>
        <v>87</v>
      </c>
      <c r="AY25" s="116">
        <f>'Conventional Pipeline (Large)'!AT33</f>
        <v>87</v>
      </c>
      <c r="AZ25" s="116">
        <f>'Conventional Pipeline (Large)'!AU33</f>
        <v>86</v>
      </c>
      <c r="BA25" s="116">
        <f>'Conventional Pipeline (Large)'!AV33</f>
        <v>86</v>
      </c>
      <c r="BB25" s="116">
        <f>'Conventional Pipeline (Large)'!AW33</f>
        <v>0</v>
      </c>
      <c r="BC25" s="116">
        <f>'Conventional Pipeline (Large)'!AX33</f>
        <v>0</v>
      </c>
      <c r="BD25" s="116">
        <f>'Conventional Pipeline (Large)'!AY33</f>
        <v>0</v>
      </c>
      <c r="BE25" s="116">
        <f>'Conventional Pipeline (Large)'!AZ33</f>
        <v>0</v>
      </c>
      <c r="BF25" s="116">
        <f>'Conventional Pipeline (Large)'!BA33</f>
        <v>0</v>
      </c>
      <c r="BG25" s="116">
        <f>'Conventional Pipeline (Large)'!BB33</f>
        <v>346</v>
      </c>
      <c r="BH25" s="457">
        <f t="shared" si="0"/>
        <v>346</v>
      </c>
      <c r="BI25" s="457" t="str">
        <f>'Conventional Pipeline (Large)'!AC33</f>
        <v xml:space="preserve">This permission encompasses 3 new blocks (270) on the car park and a 4th block (76) (building 1) to front of original Kellogg Tower. The original permission comprises a total of 346 units. That part of the site accommodating building 1 was subsequently going to be subsumed under pending application 213378FUL (Combined both schemes would have totalled 558 units). The legal agreement for 213378FUL was not signed and this pending scheme has now been disposed of (Feb 2026). Whilst the act of disposal occurred after 31/03/2025, it was deemed appropriate to remove any contribution from this pending scheme input in this iteration of the trajectory because of the presence of the original permission 182843FUL, which can revert back to its non-superseded state. The input assigned to this scheme (182843FUL) in the trajectory has reverted to 346 units.
Note the applicant is now investigating a revised development on this site, and in 2025 has sought a scoping opinion for a new scheme comprising 550 C3 units and 390 co-living units. If pursued this will ultimately supersede 182843FUL.  Awaiting a fresh application, no account has been taken of these future plans in the trajectory at present.
Note the completion of the original office block (now known as Atrium Point) which created 263 units is already completed. 
</v>
      </c>
      <c r="BJ25" s="457" t="str">
        <f>'Conventional Pipeline (Large)'!AD33</f>
        <v>Bespoke - The Construction Management Plan advised that construction activities were a anticipated to take 39 months. Works have not started and noting recent scoping opinion it is possible that this scheme may longer be pursued.  Given uncertainty around which scheme may ultimately be pursued on this part of the site, a cautious approach is considered appropriate. This capacity is assigned to year 6 onwards.</v>
      </c>
      <c r="BK25" s="457" t="s">
        <v>1223</v>
      </c>
      <c r="BL25" s="457" t="s">
        <v>217</v>
      </c>
    </row>
    <row r="26" spans="1:64" s="494" customFormat="1" x14ac:dyDescent="0.45">
      <c r="A26" s="493"/>
      <c r="B26" s="493" t="str">
        <f>'Conventional Pipeline (Large)'!A34</f>
        <v>164694FUL</v>
      </c>
      <c r="C26" s="493" t="str">
        <f>'Conventional Pipeline (Large)'!B34</f>
        <v>Grant with S106 Obligations</v>
      </c>
      <c r="D26" s="493">
        <f>'Conventional Pipeline (Large)'!C34</f>
        <v>0</v>
      </c>
      <c r="E26" s="493">
        <f>'Conventional Pipeline (Large)'!D34</f>
        <v>42979</v>
      </c>
      <c r="F26" s="493">
        <f>'Conventional Pipeline (Large)'!E34</f>
        <v>43285</v>
      </c>
      <c r="G26" s="493" t="str">
        <f>'Conventional Pipeline (Large)'!F34</f>
        <v>Former GlaxoSmithKline Site And Former Sunblest Bakery Site, Greenford Road, Greenford, UB6 0HE</v>
      </c>
      <c r="H26" s="493" t="str">
        <f>'Conventional Pipeline (Large)'!G34</f>
        <v>Part superseded by 18488VAR</v>
      </c>
      <c r="I26" s="493">
        <f>'Conventional Pipeline (Large)'!H34</f>
        <v>870</v>
      </c>
      <c r="J26" s="493">
        <f>'Conventional Pipeline (Large)'!I34</f>
        <v>0</v>
      </c>
      <c r="K26" s="493">
        <f>'Conventional Pipeline (Large)'!J34</f>
        <v>870</v>
      </c>
      <c r="L26" s="493"/>
      <c r="M26" s="493"/>
      <c r="N26" s="493"/>
      <c r="O26" s="493">
        <f>'Conventional Pipeline (Large)'!K34</f>
        <v>0</v>
      </c>
      <c r="P26" s="493">
        <f>'Conventional Pipeline (Large)'!L34</f>
        <v>0</v>
      </c>
      <c r="Q26" s="493" t="str">
        <f>'Conventional Pipeline (Large)'!M34</f>
        <v>Central Greenford</v>
      </c>
      <c r="R26" s="493" t="str">
        <f>'Conventional Pipeline (Large)'!N34</f>
        <v>Greenford</v>
      </c>
      <c r="S26" s="493">
        <f>'Conventional Pipeline (Large)'!O34</f>
        <v>515017</v>
      </c>
      <c r="T26" s="493">
        <f>'Conventional Pipeline (Large)'!P34</f>
        <v>184636</v>
      </c>
      <c r="U26" s="493">
        <f>'Conventional Pipeline (Large)'!Q34</f>
        <v>0</v>
      </c>
      <c r="V26" s="493" t="str">
        <f>'Conventional Pipeline (Large)'!R34</f>
        <v>OIS7</v>
      </c>
      <c r="W26" s="493" t="str">
        <f>'Conventional Pipeline (Large)'!S34</f>
        <v>No</v>
      </c>
      <c r="X26" s="493" t="str">
        <f>'Conventional Pipeline (Large)'!T34</f>
        <v>NA</v>
      </c>
      <c r="Y26" s="503">
        <f>'Conventional Pipeline (Large)'!U34</f>
        <v>10.5</v>
      </c>
      <c r="Z26" s="503">
        <f>'Conventional Pipeline (Large)'!V34</f>
        <v>870</v>
      </c>
      <c r="AA26" s="493">
        <f>'Conventional Pipeline (Large)'!W34</f>
        <v>0</v>
      </c>
      <c r="AB26" s="493">
        <f>'Conventional Pipeline (Large)'!X34</f>
        <v>0</v>
      </c>
      <c r="AC26" s="493">
        <f>'Conventional Pipeline (Large)'!Y34</f>
        <v>0</v>
      </c>
      <c r="AD26" s="493">
        <f>'Conventional Pipeline (Large)'!Z34</f>
        <v>0</v>
      </c>
      <c r="AE26" s="493" t="str">
        <f>'Conventional Pipeline (Large)'!AA34</f>
        <v xml:space="preserve">Further investigation needed. 
Block 1 - all office. 
Block 2 comprises 248 units overall (a proportion of which is SO but can't determine exact numbers.
Block 6 comprises 223 units overall as amended by 18VAR (all 223 DMR)
Block 7 comprises 385 units overall as amended by 18VAR (103 DMR)
Block 8 comprises 354 units overall as amended by 18VAR (80 DMR)
The above figures need to be verified as the affordable totals are not clearly broken down.  Affordable totals for blocks 2 &amp; 3 are combined. Similarly affordable totals for blocks 4, 5, 7 &amp; 8 are also combined. </v>
      </c>
      <c r="AF26" s="493" t="str">
        <f>'Conventional Pipeline (Large)'!AB34</f>
        <v>Started</v>
      </c>
      <c r="AG26" s="493" t="s">
        <v>1537</v>
      </c>
      <c r="AJ26" s="493">
        <f>'Conventional Pipeline (Large)'!AE34</f>
        <v>0</v>
      </c>
      <c r="AK26" s="493">
        <f>'Conventional Pipeline (Large)'!AF34</f>
        <v>0</v>
      </c>
      <c r="AL26" s="493">
        <f>'Conventional Pipeline (Large)'!AG34</f>
        <v>0</v>
      </c>
      <c r="AM26" s="493">
        <f>'Conventional Pipeline (Large)'!AH34</f>
        <v>0</v>
      </c>
      <c r="AN26" s="493">
        <f>'Conventional Pipeline (Large)'!AI34</f>
        <v>0</v>
      </c>
      <c r="AO26" s="493">
        <f>'Conventional Pipeline (Large)'!AJ34</f>
        <v>0</v>
      </c>
      <c r="AP26" s="493">
        <f>'Conventional Pipeline (Large)'!AK34</f>
        <v>0</v>
      </c>
      <c r="AQ26" s="493">
        <f>'Conventional Pipeline (Large)'!AL34</f>
        <v>0</v>
      </c>
      <c r="AR26" s="493">
        <f>'Conventional Pipeline (Large)'!AM34</f>
        <v>0</v>
      </c>
      <c r="AS26" s="493">
        <f>'Conventional Pipeline (Large)'!AN34</f>
        <v>424</v>
      </c>
      <c r="AT26" s="493">
        <f>'Conventional Pipeline (Large)'!AO34</f>
        <v>198</v>
      </c>
      <c r="AU26" s="493">
        <f>'Conventional Pipeline (Large)'!AP34</f>
        <v>248</v>
      </c>
      <c r="AV26" s="493">
        <f>'Conventional Pipeline (Large)'!AQ34</f>
        <v>0</v>
      </c>
      <c r="AW26" s="493">
        <f>'Conventional Pipeline (Large)'!AR34</f>
        <v>0</v>
      </c>
      <c r="AX26" s="493">
        <f>'Conventional Pipeline (Large)'!AS34</f>
        <v>0</v>
      </c>
      <c r="AY26" s="493">
        <f>'Conventional Pipeline (Large)'!AT34</f>
        <v>0</v>
      </c>
      <c r="AZ26" s="493">
        <f>'Conventional Pipeline (Large)'!AU34</f>
        <v>0</v>
      </c>
      <c r="BA26" s="493">
        <f>'Conventional Pipeline (Large)'!AV34</f>
        <v>0</v>
      </c>
      <c r="BB26" s="493">
        <f>'Conventional Pipeline (Large)'!AW34</f>
        <v>0</v>
      </c>
      <c r="BC26" s="493">
        <f>'Conventional Pipeline (Large)'!AX34</f>
        <v>0</v>
      </c>
      <c r="BD26" s="493">
        <f>'Conventional Pipeline (Large)'!AY34</f>
        <v>0</v>
      </c>
      <c r="BE26" s="493">
        <f>'Conventional Pipeline (Large)'!AZ34</f>
        <v>0</v>
      </c>
      <c r="BF26" s="493">
        <f>'Conventional Pipeline (Large)'!BA34</f>
        <v>0</v>
      </c>
      <c r="BG26" s="493">
        <f>'Conventional Pipeline (Large)'!BB34</f>
        <v>870</v>
      </c>
      <c r="BH26" s="457">
        <f t="shared" si="0"/>
        <v>0</v>
      </c>
      <c r="BI26" s="457" t="str">
        <f>'Conventional Pipeline (Large)'!AC34</f>
        <v xml:space="preserve">This permission encapsulates the full site.  It proposed 1965 net units. Of these 1095 units have been completed thus far (379 within block 5 in March 2020, 278 within block 3 in March 2022, 220 in block 4 in Aug 2022 (plus 31 under S73 permission), 218 in block 8 in June 2024). 870 remaining under the original application to be implemented. </v>
      </c>
      <c r="BJ26" s="457" t="str">
        <f>'Conventional Pipeline (Large)'!AD34</f>
        <v xml:space="preserve">Bespoke. Started July 2018. Blocks 3, 4 (part against this permission and part against 184888VAR) and 5 have been completed. Block 8 completed in June 2024. Block 7 due to complete in 2025. Blocks 6 &amp; 9 due to complete in 2026. Block 2 is due to complete in 2027. Block 1 is due to complete in 2028.  </v>
      </c>
      <c r="BK26" s="457" t="s">
        <v>221</v>
      </c>
      <c r="BL26" s="457" t="s">
        <v>222</v>
      </c>
    </row>
    <row r="27" spans="1:64" s="494" customFormat="1" x14ac:dyDescent="0.45">
      <c r="A27" s="493"/>
      <c r="B27" s="493" t="str">
        <f>'Conventional Pipeline (Large)'!A35</f>
        <v>184888VAR</v>
      </c>
      <c r="C27" s="493" t="str">
        <f>'Conventional Pipeline (Large)'!B35</f>
        <v>Grant with S106 Obligations</v>
      </c>
      <c r="D27" s="493">
        <f>'Conventional Pipeline (Large)'!C35</f>
        <v>0</v>
      </c>
      <c r="E27" s="493">
        <f>'Conventional Pipeline (Large)'!D35</f>
        <v>43840</v>
      </c>
      <c r="F27" s="493">
        <f>'Conventional Pipeline (Large)'!E35</f>
        <v>43285</v>
      </c>
      <c r="G27" s="493" t="str">
        <f>'Conventional Pipeline (Large)'!F35</f>
        <v>Former GlaxoSmithKline Site And Former Sunblest Bakery Site, Greenford Road, Greenford, UB6 0HE</v>
      </c>
      <c r="H27" s="493" t="str">
        <f>'Conventional Pipeline (Large)'!G35</f>
        <v>Amends blocks 4, 5, 6, 7 &amp; 8</v>
      </c>
      <c r="I27" s="493">
        <f>'Conventional Pipeline (Large)'!H35</f>
        <v>122</v>
      </c>
      <c r="J27" s="493">
        <f>'Conventional Pipeline (Large)'!I35</f>
        <v>0</v>
      </c>
      <c r="K27" s="493">
        <f>'Conventional Pipeline (Large)'!J35</f>
        <v>122</v>
      </c>
      <c r="L27" s="493"/>
      <c r="M27" s="493"/>
      <c r="N27" s="493"/>
      <c r="O27" s="493">
        <f>'Conventional Pipeline (Large)'!K35</f>
        <v>0</v>
      </c>
      <c r="P27" s="493">
        <f>'Conventional Pipeline (Large)'!L35</f>
        <v>0</v>
      </c>
      <c r="Q27" s="493" t="str">
        <f>'Conventional Pipeline (Large)'!M35</f>
        <v>Central Greenford</v>
      </c>
      <c r="R27" s="493" t="str">
        <f>'Conventional Pipeline (Large)'!N35</f>
        <v>Greenford</v>
      </c>
      <c r="S27" s="493">
        <f>'Conventional Pipeline (Large)'!O35</f>
        <v>515079</v>
      </c>
      <c r="T27" s="493">
        <f>'Conventional Pipeline (Large)'!P35</f>
        <v>184510</v>
      </c>
      <c r="U27" s="493">
        <f>'Conventional Pipeline (Large)'!Q35</f>
        <v>0</v>
      </c>
      <c r="V27" s="493" t="str">
        <f>'Conventional Pipeline (Large)'!R35</f>
        <v>OIS7</v>
      </c>
      <c r="W27" s="493" t="str">
        <f>'Conventional Pipeline (Large)'!S35</f>
        <v>No</v>
      </c>
      <c r="X27" s="493" t="str">
        <f>'Conventional Pipeline (Large)'!T35</f>
        <v>NA</v>
      </c>
      <c r="Y27" s="503">
        <f>'Conventional Pipeline (Large)'!U35</f>
        <v>10.5</v>
      </c>
      <c r="Z27" s="503">
        <f>'Conventional Pipeline (Large)'!V35</f>
        <v>122</v>
      </c>
      <c r="AA27" s="493">
        <f>'Conventional Pipeline (Large)'!W35</f>
        <v>0</v>
      </c>
      <c r="AB27" s="493">
        <f>'Conventional Pipeline (Large)'!X35</f>
        <v>0</v>
      </c>
      <c r="AC27" s="493">
        <f>'Conventional Pipeline (Large)'!Y35</f>
        <v>0</v>
      </c>
      <c r="AD27" s="493">
        <f>'Conventional Pipeline (Large)'!Z35</f>
        <v>0</v>
      </c>
      <c r="AE27" s="493" t="str">
        <f>'Conventional Pipeline (Large)'!AA35</f>
        <v>Further investigation needed
See above which relate to the combined position.</v>
      </c>
      <c r="AF27" s="493" t="str">
        <f>'Conventional Pipeline (Large)'!AB35</f>
        <v>Started</v>
      </c>
      <c r="AG27" s="493" t="s">
        <v>1537</v>
      </c>
      <c r="AJ27" s="493">
        <f>'Conventional Pipeline (Large)'!AE35</f>
        <v>0</v>
      </c>
      <c r="AK27" s="493">
        <f>'Conventional Pipeline (Large)'!AF35</f>
        <v>0</v>
      </c>
      <c r="AL27" s="493">
        <f>'Conventional Pipeline (Large)'!AG35</f>
        <v>0</v>
      </c>
      <c r="AM27" s="493">
        <f>'Conventional Pipeline (Large)'!AH35</f>
        <v>0</v>
      </c>
      <c r="AN27" s="493">
        <f>'Conventional Pipeline (Large)'!AI35</f>
        <v>0</v>
      </c>
      <c r="AO27" s="493">
        <f>'Conventional Pipeline (Large)'!AJ35</f>
        <v>0</v>
      </c>
      <c r="AP27" s="493">
        <f>'Conventional Pipeline (Large)'!AK35</f>
        <v>0</v>
      </c>
      <c r="AQ27" s="493">
        <f>'Conventional Pipeline (Large)'!AL35</f>
        <v>0</v>
      </c>
      <c r="AR27" s="493">
        <f>'Conventional Pipeline (Large)'!AM35</f>
        <v>0</v>
      </c>
      <c r="AS27" s="493">
        <f>'Conventional Pipeline (Large)'!AN35</f>
        <v>85</v>
      </c>
      <c r="AT27" s="493">
        <f>'Conventional Pipeline (Large)'!AO35</f>
        <v>14</v>
      </c>
      <c r="AU27" s="493">
        <f>'Conventional Pipeline (Large)'!AP35</f>
        <v>23</v>
      </c>
      <c r="AV27" s="493">
        <f>'Conventional Pipeline (Large)'!AQ35</f>
        <v>0</v>
      </c>
      <c r="AW27" s="493">
        <f>'Conventional Pipeline (Large)'!AR35</f>
        <v>0</v>
      </c>
      <c r="AX27" s="493">
        <f>'Conventional Pipeline (Large)'!AS35</f>
        <v>0</v>
      </c>
      <c r="AY27" s="493">
        <f>'Conventional Pipeline (Large)'!AT35</f>
        <v>0</v>
      </c>
      <c r="AZ27" s="493">
        <f>'Conventional Pipeline (Large)'!AU35</f>
        <v>0</v>
      </c>
      <c r="BA27" s="493">
        <f>'Conventional Pipeline (Large)'!AV35</f>
        <v>0</v>
      </c>
      <c r="BB27" s="493">
        <f>'Conventional Pipeline (Large)'!AW35</f>
        <v>0</v>
      </c>
      <c r="BC27" s="493">
        <f>'Conventional Pipeline (Large)'!AX35</f>
        <v>0</v>
      </c>
      <c r="BD27" s="493">
        <f>'Conventional Pipeline (Large)'!AY35</f>
        <v>0</v>
      </c>
      <c r="BE27" s="493">
        <f>'Conventional Pipeline (Large)'!AZ35</f>
        <v>0</v>
      </c>
      <c r="BF27" s="493">
        <f>'Conventional Pipeline (Large)'!BA35</f>
        <v>0</v>
      </c>
      <c r="BG27" s="493">
        <f>'Conventional Pipeline (Large)'!BB35</f>
        <v>122</v>
      </c>
      <c r="BH27" s="457">
        <f t="shared" si="0"/>
        <v>0</v>
      </c>
      <c r="BI27" s="457" t="str">
        <f>'Conventional Pipeline (Large)'!AC35</f>
        <v xml:space="preserve">This Section 73 permission amends blocks 4, 5, 6, 7 &amp; 8, adding a further 153 units bringing the site total up to 2118. This permission adjusted (upwards) the net figure for block 4 by 31 units. As above block all units in block 4 (251 in total) completed Aug 2022. 122 units remaining to be implemented.   </v>
      </c>
      <c r="BJ27" s="457" t="str">
        <f>'Conventional Pipeline (Large)'!AD35</f>
        <v>Block 4 completed August 2022.  Align with phasing for main original application.</v>
      </c>
      <c r="BK27" s="457" t="s">
        <v>225</v>
      </c>
      <c r="BL27" s="457" t="s">
        <v>226</v>
      </c>
    </row>
    <row r="28" spans="1:64" s="494" customFormat="1" x14ac:dyDescent="0.45">
      <c r="A28" s="493"/>
      <c r="B28" s="493" t="str">
        <f>'Conventional Pipeline (Large)'!A36</f>
        <v>203713FUL</v>
      </c>
      <c r="C28" s="493" t="str">
        <f>'Conventional Pipeline (Large)'!B36</f>
        <v>Grant with S106 Obligations</v>
      </c>
      <c r="D28" s="493">
        <f>'Conventional Pipeline (Large)'!C36</f>
        <v>0</v>
      </c>
      <c r="E28" s="493">
        <f>'Conventional Pipeline (Large)'!D36</f>
        <v>44230</v>
      </c>
      <c r="F28" s="493">
        <f>'Conventional Pipeline (Large)'!E36</f>
        <v>44529</v>
      </c>
      <c r="G28" s="493" t="str">
        <f>'Conventional Pipeline (Large)'!F36</f>
        <v>Land Adjacent To 5 - 17 Chesterton Close And 5 - 17 Evesham Close, Greenford, UB6 9TE</v>
      </c>
      <c r="H28" s="493">
        <f>'Conventional Pipeline (Large)'!G36</f>
        <v>0</v>
      </c>
      <c r="I28" s="493">
        <f>'Conventional Pipeline (Large)'!H36</f>
        <v>25</v>
      </c>
      <c r="J28" s="493">
        <f>'Conventional Pipeline (Large)'!I36</f>
        <v>0</v>
      </c>
      <c r="K28" s="493">
        <f>'Conventional Pipeline (Large)'!J36</f>
        <v>25</v>
      </c>
      <c r="L28" s="493"/>
      <c r="M28" s="493"/>
      <c r="N28" s="493"/>
      <c r="O28" s="493">
        <f>'Conventional Pipeline (Large)'!K36</f>
        <v>0</v>
      </c>
      <c r="P28" s="493">
        <f>'Conventional Pipeline (Large)'!L36</f>
        <v>0</v>
      </c>
      <c r="Q28" s="493" t="str">
        <f>'Conventional Pipeline (Large)'!M36</f>
        <v>Greenford Broadway</v>
      </c>
      <c r="R28" s="493" t="str">
        <f>'Conventional Pipeline (Large)'!N36</f>
        <v>Greenford</v>
      </c>
      <c r="S28" s="493">
        <f>'Conventional Pipeline (Large)'!O36</f>
        <v>513709</v>
      </c>
      <c r="T28" s="493">
        <f>'Conventional Pipeline (Large)'!P36</f>
        <v>183297</v>
      </c>
      <c r="U28" s="493">
        <f>'Conventional Pipeline (Large)'!Q36</f>
        <v>0</v>
      </c>
      <c r="V28" s="493" t="str">
        <f>'Conventional Pipeline (Large)'!R36</f>
        <v>No</v>
      </c>
      <c r="W28" s="493" t="str">
        <f>'Conventional Pipeline (Large)'!S36</f>
        <v>No</v>
      </c>
      <c r="X28" s="493" t="str">
        <f>'Conventional Pipeline (Large)'!T36</f>
        <v>NA</v>
      </c>
      <c r="Y28" s="503">
        <f>'Conventional Pipeline (Large)'!U36</f>
        <v>0.59</v>
      </c>
      <c r="Z28" s="503">
        <f>'Conventional Pipeline (Large)'!V36</f>
        <v>25</v>
      </c>
      <c r="AA28" s="493">
        <f>'Conventional Pipeline (Large)'!W36</f>
        <v>25</v>
      </c>
      <c r="AB28" s="493">
        <f>'Conventional Pipeline (Large)'!X36</f>
        <v>0</v>
      </c>
      <c r="AC28" s="493">
        <f>'Conventional Pipeline (Large)'!Y36</f>
        <v>25</v>
      </c>
      <c r="AD28" s="493">
        <f>'Conventional Pipeline (Large)'!Z36</f>
        <v>100</v>
      </c>
      <c r="AE28" s="493" t="str">
        <f>'Conventional Pipeline (Large)'!AA36</f>
        <v>All 25 units would be London Affordable Rent</v>
      </c>
      <c r="AF28" s="493" t="str">
        <f>'Conventional Pipeline (Large)'!AB36</f>
        <v>Started</v>
      </c>
      <c r="AG28" s="493" t="s">
        <v>1537</v>
      </c>
      <c r="AJ28" s="493">
        <f>'Conventional Pipeline (Large)'!AE36</f>
        <v>0</v>
      </c>
      <c r="AK28" s="493">
        <f>'Conventional Pipeline (Large)'!AF36</f>
        <v>0</v>
      </c>
      <c r="AL28" s="493">
        <f>'Conventional Pipeline (Large)'!AG36</f>
        <v>0</v>
      </c>
      <c r="AM28" s="493">
        <f>'Conventional Pipeline (Large)'!AH36</f>
        <v>0</v>
      </c>
      <c r="AN28" s="493">
        <f>'Conventional Pipeline (Large)'!AI36</f>
        <v>0</v>
      </c>
      <c r="AO28" s="493">
        <f>'Conventional Pipeline (Large)'!AJ36</f>
        <v>0</v>
      </c>
      <c r="AP28" s="493">
        <f>'Conventional Pipeline (Large)'!AK36</f>
        <v>0</v>
      </c>
      <c r="AQ28" s="493">
        <f>'Conventional Pipeline (Large)'!AL36</f>
        <v>0</v>
      </c>
      <c r="AR28" s="493">
        <f>'Conventional Pipeline (Large)'!AM36</f>
        <v>0</v>
      </c>
      <c r="AS28" s="493">
        <f>'Conventional Pipeline (Large)'!AN36</f>
        <v>0</v>
      </c>
      <c r="AT28" s="493">
        <f>'Conventional Pipeline (Large)'!AO36</f>
        <v>0</v>
      </c>
      <c r="AU28" s="493">
        <f>'Conventional Pipeline (Large)'!AP36</f>
        <v>25</v>
      </c>
      <c r="AV28" s="493">
        <f>'Conventional Pipeline (Large)'!AQ36</f>
        <v>0</v>
      </c>
      <c r="AW28" s="493">
        <f>'Conventional Pipeline (Large)'!AR36</f>
        <v>0</v>
      </c>
      <c r="AX28" s="493">
        <f>'Conventional Pipeline (Large)'!AS36</f>
        <v>0</v>
      </c>
      <c r="AY28" s="493">
        <f>'Conventional Pipeline (Large)'!AT36</f>
        <v>0</v>
      </c>
      <c r="AZ28" s="493">
        <f>'Conventional Pipeline (Large)'!AU36</f>
        <v>0</v>
      </c>
      <c r="BA28" s="493">
        <f>'Conventional Pipeline (Large)'!AV36</f>
        <v>0</v>
      </c>
      <c r="BB28" s="493">
        <f>'Conventional Pipeline (Large)'!AW36</f>
        <v>0</v>
      </c>
      <c r="BC28" s="493">
        <f>'Conventional Pipeline (Large)'!AX36</f>
        <v>0</v>
      </c>
      <c r="BD28" s="493">
        <f>'Conventional Pipeline (Large)'!AY36</f>
        <v>0</v>
      </c>
      <c r="BE28" s="493">
        <f>'Conventional Pipeline (Large)'!AZ36</f>
        <v>0</v>
      </c>
      <c r="BF28" s="493">
        <f>'Conventional Pipeline (Large)'!BA36</f>
        <v>0</v>
      </c>
      <c r="BG28" s="493">
        <f>'Conventional Pipeline (Large)'!BB36</f>
        <v>25</v>
      </c>
      <c r="BH28" s="457">
        <f t="shared" si="0"/>
        <v>0</v>
      </c>
      <c r="BI28" s="457">
        <f>'Conventional Pipeline (Large)'!AC36</f>
        <v>0</v>
      </c>
      <c r="BJ28" s="457" t="str">
        <f>'Conventional Pipeline (Large)'!AD36</f>
        <v xml:space="preserve">Bespoke - CIL records confirm works commenced November 2021.  The Construction Management Plan indicates a construction programme of 79 weeks. Work continued on site until April 2023, but has stalled as original building contractor (Henry) went into administration. </v>
      </c>
      <c r="BK28" s="457">
        <v>0</v>
      </c>
      <c r="BL28" s="457" t="s">
        <v>230</v>
      </c>
    </row>
    <row r="29" spans="1:64" s="494" customFormat="1" x14ac:dyDescent="0.45">
      <c r="A29" s="493"/>
      <c r="B29" s="493" t="str">
        <f>'Conventional Pipeline (Large)'!A38</f>
        <v>214662OUT</v>
      </c>
      <c r="C29" s="493" t="str">
        <f>'Conventional Pipeline (Large)'!B38</f>
        <v>Grant with S106 Obligations</v>
      </c>
      <c r="D29" s="493">
        <f>'Conventional Pipeline (Large)'!C38</f>
        <v>0</v>
      </c>
      <c r="E29" s="493">
        <f>'Conventional Pipeline (Large)'!D38</f>
        <v>44861</v>
      </c>
      <c r="F29" s="493">
        <f>'Conventional Pipeline (Large)'!E38</f>
        <v>0</v>
      </c>
      <c r="G29" s="493" t="str">
        <f>'Conventional Pipeline (Large)'!F38</f>
        <v>The Transport Yard, Wood End Gardens, Northolt, Middlesex, UB5 4QH</v>
      </c>
      <c r="H29" s="493" t="str">
        <f>'Conventional Pipeline (Large)'!G38</f>
        <v xml:space="preserve">Outline permission  </v>
      </c>
      <c r="I29" s="493">
        <f>'Conventional Pipeline (Large)'!H38</f>
        <v>149</v>
      </c>
      <c r="J29" s="493">
        <f>'Conventional Pipeline (Large)'!I38</f>
        <v>0</v>
      </c>
      <c r="K29" s="493">
        <f>'Conventional Pipeline (Large)'!J38</f>
        <v>149</v>
      </c>
      <c r="L29" s="493"/>
      <c r="M29" s="493"/>
      <c r="N29" s="493"/>
      <c r="O29" s="493">
        <f>'Conventional Pipeline (Large)'!K38</f>
        <v>0</v>
      </c>
      <c r="P29" s="493">
        <f>'Conventional Pipeline (Large)'!L38</f>
        <v>0</v>
      </c>
      <c r="Q29" s="493" t="str">
        <f>'Conventional Pipeline (Large)'!M38</f>
        <v>North Greenford</v>
      </c>
      <c r="R29" s="493" t="str">
        <f>'Conventional Pipeline (Large)'!N38</f>
        <v>Greenford</v>
      </c>
      <c r="S29" s="493">
        <f>'Conventional Pipeline (Large)'!O38</f>
        <v>514802</v>
      </c>
      <c r="T29" s="493">
        <f>'Conventional Pipeline (Large)'!P38</f>
        <v>185611</v>
      </c>
      <c r="U29" s="493">
        <f>'Conventional Pipeline (Large)'!Q38</f>
        <v>0</v>
      </c>
      <c r="V29" s="493" t="str">
        <f>'Conventional Pipeline (Large)'!R38</f>
        <v>No</v>
      </c>
      <c r="W29" s="493" t="str">
        <f>'Conventional Pipeline (Large)'!S38</f>
        <v>No</v>
      </c>
      <c r="X29" s="493" t="str">
        <f>'Conventional Pipeline (Large)'!T38</f>
        <v>NA</v>
      </c>
      <c r="Y29" s="503">
        <f>'Conventional Pipeline (Large)'!U38</f>
        <v>0.59</v>
      </c>
      <c r="Z29" s="503">
        <f>'Conventional Pipeline (Large)'!V38</f>
        <v>149</v>
      </c>
      <c r="AA29" s="493">
        <f>'Conventional Pipeline (Large)'!W38</f>
        <v>26</v>
      </c>
      <c r="AB29" s="493">
        <f>'Conventional Pipeline (Large)'!X38</f>
        <v>22</v>
      </c>
      <c r="AC29" s="493">
        <f>'Conventional Pipeline (Large)'!Y38</f>
        <v>48</v>
      </c>
      <c r="AD29" s="493">
        <f>'Conventional Pipeline (Large)'!Z38</f>
        <v>32.214765100671137</v>
      </c>
      <c r="AE29" s="493" t="str">
        <f>'Conventional Pipeline (Large)'!AA38</f>
        <v>A total of 48 affordable units comprising 26 LAR, 16 SO and 6 DMR</v>
      </c>
      <c r="AF29" s="493" t="str">
        <f>'Conventional Pipeline (Large)'!AB38</f>
        <v>Approval</v>
      </c>
      <c r="AG29" s="493" t="s">
        <v>1540</v>
      </c>
      <c r="AJ29" s="493">
        <f>'Conventional Pipeline (Large)'!AE38</f>
        <v>0</v>
      </c>
      <c r="AK29" s="493">
        <f>'Conventional Pipeline (Large)'!AF38</f>
        <v>0</v>
      </c>
      <c r="AL29" s="493">
        <f>'Conventional Pipeline (Large)'!AG38</f>
        <v>0</v>
      </c>
      <c r="AM29" s="493">
        <f>'Conventional Pipeline (Large)'!AH38</f>
        <v>0</v>
      </c>
      <c r="AN29" s="493">
        <f>'Conventional Pipeline (Large)'!AI38</f>
        <v>0</v>
      </c>
      <c r="AO29" s="493">
        <f>'Conventional Pipeline (Large)'!AJ38</f>
        <v>0</v>
      </c>
      <c r="AP29" s="493">
        <f>'Conventional Pipeline (Large)'!AK38</f>
        <v>0</v>
      </c>
      <c r="AQ29" s="493">
        <f>'Conventional Pipeline (Large)'!AL38</f>
        <v>0</v>
      </c>
      <c r="AR29" s="493">
        <f>'Conventional Pipeline (Large)'!AM38</f>
        <v>0</v>
      </c>
      <c r="AS29" s="493">
        <f>'Conventional Pipeline (Large)'!AN38</f>
        <v>0</v>
      </c>
      <c r="AT29" s="493">
        <f>'Conventional Pipeline (Large)'!AO38</f>
        <v>0</v>
      </c>
      <c r="AU29" s="493">
        <f>'Conventional Pipeline (Large)'!AP38</f>
        <v>0</v>
      </c>
      <c r="AV29" s="493">
        <f>'Conventional Pipeline (Large)'!AQ38</f>
        <v>24</v>
      </c>
      <c r="AW29" s="493">
        <f>'Conventional Pipeline (Large)'!AR38</f>
        <v>125</v>
      </c>
      <c r="AX29" s="493">
        <f>'Conventional Pipeline (Large)'!AS38</f>
        <v>0</v>
      </c>
      <c r="AY29" s="493">
        <f>'Conventional Pipeline (Large)'!AT38</f>
        <v>0</v>
      </c>
      <c r="AZ29" s="493">
        <f>'Conventional Pipeline (Large)'!AU38</f>
        <v>0</v>
      </c>
      <c r="BA29" s="493">
        <f>'Conventional Pipeline (Large)'!AV38</f>
        <v>0</v>
      </c>
      <c r="BB29" s="493">
        <f>'Conventional Pipeline (Large)'!AW38</f>
        <v>0</v>
      </c>
      <c r="BC29" s="493">
        <f>'Conventional Pipeline (Large)'!AX38</f>
        <v>0</v>
      </c>
      <c r="BD29" s="493">
        <f>'Conventional Pipeline (Large)'!AY38</f>
        <v>0</v>
      </c>
      <c r="BE29" s="493">
        <f>'Conventional Pipeline (Large)'!AZ38</f>
        <v>0</v>
      </c>
      <c r="BF29" s="493">
        <f>'Conventional Pipeline (Large)'!BA38</f>
        <v>0</v>
      </c>
      <c r="BG29" s="493">
        <f>'Conventional Pipeline (Large)'!BB38</f>
        <v>149</v>
      </c>
      <c r="BH29" s="457">
        <f t="shared" si="0"/>
        <v>125</v>
      </c>
      <c r="BI29" s="457">
        <f>'Conventional Pipeline (Large)'!AC38</f>
        <v>0</v>
      </c>
      <c r="BJ29" s="457" t="str">
        <f>'Conventional Pipeline (Large)'!AD38</f>
        <v xml:space="preserve">Bespoke - Application reference 244038VAR (approved April 2025) has varied the original outline permission to enable the development to come forward in 3 phases. Phase 1 now approved in full for access road, phase 2 24 units and phase 3 125 units. The applicant is seeking a CLOPD to confirm that works have commenced on the site.  The construction management plan indicates of construction programme of 33 months.  </v>
      </c>
      <c r="BK29" s="457">
        <v>0</v>
      </c>
      <c r="BL29" s="457" t="s">
        <v>234</v>
      </c>
    </row>
    <row r="30" spans="1:64" s="76" customFormat="1" hidden="1" x14ac:dyDescent="0.45">
      <c r="A30" s="462"/>
      <c r="B30" s="462" t="str">
        <f>'Conventional Pipeline (Large)'!A39</f>
        <v>PP/2013/2127</v>
      </c>
      <c r="C30" s="462" t="str">
        <f>'Conventional Pipeline (Large)'!B39</f>
        <v>Grant with S106 Obligations</v>
      </c>
      <c r="D30" s="462">
        <f>'Conventional Pipeline (Large)'!C39</f>
        <v>0</v>
      </c>
      <c r="E30" s="462">
        <f>'Conventional Pipeline (Large)'!D39</f>
        <v>41570</v>
      </c>
      <c r="F30" s="462">
        <f>'Conventional Pipeline (Large)'!E39</f>
        <v>0</v>
      </c>
      <c r="G30" s="462" t="str">
        <f>'Conventional Pipeline (Large)'!F39</f>
        <v>Copley Close, W7 1QG</v>
      </c>
      <c r="H30" s="462" t="str">
        <f>'Conventional Pipeline (Large)'!G39</f>
        <v>Part superseded by 172235FUL &amp; 184111NMA (phase 6)</v>
      </c>
      <c r="I30" s="462">
        <f>'Conventional Pipeline (Large)'!H39</f>
        <v>16</v>
      </c>
      <c r="J30" s="462">
        <f>'Conventional Pipeline (Large)'!I39</f>
        <v>14</v>
      </c>
      <c r="K30" s="462">
        <f>'Conventional Pipeline (Large)'!J39</f>
        <v>2</v>
      </c>
      <c r="L30" s="462"/>
      <c r="M30" s="462"/>
      <c r="N30" s="462"/>
      <c r="O30" s="462">
        <f>'Conventional Pipeline (Large)'!K39</f>
        <v>0</v>
      </c>
      <c r="P30" s="462">
        <f>'Conventional Pipeline (Large)'!L39</f>
        <v>0</v>
      </c>
      <c r="Q30" s="462" t="str">
        <f>'Conventional Pipeline (Large)'!M39</f>
        <v>Pitshanger</v>
      </c>
      <c r="R30" s="462" t="str">
        <f>'Conventional Pipeline (Large)'!N39</f>
        <v>Hanwell</v>
      </c>
      <c r="S30" s="462">
        <f>'Conventional Pipeline (Large)'!O39</f>
        <v>0</v>
      </c>
      <c r="T30" s="462">
        <f>'Conventional Pipeline (Large)'!P39</f>
        <v>0</v>
      </c>
      <c r="U30" s="462">
        <f>'Conventional Pipeline (Large)'!Q39</f>
        <v>0</v>
      </c>
      <c r="V30" s="462" t="str">
        <f>'Conventional Pipeline (Large)'!R39</f>
        <v>OIS6</v>
      </c>
      <c r="W30" s="462" t="str">
        <f>'Conventional Pipeline (Large)'!S39</f>
        <v>07HA (HA12)</v>
      </c>
      <c r="X30" s="462">
        <f>'Conventional Pipeline (Large)'!T39</f>
        <v>2</v>
      </c>
      <c r="Y30" s="448">
        <f>'Conventional Pipeline (Large)'!U39</f>
        <v>8.18</v>
      </c>
      <c r="Z30" s="448">
        <f>'Conventional Pipeline (Large)'!V39</f>
        <v>0</v>
      </c>
      <c r="AA30" s="462">
        <f>'Conventional Pipeline (Large)'!W39</f>
        <v>0</v>
      </c>
      <c r="AB30" s="462">
        <f>'Conventional Pipeline (Large)'!X39</f>
        <v>0</v>
      </c>
      <c r="AC30" s="462">
        <f>'Conventional Pipeline (Large)'!Y39</f>
        <v>0</v>
      </c>
      <c r="AD30" s="462" t="e">
        <f>'Conventional Pipeline (Large)'!Z39</f>
        <v>#DIV/0!</v>
      </c>
      <c r="AE30" s="462">
        <f>'Conventional Pipeline (Large)'!AA39</f>
        <v>0</v>
      </c>
      <c r="AF30" s="462" t="str">
        <f>'Conventional Pipeline (Large)'!AB39</f>
        <v>Completed (with exception of phases 5 &amp; 7)</v>
      </c>
      <c r="AG30" s="462"/>
      <c r="AJ30" s="462">
        <f>'Conventional Pipeline (Large)'!AE39</f>
        <v>0</v>
      </c>
      <c r="AK30" s="462">
        <f>'Conventional Pipeline (Large)'!AF39</f>
        <v>0</v>
      </c>
      <c r="AL30" s="462">
        <f>'Conventional Pipeline (Large)'!AG39</f>
        <v>0</v>
      </c>
      <c r="AM30" s="462">
        <f>'Conventional Pipeline (Large)'!AH39</f>
        <v>0</v>
      </c>
      <c r="AN30" s="462">
        <f>'Conventional Pipeline (Large)'!AI39</f>
        <v>0</v>
      </c>
      <c r="AO30" s="462">
        <f>'Conventional Pipeline (Large)'!AJ39</f>
        <v>0</v>
      </c>
      <c r="AP30" s="462">
        <f>'Conventional Pipeline (Large)'!AK39</f>
        <v>0</v>
      </c>
      <c r="AQ30" s="462">
        <f>'Conventional Pipeline (Large)'!AL39</f>
        <v>0</v>
      </c>
      <c r="AR30" s="462">
        <f>'Conventional Pipeline (Large)'!AM39</f>
        <v>0</v>
      </c>
      <c r="AS30" s="462">
        <f>'Conventional Pipeline (Large)'!AN39</f>
        <v>0</v>
      </c>
      <c r="AT30" s="462">
        <f>'Conventional Pipeline (Large)'!AO39</f>
        <v>0</v>
      </c>
      <c r="AU30" s="462">
        <f>'Conventional Pipeline (Large)'!AP39</f>
        <v>0</v>
      </c>
      <c r="AV30" s="462">
        <f>'Conventional Pipeline (Large)'!AQ39</f>
        <v>0</v>
      </c>
      <c r="AW30" s="462">
        <f>'Conventional Pipeline (Large)'!AR39</f>
        <v>0</v>
      </c>
      <c r="AX30" s="462">
        <f>'Conventional Pipeline (Large)'!AS39</f>
        <v>0</v>
      </c>
      <c r="AY30" s="462">
        <f>'Conventional Pipeline (Large)'!AT39</f>
        <v>0</v>
      </c>
      <c r="AZ30" s="462">
        <f>'Conventional Pipeline (Large)'!AU39</f>
        <v>0</v>
      </c>
      <c r="BA30" s="462">
        <f>'Conventional Pipeline (Large)'!AV39</f>
        <v>0</v>
      </c>
      <c r="BB30" s="462">
        <f>'Conventional Pipeline (Large)'!AW39</f>
        <v>0</v>
      </c>
      <c r="BC30" s="462">
        <f>'Conventional Pipeline (Large)'!AX39</f>
        <v>0</v>
      </c>
      <c r="BD30" s="462">
        <f>'Conventional Pipeline (Large)'!AY39</f>
        <v>0</v>
      </c>
      <c r="BE30" s="462">
        <f>'Conventional Pipeline (Large)'!AZ39</f>
        <v>0</v>
      </c>
      <c r="BF30" s="462">
        <f>'Conventional Pipeline (Large)'!BA39</f>
        <v>0</v>
      </c>
      <c r="BG30" s="462">
        <f>'Conventional Pipeline (Large)'!BB39</f>
        <v>0</v>
      </c>
      <c r="BH30" s="457">
        <f t="shared" si="0"/>
        <v>0</v>
      </c>
      <c r="BI30" s="457" t="str">
        <f>'Conventional Pipeline (Large)'!AC39</f>
        <v xml:space="preserve">The original masterplan permission (PP/2013/2127) encompassed all 7 phases (delivering a net uplift of 122 which was subsequently revised up to 196).  Phases 1, 2, 3, 4 &amp; 6 have been implemented. Phase 5 has yet to commence but involves refurbishment only (i.e. no gain or loss of unit numbers). Phase 7 (contributing a net uplift of 2 units) remains unimplemented and the figures given here pertain to that phase only. These (approved) capacity figures are substituted by the allocation figures. </v>
      </c>
      <c r="BJ30" s="457" t="str">
        <f>'Conventional Pipeline (Large)'!AD39</f>
        <v>NA</v>
      </c>
      <c r="BK30" s="457" t="s">
        <v>1209</v>
      </c>
      <c r="BL30" s="457" t="s">
        <v>37</v>
      </c>
    </row>
    <row r="31" spans="1:64" x14ac:dyDescent="0.45">
      <c r="A31" s="462"/>
      <c r="B31" s="116" t="str">
        <f>'Conventional Pipeline (Large)'!A40</f>
        <v>210009OUT</v>
      </c>
      <c r="C31" s="462" t="str">
        <f>'Conventional Pipeline (Large)'!B40</f>
        <v>Grant with S106 Obligations</v>
      </c>
      <c r="D31" s="462">
        <f>'Conventional Pipeline (Large)'!C40</f>
        <v>0</v>
      </c>
      <c r="E31" s="462">
        <f>'Conventional Pipeline (Large)'!D40</f>
        <v>45007</v>
      </c>
      <c r="F31" s="462">
        <f>'Conventional Pipeline (Large)'!E40</f>
        <v>45055</v>
      </c>
      <c r="G31" s="116" t="str">
        <f>'Conventional Pipeline (Large)'!F40</f>
        <v>High Lane Estate, Hobbayne Road, Hanwell, W7 3RJ</v>
      </c>
      <c r="H31" s="462" t="str">
        <f>'Conventional Pipeline (Large)'!G40</f>
        <v>Hybrid Application. Phase 1 in full. Phases 2 &amp; 3 in outline.</v>
      </c>
      <c r="I31" s="462">
        <f>'Conventional Pipeline (Large)'!H40</f>
        <v>505</v>
      </c>
      <c r="J31" s="462">
        <f>'Conventional Pipeline (Large)'!I40</f>
        <v>264</v>
      </c>
      <c r="K31" s="462">
        <f>'Conventional Pipeline (Large)'!J40</f>
        <v>241</v>
      </c>
      <c r="L31" s="462"/>
      <c r="M31" s="462"/>
      <c r="N31" s="462"/>
      <c r="O31" s="462">
        <f>'Conventional Pipeline (Large)'!K40</f>
        <v>0</v>
      </c>
      <c r="P31" s="462" t="str">
        <f>'Conventional Pipeline (Large)'!L40</f>
        <v>New Build</v>
      </c>
      <c r="Q31" s="462" t="str">
        <f>'Conventional Pipeline (Large)'!M40</f>
        <v>North Hanwell</v>
      </c>
      <c r="R31" s="462" t="str">
        <f>'Conventional Pipeline (Large)'!N40</f>
        <v>Hanwell</v>
      </c>
      <c r="S31" s="462">
        <f>'Conventional Pipeline (Large)'!O40</f>
        <v>514840</v>
      </c>
      <c r="T31" s="462">
        <f>'Conventional Pipeline (Large)'!P40</f>
        <v>181399</v>
      </c>
      <c r="U31" s="462">
        <f>'Conventional Pipeline (Large)'!Q40</f>
        <v>0</v>
      </c>
      <c r="V31" s="462" t="str">
        <f>'Conventional Pipeline (Large)'!R40</f>
        <v>No</v>
      </c>
      <c r="W31" s="462" t="str">
        <f>'Conventional Pipeline (Large)'!S40</f>
        <v>08HA</v>
      </c>
      <c r="X31" s="462">
        <f>'Conventional Pipeline (Large)'!T40</f>
        <v>0</v>
      </c>
      <c r="Y31" s="473">
        <f>'Conventional Pipeline (Large)'!U40</f>
        <v>3.52</v>
      </c>
      <c r="Z31" s="473">
        <f>'Conventional Pipeline (Large)'!V40</f>
        <v>241</v>
      </c>
      <c r="AA31" s="462">
        <f>'Conventional Pipeline (Large)'!W40</f>
        <v>4</v>
      </c>
      <c r="AB31" s="462">
        <f>'Conventional Pipeline (Large)'!X40</f>
        <v>10</v>
      </c>
      <c r="AC31" s="462">
        <f>'Conventional Pipeline (Large)'!Y40</f>
        <v>14</v>
      </c>
      <c r="AD31" s="462">
        <f>'Conventional Pipeline (Large)'!Z40</f>
        <v>5.809128630705394</v>
      </c>
      <c r="AE31" s="462" t="str">
        <f>'Conventional Pipeline (Large)'!AA40</f>
        <v>Of the existing 264 units 213 are social rent units.
In respect of the proposed scheme the legal agreement omits shared equity (SO?) from the affordable category.   Treating SE as SO (intermediate) the proposed affordable totals equals 227, comprising 75 LAR, 142 Social rent and 10 Shared equity.</v>
      </c>
      <c r="AF31" s="116" t="str">
        <f>'Conventional Pipeline (Large)'!AB40</f>
        <v>Started</v>
      </c>
      <c r="AG31" s="116" t="s">
        <v>1537</v>
      </c>
      <c r="AJ31" s="462">
        <f>'Conventional Pipeline (Large)'!AE40</f>
        <v>0</v>
      </c>
      <c r="AK31" s="462">
        <f>'Conventional Pipeline (Large)'!AF40</f>
        <v>0</v>
      </c>
      <c r="AL31" s="462">
        <f>'Conventional Pipeline (Large)'!AG40</f>
        <v>0</v>
      </c>
      <c r="AM31" s="462">
        <f>'Conventional Pipeline (Large)'!AH40</f>
        <v>0</v>
      </c>
      <c r="AN31" s="462">
        <f>'Conventional Pipeline (Large)'!AI40</f>
        <v>0</v>
      </c>
      <c r="AO31" s="462">
        <f>'Conventional Pipeline (Large)'!AJ40</f>
        <v>0</v>
      </c>
      <c r="AP31" s="462">
        <f>'Conventional Pipeline (Large)'!AK40</f>
        <v>0</v>
      </c>
      <c r="AQ31" s="462">
        <f>'Conventional Pipeline (Large)'!AL40</f>
        <v>0</v>
      </c>
      <c r="AR31" s="116">
        <f>'Conventional Pipeline (Large)'!AM40</f>
        <v>0</v>
      </c>
      <c r="AS31" s="116">
        <f>'Conventional Pipeline (Large)'!AN40</f>
        <v>0</v>
      </c>
      <c r="AT31" s="116">
        <f>'Conventional Pipeline (Large)'!AO40</f>
        <v>0</v>
      </c>
      <c r="AU31" s="116">
        <f>'Conventional Pipeline (Large)'!AP40</f>
        <v>0</v>
      </c>
      <c r="AV31" s="116">
        <f>'Conventional Pipeline (Large)'!AQ40</f>
        <v>72</v>
      </c>
      <c r="AW31" s="116">
        <f>'Conventional Pipeline (Large)'!AR40</f>
        <v>0</v>
      </c>
      <c r="AX31" s="116">
        <f>'Conventional Pipeline (Large)'!AS40</f>
        <v>0</v>
      </c>
      <c r="AY31" s="116">
        <f>'Conventional Pipeline (Large)'!AT40</f>
        <v>94</v>
      </c>
      <c r="AZ31" s="116">
        <f>'Conventional Pipeline (Large)'!AU40</f>
        <v>0</v>
      </c>
      <c r="BA31" s="116">
        <f>'Conventional Pipeline (Large)'!AV40</f>
        <v>0</v>
      </c>
      <c r="BB31" s="116">
        <f>'Conventional Pipeline (Large)'!AW40</f>
        <v>75</v>
      </c>
      <c r="BC31" s="116">
        <f>'Conventional Pipeline (Large)'!AX40</f>
        <v>0</v>
      </c>
      <c r="BD31" s="116">
        <f>'Conventional Pipeline (Large)'!AY40</f>
        <v>0</v>
      </c>
      <c r="BE31" s="116">
        <f>'Conventional Pipeline (Large)'!AZ40</f>
        <v>0</v>
      </c>
      <c r="BF31" s="116">
        <f>'Conventional Pipeline (Large)'!BA40</f>
        <v>0</v>
      </c>
      <c r="BG31" s="116">
        <f>'Conventional Pipeline (Large)'!BB40</f>
        <v>241</v>
      </c>
      <c r="BH31" s="457">
        <f t="shared" si="0"/>
        <v>169</v>
      </c>
      <c r="BI31" s="457" t="str">
        <f>'Conventional Pipeline (Large)'!AC40</f>
        <v xml:space="preserve">Note this is a hybrid application with full permission secured for phase 1 only at present.  The quantums approved for phases 2 and 3 may be revisited  - but thinking around this is at early stages, and therefore not possible to account for this here at present.
 </v>
      </c>
      <c r="BJ31" s="457" t="str">
        <f>'Conventional Pipeline (Large)'!AD40</f>
        <v>Bespoke - Phasing informed by scheme specific information. Work has started on block K (shop) in May 2023.Have to deliver in a linear fashion - limited space for decanting.  Phase 1 must be completed . Phase 1 demolition anticipated to commence in 2026.  Hope to reach practical completion on phase 1 within 2.5 years.  Only then can phase 2 start - build out over next 2.5 years . Then phase 3 within next 2.5 years.  7.5 years - 10 years total build out - but timing ultimately subject to funding and so may be some slippage. Note original development partner went into administration in late 2023.</v>
      </c>
      <c r="BK31" s="457" t="s">
        <v>245</v>
      </c>
      <c r="BL31" s="457" t="s">
        <v>1338</v>
      </c>
    </row>
    <row r="32" spans="1:64" x14ac:dyDescent="0.45">
      <c r="A32" s="462"/>
      <c r="B32" s="116" t="str">
        <f>'Conventional Pipeline (Large)'!A41</f>
        <v>P/2012/5040</v>
      </c>
      <c r="C32" s="462" t="str">
        <f>'Conventional Pipeline (Large)'!B41</f>
        <v>Grant with Conditions</v>
      </c>
      <c r="D32" s="462">
        <f>'Conventional Pipeline (Large)'!C41</f>
        <v>0</v>
      </c>
      <c r="E32" s="462">
        <f>'Conventional Pipeline (Large)'!D41</f>
        <v>41477</v>
      </c>
      <c r="F32" s="462">
        <f>'Conventional Pipeline (Large)'!E41</f>
        <v>0</v>
      </c>
      <c r="G32" s="116" t="str">
        <f>'Conventional Pipeline (Large)'!F41</f>
        <v>St Bernard's Hospital, Uxbridge Road, Southall, Middlesex, UB1 3HW</v>
      </c>
      <c r="H32" s="462">
        <f>'Conventional Pipeline (Large)'!G41</f>
        <v>0</v>
      </c>
      <c r="I32" s="462">
        <f>'Conventional Pipeline (Large)'!H41</f>
        <v>214</v>
      </c>
      <c r="J32" s="462">
        <f>'Conventional Pipeline (Large)'!I41</f>
        <v>0</v>
      </c>
      <c r="K32" s="462">
        <f>'Conventional Pipeline (Large)'!J41</f>
        <v>214</v>
      </c>
      <c r="L32" s="462"/>
      <c r="M32" s="462"/>
      <c r="N32" s="462"/>
      <c r="O32" s="462">
        <f>'Conventional Pipeline (Large)'!K41</f>
        <v>0</v>
      </c>
      <c r="P32" s="462">
        <f>'Conventional Pipeline (Large)'!L41</f>
        <v>0</v>
      </c>
      <c r="Q32" s="462" t="str">
        <f>'Conventional Pipeline (Large)'!M41</f>
        <v>Norwood Green</v>
      </c>
      <c r="R32" s="462" t="str">
        <f>'Conventional Pipeline (Large)'!N41</f>
        <v>Hanwell</v>
      </c>
      <c r="S32" s="462">
        <f>'Conventional Pipeline (Large)'!O41</f>
        <v>514629</v>
      </c>
      <c r="T32" s="462">
        <f>'Conventional Pipeline (Large)'!P41</f>
        <v>179928</v>
      </c>
      <c r="U32" s="462">
        <f>'Conventional Pipeline (Large)'!Q41</f>
        <v>0</v>
      </c>
      <c r="V32" s="462" t="str">
        <f>'Conventional Pipeline (Large)'!R41</f>
        <v>No</v>
      </c>
      <c r="W32" s="462" t="str">
        <f>'Conventional Pipeline (Large)'!S41</f>
        <v>No</v>
      </c>
      <c r="X32" s="462" t="str">
        <f>'Conventional Pipeline (Large)'!T41</f>
        <v>NA</v>
      </c>
      <c r="Y32" s="473">
        <f>'Conventional Pipeline (Large)'!U41</f>
        <v>2.3199999999999998</v>
      </c>
      <c r="Z32" s="473">
        <f>'Conventional Pipeline (Large)'!V41</f>
        <v>214</v>
      </c>
      <c r="AA32" s="462">
        <f>'Conventional Pipeline (Large)'!W41</f>
        <v>0</v>
      </c>
      <c r="AB32" s="462">
        <f>'Conventional Pipeline (Large)'!X41</f>
        <v>0</v>
      </c>
      <c r="AC32" s="462">
        <f>'Conventional Pipeline (Large)'!Y41</f>
        <v>0</v>
      </c>
      <c r="AD32" s="462">
        <f>'Conventional Pipeline (Large)'!Z41</f>
        <v>0</v>
      </c>
      <c r="AE32" s="462" t="str">
        <f>'Conventional Pipeline (Large)'!AA41</f>
        <v>Further investigation needed
Affordable total/breakdown not given for phase 3 as yet.</v>
      </c>
      <c r="AF32" s="116" t="str">
        <f>'Conventional Pipeline (Large)'!AB41</f>
        <v>Started</v>
      </c>
      <c r="AG32" s="116" t="s">
        <v>1537</v>
      </c>
      <c r="AJ32" s="462">
        <f>'Conventional Pipeline (Large)'!AE41</f>
        <v>0</v>
      </c>
      <c r="AK32" s="462">
        <f>'Conventional Pipeline (Large)'!AF41</f>
        <v>0</v>
      </c>
      <c r="AL32" s="462">
        <f>'Conventional Pipeline (Large)'!AG41</f>
        <v>0</v>
      </c>
      <c r="AM32" s="462">
        <f>'Conventional Pipeline (Large)'!AH41</f>
        <v>0</v>
      </c>
      <c r="AN32" s="462">
        <f>'Conventional Pipeline (Large)'!AI41</f>
        <v>0</v>
      </c>
      <c r="AO32" s="462">
        <f>'Conventional Pipeline (Large)'!AJ41</f>
        <v>0</v>
      </c>
      <c r="AP32" s="462">
        <f>'Conventional Pipeline (Large)'!AK41</f>
        <v>0</v>
      </c>
      <c r="AQ32" s="462">
        <f>'Conventional Pipeline (Large)'!AL41</f>
        <v>0</v>
      </c>
      <c r="AR32" s="116">
        <f>'Conventional Pipeline (Large)'!AM41</f>
        <v>0</v>
      </c>
      <c r="AS32" s="116">
        <f>'Conventional Pipeline (Large)'!AN41</f>
        <v>0</v>
      </c>
      <c r="AT32" s="116">
        <f>'Conventional Pipeline (Large)'!AO41</f>
        <v>0</v>
      </c>
      <c r="AU32" s="116">
        <f>'Conventional Pipeline (Large)'!AP41</f>
        <v>0</v>
      </c>
      <c r="AV32" s="116">
        <f>'Conventional Pipeline (Large)'!AQ41</f>
        <v>0</v>
      </c>
      <c r="AW32" s="116">
        <f>'Conventional Pipeline (Large)'!AR41</f>
        <v>71</v>
      </c>
      <c r="AX32" s="116">
        <f>'Conventional Pipeline (Large)'!AS41</f>
        <v>71</v>
      </c>
      <c r="AY32" s="116">
        <f>'Conventional Pipeline (Large)'!AT41</f>
        <v>72</v>
      </c>
      <c r="AZ32" s="116">
        <f>'Conventional Pipeline (Large)'!AU41</f>
        <v>0</v>
      </c>
      <c r="BA32" s="116">
        <f>'Conventional Pipeline (Large)'!AV41</f>
        <v>0</v>
      </c>
      <c r="BB32" s="116">
        <f>'Conventional Pipeline (Large)'!AW41</f>
        <v>0</v>
      </c>
      <c r="BC32" s="116">
        <f>'Conventional Pipeline (Large)'!AX41</f>
        <v>0</v>
      </c>
      <c r="BD32" s="116">
        <f>'Conventional Pipeline (Large)'!AY41</f>
        <v>0</v>
      </c>
      <c r="BE32" s="116">
        <f>'Conventional Pipeline (Large)'!AZ41</f>
        <v>0</v>
      </c>
      <c r="BF32" s="116">
        <f>'Conventional Pipeline (Large)'!BA41</f>
        <v>0</v>
      </c>
      <c r="BG32" s="116">
        <f>'Conventional Pipeline (Large)'!BB41</f>
        <v>214</v>
      </c>
      <c r="BH32" s="457">
        <f t="shared" si="0"/>
        <v>214</v>
      </c>
      <c r="BI32" s="457" t="str">
        <f>'Conventional Pipeline (Large)'!AC41</f>
        <v>Phase 1 and 2 completed.  Phase 3 (comprising 214 units as originally approved) not started.</v>
      </c>
      <c r="BJ32" s="457" t="str">
        <f>'Conventional Pipeline (Large)'!AD41</f>
        <v>Bespoke - Phase S3, comprising the remaining 214 residential units will commence later due to the Trust’s need to maintain services during the construction of the new Medium Secure Unit, and subject to funding.</v>
      </c>
      <c r="BK32" s="457" t="s">
        <v>248</v>
      </c>
      <c r="BL32" s="457" t="s">
        <v>1339</v>
      </c>
    </row>
    <row r="33" spans="1:64" s="76" customFormat="1" hidden="1" x14ac:dyDescent="0.45">
      <c r="A33" s="462"/>
      <c r="B33" s="462" t="str">
        <f>'Conventional Pipeline (Large)'!A42</f>
        <v>177284FUL</v>
      </c>
      <c r="C33" s="462" t="str">
        <f>'Conventional Pipeline (Large)'!B42</f>
        <v>Grant with S106 Obligations</v>
      </c>
      <c r="D33" s="462">
        <f>'Conventional Pipeline (Large)'!C42</f>
        <v>0</v>
      </c>
      <c r="E33" s="462">
        <f>'Conventional Pipeline (Large)'!D42</f>
        <v>43349</v>
      </c>
      <c r="F33" s="462">
        <f>'Conventional Pipeline (Large)'!E42</f>
        <v>43780</v>
      </c>
      <c r="G33" s="462" t="str">
        <f>'Conventional Pipeline (Large)'!F42</f>
        <v>Wickes &amp; Nissan, 75-117 Boston Road, Hanwell, London, W7 3SA</v>
      </c>
      <c r="H33" s="462" t="str">
        <f>'Conventional Pipeline (Large)'!G42</f>
        <v xml:space="preserve">Fully superseded by 191309FUL </v>
      </c>
      <c r="I33" s="462">
        <f>'Conventional Pipeline (Large)'!H42</f>
        <v>169</v>
      </c>
      <c r="J33" s="462">
        <f>'Conventional Pipeline (Large)'!I42</f>
        <v>0</v>
      </c>
      <c r="K33" s="462">
        <f>'Conventional Pipeline (Large)'!J42</f>
        <v>0</v>
      </c>
      <c r="L33" s="462"/>
      <c r="M33" s="462"/>
      <c r="N33" s="462"/>
      <c r="O33" s="462">
        <f>'Conventional Pipeline (Large)'!K42</f>
        <v>0</v>
      </c>
      <c r="P33" s="462">
        <f>'Conventional Pipeline (Large)'!L42</f>
        <v>0</v>
      </c>
      <c r="Q33" s="462" t="str">
        <f>'Conventional Pipeline (Large)'!M42</f>
        <v>Hanwell Broadway</v>
      </c>
      <c r="R33" s="462" t="str">
        <f>'Conventional Pipeline (Large)'!N42</f>
        <v>Hanwell</v>
      </c>
      <c r="S33" s="462">
        <f>'Conventional Pipeline (Large)'!O42</f>
        <v>0</v>
      </c>
      <c r="T33" s="462">
        <f>'Conventional Pipeline (Large)'!P42</f>
        <v>0</v>
      </c>
      <c r="U33" s="462">
        <f>'Conventional Pipeline (Large)'!Q42</f>
        <v>0</v>
      </c>
      <c r="V33" s="462" t="str">
        <f>'Conventional Pipeline (Large)'!R42</f>
        <v>HAN3</v>
      </c>
      <c r="W33" s="462" t="str">
        <f>'Conventional Pipeline (Large)'!S42</f>
        <v>No</v>
      </c>
      <c r="X33" s="462" t="str">
        <f>'Conventional Pipeline (Large)'!T42</f>
        <v>NA</v>
      </c>
      <c r="Y33" s="448">
        <f>'Conventional Pipeline (Large)'!U42</f>
        <v>1.37</v>
      </c>
      <c r="Z33" s="448">
        <f>'Conventional Pipeline (Large)'!V42</f>
        <v>0</v>
      </c>
      <c r="AA33" s="462">
        <f>'Conventional Pipeline (Large)'!W42</f>
        <v>0</v>
      </c>
      <c r="AB33" s="462">
        <f>'Conventional Pipeline (Large)'!X42</f>
        <v>0</v>
      </c>
      <c r="AC33" s="462">
        <f>'Conventional Pipeline (Large)'!Y42</f>
        <v>0</v>
      </c>
      <c r="AD33" s="462" t="e">
        <f>'Conventional Pipeline (Large)'!Z42</f>
        <v>#DIV/0!</v>
      </c>
      <c r="AE33" s="462" t="str">
        <f>'Conventional Pipeline (Large)'!AA42</f>
        <v>Record edited May 2024</v>
      </c>
      <c r="AF33" s="462" t="str">
        <f>'Conventional Pipeline (Large)'!AB42</f>
        <v>Superseded</v>
      </c>
      <c r="AG33" s="462"/>
      <c r="AJ33" s="462">
        <f>'Conventional Pipeline (Large)'!AE42</f>
        <v>0</v>
      </c>
      <c r="AK33" s="462">
        <f>'Conventional Pipeline (Large)'!AF42</f>
        <v>0</v>
      </c>
      <c r="AL33" s="462">
        <f>'Conventional Pipeline (Large)'!AG42</f>
        <v>0</v>
      </c>
      <c r="AM33" s="462">
        <f>'Conventional Pipeline (Large)'!AH42</f>
        <v>0</v>
      </c>
      <c r="AN33" s="462">
        <f>'Conventional Pipeline (Large)'!AI42</f>
        <v>0</v>
      </c>
      <c r="AO33" s="462">
        <f>'Conventional Pipeline (Large)'!AJ42</f>
        <v>0</v>
      </c>
      <c r="AP33" s="462">
        <f>'Conventional Pipeline (Large)'!AK42</f>
        <v>0</v>
      </c>
      <c r="AQ33" s="462">
        <f>'Conventional Pipeline (Large)'!AL42</f>
        <v>0</v>
      </c>
      <c r="AR33" s="462">
        <f>'Conventional Pipeline (Large)'!AM42</f>
        <v>0</v>
      </c>
      <c r="AS33" s="462">
        <f>'Conventional Pipeline (Large)'!AN42</f>
        <v>0</v>
      </c>
      <c r="AT33" s="462">
        <f>'Conventional Pipeline (Large)'!AO42</f>
        <v>0</v>
      </c>
      <c r="AU33" s="462">
        <f>'Conventional Pipeline (Large)'!AP42</f>
        <v>0</v>
      </c>
      <c r="AV33" s="462">
        <f>'Conventional Pipeline (Large)'!AQ42</f>
        <v>0</v>
      </c>
      <c r="AW33" s="462">
        <f>'Conventional Pipeline (Large)'!AR42</f>
        <v>0</v>
      </c>
      <c r="AX33" s="462">
        <f>'Conventional Pipeline (Large)'!AS42</f>
        <v>0</v>
      </c>
      <c r="AY33" s="462">
        <f>'Conventional Pipeline (Large)'!AT42</f>
        <v>0</v>
      </c>
      <c r="AZ33" s="462">
        <f>'Conventional Pipeline (Large)'!AU42</f>
        <v>0</v>
      </c>
      <c r="BA33" s="462">
        <f>'Conventional Pipeline (Large)'!AV42</f>
        <v>0</v>
      </c>
      <c r="BB33" s="462">
        <f>'Conventional Pipeline (Large)'!AW42</f>
        <v>0</v>
      </c>
      <c r="BC33" s="462">
        <f>'Conventional Pipeline (Large)'!AX42</f>
        <v>0</v>
      </c>
      <c r="BD33" s="462">
        <f>'Conventional Pipeline (Large)'!AY42</f>
        <v>0</v>
      </c>
      <c r="BE33" s="462">
        <f>'Conventional Pipeline (Large)'!AZ42</f>
        <v>0</v>
      </c>
      <c r="BF33" s="462">
        <f>'Conventional Pipeline (Large)'!BA42</f>
        <v>0</v>
      </c>
      <c r="BG33" s="462">
        <f>'Conventional Pipeline (Large)'!BB42</f>
        <v>0</v>
      </c>
      <c r="BH33" s="457">
        <f t="shared" si="0"/>
        <v>0</v>
      </c>
      <c r="BI33" s="457" t="str">
        <f>'Conventional Pipeline (Large)'!AC42</f>
        <v xml:space="preserve">This permission now recorded as superseded by 191309FUL. </v>
      </c>
      <c r="BJ33" s="457" t="str">
        <f>'Conventional Pipeline (Large)'!AD42</f>
        <v>NA</v>
      </c>
      <c r="BK33" s="457" t="s">
        <v>253</v>
      </c>
      <c r="BL33" s="457" t="s">
        <v>37</v>
      </c>
    </row>
    <row r="34" spans="1:64" s="494" customFormat="1" x14ac:dyDescent="0.45">
      <c r="A34" s="493"/>
      <c r="B34" s="493" t="str">
        <f>'Conventional Pipeline (Large)'!A43</f>
        <v>191309FUL</v>
      </c>
      <c r="C34" s="493" t="str">
        <f>'Conventional Pipeline (Large)'!B43</f>
        <v>Grant with S106 Obligations</v>
      </c>
      <c r="D34" s="493">
        <f>'Conventional Pipeline (Large)'!C43</f>
        <v>0</v>
      </c>
      <c r="E34" s="493">
        <f>'Conventional Pipeline (Large)'!D43</f>
        <v>44092</v>
      </c>
      <c r="F34" s="493">
        <f>'Conventional Pipeline (Large)'!E43</f>
        <v>43780</v>
      </c>
      <c r="G34" s="493" t="str">
        <f>'Conventional Pipeline (Large)'!F43</f>
        <v>Wickes &amp; Nissan, 75-117 Boston Road, Hanwell, London, W7 3SA</v>
      </c>
      <c r="H34" s="493" t="str">
        <f>'Conventional Pipeline (Large)'!G43</f>
        <v>Fully supersedes 1717284FUL. Part superseded itself by 210104VAR</v>
      </c>
      <c r="I34" s="493">
        <f>'Conventional Pipeline (Large)'!H43</f>
        <v>169</v>
      </c>
      <c r="J34" s="493">
        <f>'Conventional Pipeline (Large)'!I43</f>
        <v>0</v>
      </c>
      <c r="K34" s="493">
        <f>'Conventional Pipeline (Large)'!J43</f>
        <v>0</v>
      </c>
      <c r="L34" s="493"/>
      <c r="M34" s="493"/>
      <c r="N34" s="493"/>
      <c r="O34" s="493">
        <f>'Conventional Pipeline (Large)'!K43</f>
        <v>0</v>
      </c>
      <c r="P34" s="493">
        <f>'Conventional Pipeline (Large)'!L43</f>
        <v>0</v>
      </c>
      <c r="Q34" s="493" t="str">
        <f>'Conventional Pipeline (Large)'!M43</f>
        <v>Hanwell Broadway</v>
      </c>
      <c r="R34" s="493" t="str">
        <f>'Conventional Pipeline (Large)'!N43</f>
        <v>Hanwell</v>
      </c>
      <c r="S34" s="493">
        <f>'Conventional Pipeline (Large)'!O43</f>
        <v>515563</v>
      </c>
      <c r="T34" s="493">
        <f>'Conventional Pipeline (Large)'!P43</f>
        <v>179906</v>
      </c>
      <c r="U34" s="493">
        <f>'Conventional Pipeline (Large)'!Q43</f>
        <v>0</v>
      </c>
      <c r="V34" s="493" t="str">
        <f>'Conventional Pipeline (Large)'!R43</f>
        <v>HAN3</v>
      </c>
      <c r="W34" s="493" t="str">
        <f>'Conventional Pipeline (Large)'!S43</f>
        <v>No</v>
      </c>
      <c r="X34" s="493" t="str">
        <f>'Conventional Pipeline (Large)'!T43</f>
        <v>NA</v>
      </c>
      <c r="Y34" s="503">
        <f>'Conventional Pipeline (Large)'!U43</f>
        <v>1.45</v>
      </c>
      <c r="Z34" s="503">
        <f>'Conventional Pipeline (Large)'!V43</f>
        <v>0</v>
      </c>
      <c r="AA34" s="493">
        <f>'Conventional Pipeline (Large)'!W43</f>
        <v>39</v>
      </c>
      <c r="AB34" s="493">
        <f>'Conventional Pipeline (Large)'!X43</f>
        <v>20</v>
      </c>
      <c r="AC34" s="493">
        <f>'Conventional Pipeline (Large)'!Y43</f>
        <v>59</v>
      </c>
      <c r="AD34" s="493" t="e">
        <f>'Conventional Pipeline (Large)'!Z43</f>
        <v>#DIV/0!</v>
      </c>
      <c r="AE34" s="493" t="str">
        <f>'Conventional Pipeline (Large)'!AA43</f>
        <v>The 169 units making up phase 2 comprise 20 shared ownership and 39 affordable rent</v>
      </c>
      <c r="AF34" s="493" t="str">
        <f>'Conventional Pipeline (Large)'!AB43</f>
        <v>Completed</v>
      </c>
      <c r="AG34" s="493" t="s">
        <v>1537</v>
      </c>
      <c r="AJ34" s="493">
        <f>'Conventional Pipeline (Large)'!AE43</f>
        <v>0</v>
      </c>
      <c r="AK34" s="493">
        <f>'Conventional Pipeline (Large)'!AF43</f>
        <v>0</v>
      </c>
      <c r="AL34" s="493">
        <f>'Conventional Pipeline (Large)'!AG43</f>
        <v>0</v>
      </c>
      <c r="AM34" s="493">
        <f>'Conventional Pipeline (Large)'!AH43</f>
        <v>0</v>
      </c>
      <c r="AN34" s="493">
        <f>'Conventional Pipeline (Large)'!AI43</f>
        <v>0</v>
      </c>
      <c r="AO34" s="493">
        <f>'Conventional Pipeline (Large)'!AJ43</f>
        <v>0</v>
      </c>
      <c r="AP34" s="493">
        <f>'Conventional Pipeline (Large)'!AK43</f>
        <v>0</v>
      </c>
      <c r="AQ34" s="493">
        <f>'Conventional Pipeline (Large)'!AL43</f>
        <v>0</v>
      </c>
      <c r="AR34" s="493">
        <f>'Conventional Pipeline (Large)'!AM43</f>
        <v>0</v>
      </c>
      <c r="AS34" s="493">
        <f>'Conventional Pipeline (Large)'!AN43</f>
        <v>0</v>
      </c>
      <c r="AT34" s="493">
        <f>'Conventional Pipeline (Large)'!AO43</f>
        <v>0</v>
      </c>
      <c r="AU34" s="493">
        <f>'Conventional Pipeline (Large)'!AP43</f>
        <v>0</v>
      </c>
      <c r="AV34" s="493">
        <f>'Conventional Pipeline (Large)'!AQ43</f>
        <v>0</v>
      </c>
      <c r="AW34" s="493">
        <f>'Conventional Pipeline (Large)'!AR43</f>
        <v>0</v>
      </c>
      <c r="AX34" s="493">
        <f>'Conventional Pipeline (Large)'!AS43</f>
        <v>0</v>
      </c>
      <c r="AY34" s="493">
        <f>'Conventional Pipeline (Large)'!AT43</f>
        <v>0</v>
      </c>
      <c r="AZ34" s="493">
        <f>'Conventional Pipeline (Large)'!AU43</f>
        <v>0</v>
      </c>
      <c r="BA34" s="493">
        <f>'Conventional Pipeline (Large)'!AV43</f>
        <v>0</v>
      </c>
      <c r="BB34" s="493">
        <f>'Conventional Pipeline (Large)'!AW43</f>
        <v>0</v>
      </c>
      <c r="BC34" s="493">
        <f>'Conventional Pipeline (Large)'!AX43</f>
        <v>0</v>
      </c>
      <c r="BD34" s="493">
        <f>'Conventional Pipeline (Large)'!AY43</f>
        <v>0</v>
      </c>
      <c r="BE34" s="493">
        <f>'Conventional Pipeline (Large)'!AZ43</f>
        <v>0</v>
      </c>
      <c r="BF34" s="493">
        <f>'Conventional Pipeline (Large)'!BA43</f>
        <v>0</v>
      </c>
      <c r="BG34" s="493">
        <f>'Conventional Pipeline (Large)'!BB43</f>
        <v>0</v>
      </c>
      <c r="BH34" s="457">
        <f t="shared" si="0"/>
        <v>0</v>
      </c>
      <c r="BI34" s="457" t="str">
        <f>'Conventional Pipeline (Large)'!AC43</f>
        <v xml:space="preserve">The development is being built in 2 phases due to delayed vacant possession of part of the site. Phase 1 comprising 191 units completed in January 2023. Phase 2 (169) started Nov 2021, and completed September 2024.  </v>
      </c>
      <c r="BJ34" s="457" t="str">
        <f>'Conventional Pipeline (Large)'!AD43</f>
        <v>NA</v>
      </c>
      <c r="BK34" s="457" t="s">
        <v>1564</v>
      </c>
      <c r="BL34" s="457" t="s">
        <v>1307</v>
      </c>
    </row>
    <row r="35" spans="1:64" s="76" customFormat="1" hidden="1" x14ac:dyDescent="0.45">
      <c r="A35" s="462"/>
      <c r="B35" s="462" t="str">
        <f>'Conventional Pipeline (Large)'!A44</f>
        <v>210104VAR</v>
      </c>
      <c r="C35" s="462" t="str">
        <f>'Conventional Pipeline (Large)'!B44</f>
        <v>Grant with S106 Obligations</v>
      </c>
      <c r="D35" s="462">
        <f>'Conventional Pipeline (Large)'!C44</f>
        <v>0</v>
      </c>
      <c r="E35" s="462">
        <f>'Conventional Pipeline (Large)'!D44</f>
        <v>44533</v>
      </c>
      <c r="F35" s="462">
        <f>'Conventional Pipeline (Large)'!E44</f>
        <v>44501</v>
      </c>
      <c r="G35" s="462" t="str">
        <f>'Conventional Pipeline (Large)'!F44</f>
        <v>75-117 Boston Road Hanwell London W7 3SA</v>
      </c>
      <c r="H35" s="462" t="str">
        <f>'Conventional Pipeline (Large)'!G44</f>
        <v>Minor Material Amendment (S73) to vary conditions 2, 15, 16, 22, 25, 26, 27 and 32, seeking to increase the number of residential units, in pursuant to planning permission ref: 191309FUL</v>
      </c>
      <c r="I35" s="462" t="str">
        <f>'Conventional Pipeline (Large)'!H44</f>
        <v>Incorporated into 191309FUL</v>
      </c>
      <c r="J35" s="462" t="str">
        <f>'Conventional Pipeline (Large)'!I44</f>
        <v>Incorporated into 191309FUL</v>
      </c>
      <c r="K35" s="462" t="str">
        <f>'Conventional Pipeline (Large)'!J44</f>
        <v>Incorporated into 191309FUL</v>
      </c>
      <c r="L35" s="462"/>
      <c r="M35" s="462"/>
      <c r="N35" s="462"/>
      <c r="O35" s="462">
        <f>'Conventional Pipeline (Large)'!K44</f>
        <v>0</v>
      </c>
      <c r="P35" s="462">
        <f>'Conventional Pipeline (Large)'!L44</f>
        <v>0</v>
      </c>
      <c r="Q35" s="462" t="str">
        <f>'Conventional Pipeline (Large)'!M44</f>
        <v>Hanwell Broadway</v>
      </c>
      <c r="R35" s="462" t="str">
        <f>'Conventional Pipeline (Large)'!N44</f>
        <v>Hanwell</v>
      </c>
      <c r="S35" s="462">
        <f>'Conventional Pipeline (Large)'!O44</f>
        <v>515579</v>
      </c>
      <c r="T35" s="462">
        <f>'Conventional Pipeline (Large)'!P44</f>
        <v>179889</v>
      </c>
      <c r="U35" s="462">
        <f>'Conventional Pipeline (Large)'!Q44</f>
        <v>0</v>
      </c>
      <c r="V35" s="462" t="str">
        <f>'Conventional Pipeline (Large)'!R44</f>
        <v>HAN3</v>
      </c>
      <c r="W35" s="462" t="str">
        <f>'Conventional Pipeline (Large)'!S44</f>
        <v>No</v>
      </c>
      <c r="X35" s="462" t="str">
        <f>'Conventional Pipeline (Large)'!T44</f>
        <v>NA</v>
      </c>
      <c r="Y35" s="448">
        <f>'Conventional Pipeline (Large)'!U44</f>
        <v>1.45</v>
      </c>
      <c r="Z35" s="448" t="str">
        <f>'Conventional Pipeline (Large)'!V44</f>
        <v>Incorporated into 191309FUL</v>
      </c>
      <c r="AA35" s="462" t="str">
        <f>'Conventional Pipeline (Large)'!W44</f>
        <v>Incorporated into 191309FUL</v>
      </c>
      <c r="AB35" s="462" t="str">
        <f>'Conventional Pipeline (Large)'!X44</f>
        <v>Incorporated into 191309FUL</v>
      </c>
      <c r="AC35" s="462" t="str">
        <f>'Conventional Pipeline (Large)'!Y44</f>
        <v>Incorporated into 191309FUL</v>
      </c>
      <c r="AD35" s="462" t="e">
        <f>'Conventional Pipeline (Large)'!Z44</f>
        <v>#VALUE!</v>
      </c>
      <c r="AE35" s="462" t="str">
        <f>'Conventional Pipeline (Large)'!AA44</f>
        <v>Incorporated into 191309FUL</v>
      </c>
      <c r="AF35" s="462" t="str">
        <f>'Conventional Pipeline (Large)'!AB44</f>
        <v>Completed</v>
      </c>
      <c r="AG35" s="462"/>
      <c r="AJ35" s="462">
        <f>'Conventional Pipeline (Large)'!AE44</f>
        <v>0</v>
      </c>
      <c r="AK35" s="462">
        <f>'Conventional Pipeline (Large)'!AF44</f>
        <v>0</v>
      </c>
      <c r="AL35" s="462">
        <f>'Conventional Pipeline (Large)'!AG44</f>
        <v>0</v>
      </c>
      <c r="AM35" s="462">
        <f>'Conventional Pipeline (Large)'!AH44</f>
        <v>0</v>
      </c>
      <c r="AN35" s="462">
        <f>'Conventional Pipeline (Large)'!AI44</f>
        <v>0</v>
      </c>
      <c r="AO35" s="462">
        <f>'Conventional Pipeline (Large)'!AJ44</f>
        <v>0</v>
      </c>
      <c r="AP35" s="462">
        <f>'Conventional Pipeline (Large)'!AK44</f>
        <v>0</v>
      </c>
      <c r="AQ35" s="462">
        <f>'Conventional Pipeline (Large)'!AL44</f>
        <v>0</v>
      </c>
      <c r="AR35" s="462">
        <f>'Conventional Pipeline (Large)'!AM44</f>
        <v>0</v>
      </c>
      <c r="AS35" s="462">
        <f>'Conventional Pipeline (Large)'!AN44</f>
        <v>0</v>
      </c>
      <c r="AT35" s="462">
        <f>'Conventional Pipeline (Large)'!AO44</f>
        <v>0</v>
      </c>
      <c r="AU35" s="462">
        <f>'Conventional Pipeline (Large)'!AP44</f>
        <v>0</v>
      </c>
      <c r="AV35" s="462">
        <f>'Conventional Pipeline (Large)'!AQ44</f>
        <v>0</v>
      </c>
      <c r="AW35" s="462">
        <f>'Conventional Pipeline (Large)'!AR44</f>
        <v>0</v>
      </c>
      <c r="AX35" s="462">
        <f>'Conventional Pipeline (Large)'!AS44</f>
        <v>0</v>
      </c>
      <c r="AY35" s="462">
        <f>'Conventional Pipeline (Large)'!AT44</f>
        <v>0</v>
      </c>
      <c r="AZ35" s="462">
        <f>'Conventional Pipeline (Large)'!AU44</f>
        <v>0</v>
      </c>
      <c r="BA35" s="462">
        <f>'Conventional Pipeline (Large)'!AV44</f>
        <v>0</v>
      </c>
      <c r="BB35" s="462">
        <f>'Conventional Pipeline (Large)'!AW44</f>
        <v>0</v>
      </c>
      <c r="BC35" s="462">
        <f>'Conventional Pipeline (Large)'!AX44</f>
        <v>0</v>
      </c>
      <c r="BD35" s="462">
        <f>'Conventional Pipeline (Large)'!AY44</f>
        <v>0</v>
      </c>
      <c r="BE35" s="462">
        <f>'Conventional Pipeline (Large)'!AZ44</f>
        <v>0</v>
      </c>
      <c r="BF35" s="462">
        <f>'Conventional Pipeline (Large)'!BA44</f>
        <v>0</v>
      </c>
      <c r="BG35" s="462">
        <f>'Conventional Pipeline (Large)'!BB44</f>
        <v>0</v>
      </c>
      <c r="BH35" s="457">
        <f t="shared" si="0"/>
        <v>0</v>
      </c>
      <c r="BI35" s="457" t="str">
        <f>'Conventional Pipeline (Large)'!AC44</f>
        <v>Increased unit total by 27 units. Incorporated into 191309FUL</v>
      </c>
      <c r="BJ35" s="457" t="str">
        <f>'Conventional Pipeline (Large)'!AD44</f>
        <v>NA - Incorporated into 191309FUL</v>
      </c>
      <c r="BK35" s="457" t="s">
        <v>258</v>
      </c>
      <c r="BL35" s="457" t="s">
        <v>259</v>
      </c>
    </row>
    <row r="36" spans="1:64" s="494" customFormat="1" x14ac:dyDescent="0.45">
      <c r="A36" s="493"/>
      <c r="B36" s="493" t="str">
        <f>'Conventional Pipeline (Large)'!A45</f>
        <v>184014FUL</v>
      </c>
      <c r="C36" s="493" t="str">
        <f>'Conventional Pipeline (Large)'!B45</f>
        <v>Grant with S106 Obligations</v>
      </c>
      <c r="D36" s="493">
        <f>'Conventional Pipeline (Large)'!C45</f>
        <v>0</v>
      </c>
      <c r="E36" s="493">
        <f>'Conventional Pipeline (Large)'!D45</f>
        <v>44043</v>
      </c>
      <c r="F36" s="493">
        <f>'Conventional Pipeline (Large)'!E45</f>
        <v>44368</v>
      </c>
      <c r="G36" s="493" t="str">
        <f>'Conventional Pipeline (Large)'!F45</f>
        <v>4 Trumpers Way, Hanwell, London, W7 2QA (Elthorne Works)</v>
      </c>
      <c r="H36" s="493" t="str">
        <f>'Conventional Pipeline (Large)'!G45</f>
        <v>Part superseded by 233548NMA (adjusts tenure mix only)</v>
      </c>
      <c r="I36" s="493">
        <f>'Conventional Pipeline (Large)'!H45</f>
        <v>213</v>
      </c>
      <c r="J36" s="493">
        <f>'Conventional Pipeline (Large)'!I45</f>
        <v>0</v>
      </c>
      <c r="K36" s="493">
        <f>'Conventional Pipeline (Large)'!J45</f>
        <v>213</v>
      </c>
      <c r="L36" s="493"/>
      <c r="M36" s="493"/>
      <c r="N36" s="493"/>
      <c r="O36" s="493">
        <f>'Conventional Pipeline (Large)'!K45</f>
        <v>0</v>
      </c>
      <c r="P36" s="493">
        <f>'Conventional Pipeline (Large)'!L45</f>
        <v>0</v>
      </c>
      <c r="Q36" s="493" t="str">
        <f>'Conventional Pipeline (Large)'!M45</f>
        <v>Hanwell Broadway</v>
      </c>
      <c r="R36" s="493" t="str">
        <f>'Conventional Pipeline (Large)'!N45</f>
        <v>Hanwell</v>
      </c>
      <c r="S36" s="493">
        <f>'Conventional Pipeline (Large)'!O45</f>
        <v>515556</v>
      </c>
      <c r="T36" s="493">
        <f>'Conventional Pipeline (Large)'!P45</f>
        <v>179431</v>
      </c>
      <c r="U36" s="493">
        <f>'Conventional Pipeline (Large)'!Q45</f>
        <v>0</v>
      </c>
      <c r="V36" s="493" t="str">
        <f>'Conventional Pipeline (Large)'!R45</f>
        <v>No</v>
      </c>
      <c r="W36" s="493" t="str">
        <f>'Conventional Pipeline (Large)'!S45</f>
        <v>No</v>
      </c>
      <c r="X36" s="493" t="str">
        <f>'Conventional Pipeline (Large)'!T45</f>
        <v>NA</v>
      </c>
      <c r="Y36" s="503">
        <f>'Conventional Pipeline (Large)'!U45</f>
        <v>1.08</v>
      </c>
      <c r="Z36" s="503">
        <f>'Conventional Pipeline (Large)'!V45</f>
        <v>213</v>
      </c>
      <c r="AA36" s="493">
        <f>'Conventional Pipeline (Large)'!W45</f>
        <v>17</v>
      </c>
      <c r="AB36" s="493">
        <f>'Conventional Pipeline (Large)'!X45</f>
        <v>54</v>
      </c>
      <c r="AC36" s="493">
        <f>'Conventional Pipeline (Large)'!Y45</f>
        <v>71</v>
      </c>
      <c r="AD36" s="493">
        <f>'Conventional Pipeline (Large)'!Z45</f>
        <v>33.333333333333329</v>
      </c>
      <c r="AE36" s="493" t="str">
        <f>'Conventional Pipeline (Large)'!AA45</f>
        <v>The scheme mix recorded here has accounted for 233548NMA which alters the size mix but overall unit total and unit tenure mix remained unchanged (HR tenure mix has been adjusted).  A total of 71 affordable units, comprising 54 Shared Ownership units and 17 Social  Rent units.</v>
      </c>
      <c r="AF36" s="493" t="str">
        <f>'Conventional Pipeline (Large)'!AB45</f>
        <v>Started</v>
      </c>
      <c r="AG36" s="493" t="s">
        <v>1537</v>
      </c>
      <c r="AJ36" s="493">
        <f>'Conventional Pipeline (Large)'!AE45</f>
        <v>0</v>
      </c>
      <c r="AK36" s="493">
        <f>'Conventional Pipeline (Large)'!AF45</f>
        <v>0</v>
      </c>
      <c r="AL36" s="493">
        <f>'Conventional Pipeline (Large)'!AG45</f>
        <v>0</v>
      </c>
      <c r="AM36" s="493">
        <f>'Conventional Pipeline (Large)'!AH45</f>
        <v>0</v>
      </c>
      <c r="AN36" s="493">
        <f>'Conventional Pipeline (Large)'!AI45</f>
        <v>0</v>
      </c>
      <c r="AO36" s="493">
        <f>'Conventional Pipeline (Large)'!AJ45</f>
        <v>0</v>
      </c>
      <c r="AP36" s="493">
        <f>'Conventional Pipeline (Large)'!AK45</f>
        <v>0</v>
      </c>
      <c r="AQ36" s="493">
        <f>'Conventional Pipeline (Large)'!AL45</f>
        <v>0</v>
      </c>
      <c r="AR36" s="493">
        <f>'Conventional Pipeline (Large)'!AM45</f>
        <v>0</v>
      </c>
      <c r="AS36" s="493">
        <f>'Conventional Pipeline (Large)'!AN45</f>
        <v>0</v>
      </c>
      <c r="AT36" s="493">
        <f>'Conventional Pipeline (Large)'!AO45</f>
        <v>0</v>
      </c>
      <c r="AU36" s="493">
        <f>'Conventional Pipeline (Large)'!AP45</f>
        <v>0</v>
      </c>
      <c r="AV36" s="493">
        <f>'Conventional Pipeline (Large)'!AQ45</f>
        <v>0</v>
      </c>
      <c r="AW36" s="493">
        <f>'Conventional Pipeline (Large)'!AR45</f>
        <v>71</v>
      </c>
      <c r="AX36" s="493">
        <f>'Conventional Pipeline (Large)'!AS45</f>
        <v>71</v>
      </c>
      <c r="AY36" s="493">
        <f>'Conventional Pipeline (Large)'!AT45</f>
        <v>71</v>
      </c>
      <c r="AZ36" s="493">
        <f>'Conventional Pipeline (Large)'!AU45</f>
        <v>0</v>
      </c>
      <c r="BA36" s="493">
        <f>'Conventional Pipeline (Large)'!AV45</f>
        <v>0</v>
      </c>
      <c r="BB36" s="493">
        <f>'Conventional Pipeline (Large)'!AW45</f>
        <v>0</v>
      </c>
      <c r="BC36" s="493">
        <f>'Conventional Pipeline (Large)'!AX45</f>
        <v>0</v>
      </c>
      <c r="BD36" s="493">
        <f>'Conventional Pipeline (Large)'!AY45</f>
        <v>0</v>
      </c>
      <c r="BE36" s="493">
        <f>'Conventional Pipeline (Large)'!AZ45</f>
        <v>0</v>
      </c>
      <c r="BF36" s="493">
        <f>'Conventional Pipeline (Large)'!BA45</f>
        <v>0</v>
      </c>
      <c r="BG36" s="493">
        <f>'Conventional Pipeline (Large)'!BB45</f>
        <v>213</v>
      </c>
      <c r="BH36" s="457">
        <f t="shared" si="0"/>
        <v>213</v>
      </c>
      <c r="BI36" s="457" t="str">
        <f>'Conventional Pipeline (Large)'!AC45</f>
        <v xml:space="preserve">Whilst this extant permission remains part of the pipeline currently, an alternative scheme has now been submitted (Jan 2026) outside of the 24/25 reporting period, and a decision on this is pending currently. It is premature to add this to the pending tab in this iteration (version 3) of the trajectory. Whilst the extant permission is now unlikely to be built out, it is too early to supersede this scheme at present.  </v>
      </c>
      <c r="BJ36" s="457" t="str">
        <f>'Conventional Pipeline (Large)'!AD45</f>
        <v xml:space="preserve">Bespoke. CIL records confirm commencement June 2021, although not advanced beyond site clearance.  Recent NMA application. Whilst the capacity input here derives from the extant scheme currently, and is likely to change, the timing of any delivery is likely to be informed by the future pending scheme. </v>
      </c>
      <c r="BK36" s="457">
        <v>0</v>
      </c>
      <c r="BL36" s="457" t="s">
        <v>262</v>
      </c>
    </row>
    <row r="37" spans="1:64" s="76" customFormat="1" hidden="1" x14ac:dyDescent="0.45">
      <c r="A37" s="462"/>
      <c r="B37" s="462" t="str">
        <f>'Conventional Pipeline (Large)'!A46</f>
        <v>172913FUL</v>
      </c>
      <c r="C37" s="462" t="str">
        <f>'Conventional Pipeline (Large)'!B46</f>
        <v>Appeal allowed with conditions</v>
      </c>
      <c r="D37" s="462" t="str">
        <f>'Conventional Pipeline (Large)'!C46</f>
        <v>Yes</v>
      </c>
      <c r="E37" s="462">
        <f>'Conventional Pipeline (Large)'!D46</f>
        <v>43669</v>
      </c>
      <c r="F37" s="462">
        <f>'Conventional Pipeline (Large)'!E46</f>
        <v>44739</v>
      </c>
      <c r="G37" s="462" t="str">
        <f>'Conventional Pipeline (Large)'!F46</f>
        <v>64-66 And 70-88 Uxbridge Road, Hanwell, London, W7 3SU</v>
      </c>
      <c r="H37" s="462">
        <f>'Conventional Pipeline (Large)'!G46</f>
        <v>0</v>
      </c>
      <c r="I37" s="462">
        <f>'Conventional Pipeline (Large)'!H46</f>
        <v>57</v>
      </c>
      <c r="J37" s="462">
        <f>'Conventional Pipeline (Large)'!I46</f>
        <v>2</v>
      </c>
      <c r="K37" s="462">
        <f>'Conventional Pipeline (Large)'!J46</f>
        <v>55</v>
      </c>
      <c r="L37" s="462"/>
      <c r="M37" s="462"/>
      <c r="N37" s="462"/>
      <c r="O37" s="462">
        <f>'Conventional Pipeline (Large)'!K46</f>
        <v>0</v>
      </c>
      <c r="P37" s="462">
        <f>'Conventional Pipeline (Large)'!L46</f>
        <v>0</v>
      </c>
      <c r="Q37" s="462" t="str">
        <f>'Conventional Pipeline (Large)'!M46</f>
        <v>Hanwell Broadway</v>
      </c>
      <c r="R37" s="462" t="str">
        <f>'Conventional Pipeline (Large)'!N46</f>
        <v>Hanwell</v>
      </c>
      <c r="S37" s="462">
        <f>'Conventional Pipeline (Large)'!O46</f>
        <v>0</v>
      </c>
      <c r="T37" s="462">
        <f>'Conventional Pipeline (Large)'!P46</f>
        <v>0</v>
      </c>
      <c r="U37" s="462">
        <f>'Conventional Pipeline (Large)'!Q46</f>
        <v>0</v>
      </c>
      <c r="V37" s="462" t="str">
        <f>'Conventional Pipeline (Large)'!R46</f>
        <v>HAN1</v>
      </c>
      <c r="W37" s="462" t="str">
        <f>'Conventional Pipeline (Large)'!S46</f>
        <v>05HA</v>
      </c>
      <c r="X37" s="462">
        <f>'Conventional Pipeline (Large)'!T46</f>
        <v>55</v>
      </c>
      <c r="Y37" s="448">
        <f>'Conventional Pipeline (Large)'!U46</f>
        <v>0.14000000000000001</v>
      </c>
      <c r="Z37" s="448">
        <f>'Conventional Pipeline (Large)'!V46</f>
        <v>0</v>
      </c>
      <c r="AA37" s="462">
        <f>'Conventional Pipeline (Large)'!W46</f>
        <v>0</v>
      </c>
      <c r="AB37" s="462">
        <f>'Conventional Pipeline (Large)'!X46</f>
        <v>0</v>
      </c>
      <c r="AC37" s="462">
        <f>'Conventional Pipeline (Large)'!Y46</f>
        <v>0</v>
      </c>
      <c r="AD37" s="462">
        <f>'Conventional Pipeline (Large)'!Z46</f>
        <v>0</v>
      </c>
      <c r="AE37" s="462">
        <f>'Conventional Pipeline (Large)'!AA46</f>
        <v>0</v>
      </c>
      <c r="AF37" s="462" t="str">
        <f>'Conventional Pipeline (Large)'!AB46</f>
        <v>Started</v>
      </c>
      <c r="AG37" s="462"/>
      <c r="AJ37" s="462">
        <f>'Conventional Pipeline (Large)'!AE46</f>
        <v>0</v>
      </c>
      <c r="AK37" s="462">
        <f>'Conventional Pipeline (Large)'!AF46</f>
        <v>0</v>
      </c>
      <c r="AL37" s="462">
        <f>'Conventional Pipeline (Large)'!AG46</f>
        <v>0</v>
      </c>
      <c r="AM37" s="462">
        <f>'Conventional Pipeline (Large)'!AH46</f>
        <v>0</v>
      </c>
      <c r="AN37" s="462">
        <f>'Conventional Pipeline (Large)'!AI46</f>
        <v>0</v>
      </c>
      <c r="AO37" s="462">
        <f>'Conventional Pipeline (Large)'!AJ46</f>
        <v>0</v>
      </c>
      <c r="AP37" s="462">
        <f>'Conventional Pipeline (Large)'!AK46</f>
        <v>0</v>
      </c>
      <c r="AQ37" s="462">
        <f>'Conventional Pipeline (Large)'!AL46</f>
        <v>0</v>
      </c>
      <c r="AR37" s="462">
        <f>'Conventional Pipeline (Large)'!AM46</f>
        <v>0</v>
      </c>
      <c r="AS37" s="462">
        <f>'Conventional Pipeline (Large)'!AN46</f>
        <v>0</v>
      </c>
      <c r="AT37" s="462">
        <f>'Conventional Pipeline (Large)'!AO46</f>
        <v>0</v>
      </c>
      <c r="AU37" s="462">
        <f>'Conventional Pipeline (Large)'!AP46</f>
        <v>0</v>
      </c>
      <c r="AV37" s="462">
        <f>'Conventional Pipeline (Large)'!AQ46</f>
        <v>0</v>
      </c>
      <c r="AW37" s="462">
        <f>'Conventional Pipeline (Large)'!AR46</f>
        <v>0</v>
      </c>
      <c r="AX37" s="462">
        <f>'Conventional Pipeline (Large)'!AS46</f>
        <v>0</v>
      </c>
      <c r="AY37" s="462">
        <f>'Conventional Pipeline (Large)'!AT46</f>
        <v>0</v>
      </c>
      <c r="AZ37" s="462">
        <f>'Conventional Pipeline (Large)'!AU46</f>
        <v>0</v>
      </c>
      <c r="BA37" s="462">
        <f>'Conventional Pipeline (Large)'!AV46</f>
        <v>0</v>
      </c>
      <c r="BB37" s="462">
        <f>'Conventional Pipeline (Large)'!AW46</f>
        <v>0</v>
      </c>
      <c r="BC37" s="462">
        <f>'Conventional Pipeline (Large)'!AX46</f>
        <v>0</v>
      </c>
      <c r="BD37" s="462">
        <f>'Conventional Pipeline (Large)'!AY46</f>
        <v>0</v>
      </c>
      <c r="BE37" s="462">
        <f>'Conventional Pipeline (Large)'!AZ46</f>
        <v>0</v>
      </c>
      <c r="BF37" s="462">
        <f>'Conventional Pipeline (Large)'!BA46</f>
        <v>0</v>
      </c>
      <c r="BG37" s="462">
        <f>'Conventional Pipeline (Large)'!BB46</f>
        <v>0</v>
      </c>
      <c r="BH37" s="457">
        <f t="shared" si="0"/>
        <v>0</v>
      </c>
      <c r="BI37" s="457" t="str">
        <f>'Conventional Pipeline (Large)'!AC46</f>
        <v>Small site application which forms part of a bigger allocation (05HA). Note also previous application  on adjacent site - 215983FUL - resolution to grant given but legal agreement not signed and application now disposed (Aug 2025). Allocation capacity input supersedes capacity from this pipeline entry.</v>
      </c>
      <c r="BJ37" s="457" t="str">
        <f>'Conventional Pipeline (Large)'!AD46</f>
        <v>NA</v>
      </c>
      <c r="BK37" s="457" t="s">
        <v>1211</v>
      </c>
      <c r="BL37" s="457" t="s">
        <v>37</v>
      </c>
    </row>
    <row r="38" spans="1:64" s="494" customFormat="1" x14ac:dyDescent="0.45">
      <c r="A38" s="493"/>
      <c r="B38" s="493" t="str">
        <f>'Conventional Pipeline (Large)'!A47</f>
        <v>220545FULR3</v>
      </c>
      <c r="C38" s="493" t="str">
        <f>'Conventional Pipeline (Large)'!B47</f>
        <v>Grant with S106 Obligations</v>
      </c>
      <c r="D38" s="493">
        <f>'Conventional Pipeline (Large)'!C47</f>
        <v>0</v>
      </c>
      <c r="E38" s="493">
        <f>'Conventional Pipeline (Large)'!D47</f>
        <v>45069</v>
      </c>
      <c r="F38" s="493">
        <f>'Conventional Pipeline (Large)'!E47</f>
        <v>45413</v>
      </c>
      <c r="G38" s="493" t="str">
        <f>'Conventional Pipeline (Large)'!F47</f>
        <v>Site Of Former Northolt Grange Community Centre And Part Of St Raphael's Catholic School, Northolt, Middlesex, UB5 6NF</v>
      </c>
      <c r="H38" s="493" t="str">
        <f>'Conventional Pipeline (Large)'!G47</f>
        <v>See also 213792HYBRID (no resi. Component)</v>
      </c>
      <c r="I38" s="493">
        <f>'Conventional Pipeline (Large)'!H47</f>
        <v>92</v>
      </c>
      <c r="J38" s="493">
        <f>'Conventional Pipeline (Large)'!I47</f>
        <v>0</v>
      </c>
      <c r="K38" s="493">
        <f>'Conventional Pipeline (Large)'!J47</f>
        <v>92</v>
      </c>
      <c r="L38" s="493"/>
      <c r="M38" s="493"/>
      <c r="N38" s="493"/>
      <c r="O38" s="493">
        <f>'Conventional Pipeline (Large)'!K47</f>
        <v>0</v>
      </c>
      <c r="P38" s="493" t="str">
        <f>'Conventional Pipeline (Large)'!L47</f>
        <v>New Build</v>
      </c>
      <c r="Q38" s="493" t="str">
        <f>'Conventional Pipeline (Large)'!M47</f>
        <v>Northolt West End</v>
      </c>
      <c r="R38" s="493" t="str">
        <f>'Conventional Pipeline (Large)'!N47</f>
        <v>Northolt</v>
      </c>
      <c r="S38" s="493">
        <f>'Conventional Pipeline (Large)'!O47</f>
        <v>510908</v>
      </c>
      <c r="T38" s="493">
        <f>'Conventional Pipeline (Large)'!P47</f>
        <v>183173</v>
      </c>
      <c r="U38" s="493">
        <f>'Conventional Pipeline (Large)'!Q47</f>
        <v>0</v>
      </c>
      <c r="V38" s="493" t="str">
        <f>'Conventional Pipeline (Large)'!R47</f>
        <v>No</v>
      </c>
      <c r="W38" s="493" t="str">
        <f>'Conventional Pipeline (Large)'!S47</f>
        <v>Allocation (Reg 18 NO14) not pursued</v>
      </c>
      <c r="X38" s="493" t="str">
        <f>'Conventional Pipeline (Large)'!T47</f>
        <v>NA</v>
      </c>
      <c r="Y38" s="503">
        <f>'Conventional Pipeline (Large)'!U47</f>
        <v>0.61</v>
      </c>
      <c r="Z38" s="503">
        <f>'Conventional Pipeline (Large)'!V47</f>
        <v>92</v>
      </c>
      <c r="AA38" s="493">
        <f>'Conventional Pipeline (Large)'!W47</f>
        <v>84</v>
      </c>
      <c r="AB38" s="493">
        <f>'Conventional Pipeline (Large)'!X47</f>
        <v>8</v>
      </c>
      <c r="AC38" s="493">
        <f>'Conventional Pipeline (Large)'!Y47</f>
        <v>92</v>
      </c>
      <c r="AD38" s="493">
        <f>'Conventional Pipeline (Large)'!Z47</f>
        <v>100</v>
      </c>
      <c r="AE38" s="493" t="str">
        <f>'Conventional Pipeline (Large)'!AA47</f>
        <v xml:space="preserve">All 92 units are affordable, comprising 84 London Affordable Rent and 8 London Shared Ownership units. </v>
      </c>
      <c r="AF38" s="493" t="str">
        <f>'Conventional Pipeline (Large)'!AB47</f>
        <v>Started</v>
      </c>
      <c r="AG38" s="493" t="s">
        <v>1537</v>
      </c>
      <c r="AJ38" s="493">
        <f>'Conventional Pipeline (Large)'!AE47</f>
        <v>0</v>
      </c>
      <c r="AK38" s="493">
        <f>'Conventional Pipeline (Large)'!AF47</f>
        <v>0</v>
      </c>
      <c r="AL38" s="493">
        <f>'Conventional Pipeline (Large)'!AG47</f>
        <v>0</v>
      </c>
      <c r="AM38" s="493">
        <f>'Conventional Pipeline (Large)'!AH47</f>
        <v>0</v>
      </c>
      <c r="AN38" s="493">
        <f>'Conventional Pipeline (Large)'!AI47</f>
        <v>0</v>
      </c>
      <c r="AO38" s="493">
        <f>'Conventional Pipeline (Large)'!AJ47</f>
        <v>0</v>
      </c>
      <c r="AP38" s="493">
        <f>'Conventional Pipeline (Large)'!AK47</f>
        <v>0</v>
      </c>
      <c r="AQ38" s="493">
        <f>'Conventional Pipeline (Large)'!AL47</f>
        <v>0</v>
      </c>
      <c r="AR38" s="493">
        <f>'Conventional Pipeline (Large)'!AM47</f>
        <v>0</v>
      </c>
      <c r="AS38" s="493">
        <f>'Conventional Pipeline (Large)'!AN47</f>
        <v>0</v>
      </c>
      <c r="AT38" s="493">
        <f>'Conventional Pipeline (Large)'!AO47</f>
        <v>92</v>
      </c>
      <c r="AU38" s="493">
        <f>'Conventional Pipeline (Large)'!AP47</f>
        <v>0</v>
      </c>
      <c r="AV38" s="493">
        <f>'Conventional Pipeline (Large)'!AQ47</f>
        <v>0</v>
      </c>
      <c r="AW38" s="493">
        <f>'Conventional Pipeline (Large)'!AR47</f>
        <v>0</v>
      </c>
      <c r="AX38" s="493">
        <f>'Conventional Pipeline (Large)'!AS47</f>
        <v>0</v>
      </c>
      <c r="AY38" s="493">
        <f>'Conventional Pipeline (Large)'!AT47</f>
        <v>0</v>
      </c>
      <c r="AZ38" s="493">
        <f>'Conventional Pipeline (Large)'!AU47</f>
        <v>0</v>
      </c>
      <c r="BA38" s="493">
        <f>'Conventional Pipeline (Large)'!AV47</f>
        <v>0</v>
      </c>
      <c r="BB38" s="493">
        <f>'Conventional Pipeline (Large)'!AW47</f>
        <v>0</v>
      </c>
      <c r="BC38" s="493">
        <f>'Conventional Pipeline (Large)'!AX47</f>
        <v>0</v>
      </c>
      <c r="BD38" s="493">
        <f>'Conventional Pipeline (Large)'!AY47</f>
        <v>0</v>
      </c>
      <c r="BE38" s="493">
        <f>'Conventional Pipeline (Large)'!AZ47</f>
        <v>0</v>
      </c>
      <c r="BF38" s="493">
        <f>'Conventional Pipeline (Large)'!BA47</f>
        <v>0</v>
      </c>
      <c r="BG38" s="493">
        <f>'Conventional Pipeline (Large)'!BB47</f>
        <v>92</v>
      </c>
      <c r="BH38" s="457">
        <f t="shared" si="0"/>
        <v>0</v>
      </c>
      <c r="BI38" s="457" t="str">
        <f>'Conventional Pipeline (Large)'!AC47</f>
        <v>Capacity for this site assigned to pipeline rather than allocation.</v>
      </c>
      <c r="BJ38" s="457" t="str">
        <f>'Conventional Pipeline (Large)'!AD47</f>
        <v>Bespoke. Works commenced early Summer 2024. Topping out stage reached February 2025. Due to be completed Spring 2026.</v>
      </c>
      <c r="BK38" s="457" t="s">
        <v>274</v>
      </c>
      <c r="BL38" s="457" t="s">
        <v>275</v>
      </c>
    </row>
    <row r="39" spans="1:64" s="76" customFormat="1" hidden="1" x14ac:dyDescent="0.45">
      <c r="A39" s="462"/>
      <c r="B39" s="462" t="str">
        <f>'Conventional Pipeline (Large)'!A48</f>
        <v>194996FUL</v>
      </c>
      <c r="C39" s="462" t="str">
        <f>'Conventional Pipeline (Large)'!B48</f>
        <v>Grant with S106 Obligations</v>
      </c>
      <c r="D39" s="462">
        <f>'Conventional Pipeline (Large)'!C48</f>
        <v>0</v>
      </c>
      <c r="E39" s="462">
        <f>'Conventional Pipeline (Large)'!D48</f>
        <v>44106</v>
      </c>
      <c r="F39" s="462">
        <f>'Conventional Pipeline (Large)'!E48</f>
        <v>44256</v>
      </c>
      <c r="G39" s="462" t="str">
        <f>'Conventional Pipeline (Large)'!F48</f>
        <v>Land At Dabb's Hill (West Of Perth And Huntingdon Close), Northolt, Middlesex, UB5 4AX</v>
      </c>
      <c r="H39" s="462" t="str">
        <f>'Conventional Pipeline (Large)'!G48</f>
        <v>Part superseded by 221262NMA (adjusts tenure mix only)</v>
      </c>
      <c r="I39" s="462">
        <f>'Conventional Pipeline (Large)'!H48</f>
        <v>149</v>
      </c>
      <c r="J39" s="462">
        <f>'Conventional Pipeline (Large)'!I48</f>
        <v>0</v>
      </c>
      <c r="K39" s="462">
        <f>'Conventional Pipeline (Large)'!J48</f>
        <v>149</v>
      </c>
      <c r="L39" s="462"/>
      <c r="M39" s="462"/>
      <c r="N39" s="462"/>
      <c r="O39" s="462">
        <f>'Conventional Pipeline (Large)'!K48</f>
        <v>0</v>
      </c>
      <c r="P39" s="462" t="str">
        <f>'Conventional Pipeline (Large)'!L48</f>
        <v>New Build</v>
      </c>
      <c r="Q39" s="462" t="str">
        <f>'Conventional Pipeline (Large)'!M48</f>
        <v>Northolt Mandeville</v>
      </c>
      <c r="R39" s="462" t="str">
        <f>'Conventional Pipeline (Large)'!N48</f>
        <v>Northolt</v>
      </c>
      <c r="S39" s="462">
        <f>'Conventional Pipeline (Large)'!O48</f>
        <v>0</v>
      </c>
      <c r="T39" s="462">
        <f>'Conventional Pipeline (Large)'!P48</f>
        <v>0</v>
      </c>
      <c r="U39" s="462">
        <f>'Conventional Pipeline (Large)'!Q48</f>
        <v>0</v>
      </c>
      <c r="V39" s="462" t="str">
        <f>'Conventional Pipeline (Large)'!R48</f>
        <v>No</v>
      </c>
      <c r="W39" s="462" t="str">
        <f>'Conventional Pipeline (Large)'!S48</f>
        <v>No</v>
      </c>
      <c r="X39" s="462" t="str">
        <f>'Conventional Pipeline (Large)'!T48</f>
        <v>NA</v>
      </c>
      <c r="Y39" s="448">
        <f>'Conventional Pipeline (Large)'!U48</f>
        <v>1.28</v>
      </c>
      <c r="Z39" s="448">
        <f>'Conventional Pipeline (Large)'!V48</f>
        <v>0</v>
      </c>
      <c r="AA39" s="462">
        <f>'Conventional Pipeline (Large)'!W48</f>
        <v>18</v>
      </c>
      <c r="AB39" s="462">
        <f>'Conventional Pipeline (Large)'!X48</f>
        <v>131</v>
      </c>
      <c r="AC39" s="462">
        <f>'Conventional Pipeline (Large)'!Y48</f>
        <v>149</v>
      </c>
      <c r="AD39" s="462" t="e">
        <f>'Conventional Pipeline (Large)'!Z48</f>
        <v>#DIV/0!</v>
      </c>
      <c r="AE39" s="462" t="str">
        <f>'Conventional Pipeline (Large)'!AA48</f>
        <v>The scheme mix recorded here accounts for adjustment arising from 221262NMA which altered the tenure mix reverting 5 of the SO units to LAR.  The overall unit total remained unchanged.  As amended the all 149 units are affordable, comprising 18 LAR and 131 SO units.</v>
      </c>
      <c r="AF39" s="462" t="str">
        <f>'Conventional Pipeline (Large)'!AB48</f>
        <v>Completed</v>
      </c>
      <c r="AG39" s="462"/>
      <c r="AJ39" s="462">
        <f>'Conventional Pipeline (Large)'!AE48</f>
        <v>0</v>
      </c>
      <c r="AK39" s="462">
        <f>'Conventional Pipeline (Large)'!AF48</f>
        <v>0</v>
      </c>
      <c r="AL39" s="462">
        <f>'Conventional Pipeline (Large)'!AG48</f>
        <v>0</v>
      </c>
      <c r="AM39" s="462">
        <f>'Conventional Pipeline (Large)'!AH48</f>
        <v>0</v>
      </c>
      <c r="AN39" s="462">
        <f>'Conventional Pipeline (Large)'!AI48</f>
        <v>0</v>
      </c>
      <c r="AO39" s="462">
        <f>'Conventional Pipeline (Large)'!AJ48</f>
        <v>0</v>
      </c>
      <c r="AP39" s="462">
        <f>'Conventional Pipeline (Large)'!AK48</f>
        <v>0</v>
      </c>
      <c r="AQ39" s="462">
        <f>'Conventional Pipeline (Large)'!AL48</f>
        <v>0</v>
      </c>
      <c r="AR39" s="462">
        <f>'Conventional Pipeline (Large)'!AM48</f>
        <v>0</v>
      </c>
      <c r="AS39" s="462">
        <f>'Conventional Pipeline (Large)'!AN48</f>
        <v>0</v>
      </c>
      <c r="AT39" s="462">
        <f>'Conventional Pipeline (Large)'!AO48</f>
        <v>0</v>
      </c>
      <c r="AU39" s="462">
        <f>'Conventional Pipeline (Large)'!AP48</f>
        <v>0</v>
      </c>
      <c r="AV39" s="462">
        <f>'Conventional Pipeline (Large)'!AQ48</f>
        <v>0</v>
      </c>
      <c r="AW39" s="462">
        <f>'Conventional Pipeline (Large)'!AR48</f>
        <v>0</v>
      </c>
      <c r="AX39" s="462">
        <f>'Conventional Pipeline (Large)'!AS48</f>
        <v>0</v>
      </c>
      <c r="AY39" s="462">
        <f>'Conventional Pipeline (Large)'!AT48</f>
        <v>0</v>
      </c>
      <c r="AZ39" s="462">
        <f>'Conventional Pipeline (Large)'!AU48</f>
        <v>0</v>
      </c>
      <c r="BA39" s="462">
        <f>'Conventional Pipeline (Large)'!AV48</f>
        <v>0</v>
      </c>
      <c r="BB39" s="462">
        <f>'Conventional Pipeline (Large)'!AW48</f>
        <v>0</v>
      </c>
      <c r="BC39" s="462">
        <f>'Conventional Pipeline (Large)'!AX48</f>
        <v>0</v>
      </c>
      <c r="BD39" s="462">
        <f>'Conventional Pipeline (Large)'!AY48</f>
        <v>0</v>
      </c>
      <c r="BE39" s="462">
        <f>'Conventional Pipeline (Large)'!AZ48</f>
        <v>0</v>
      </c>
      <c r="BF39" s="462">
        <f>'Conventional Pipeline (Large)'!BA48</f>
        <v>0</v>
      </c>
      <c r="BG39" s="462">
        <f>'Conventional Pipeline (Large)'!BB48</f>
        <v>0</v>
      </c>
      <c r="BH39" s="457">
        <f t="shared" si="0"/>
        <v>0</v>
      </c>
      <c r="BI39" s="457" t="str">
        <f>'Conventional Pipeline (Large)'!AC48</f>
        <v>Development completed, all units completed 13/02/2024.</v>
      </c>
      <c r="BJ39" s="457" t="str">
        <f>'Conventional Pipeline (Large)'!AD48</f>
        <v>NA</v>
      </c>
      <c r="BK39" s="457" t="s">
        <v>1341</v>
      </c>
      <c r="BL39" s="457" t="s">
        <v>37</v>
      </c>
    </row>
    <row r="40" spans="1:64" s="494" customFormat="1" x14ac:dyDescent="0.45">
      <c r="A40" s="493"/>
      <c r="B40" s="493" t="str">
        <f>'Conventional Pipeline (Large)'!A49</f>
        <v>200534FUL</v>
      </c>
      <c r="C40" s="493" t="str">
        <f>'Conventional Pipeline (Large)'!B49</f>
        <v>Grant with S106 Obligations</v>
      </c>
      <c r="D40" s="493">
        <f>'Conventional Pipeline (Large)'!C49</f>
        <v>0</v>
      </c>
      <c r="E40" s="493">
        <f>'Conventional Pipeline (Large)'!D49</f>
        <v>44239</v>
      </c>
      <c r="F40" s="493">
        <f>'Conventional Pipeline (Large)'!E49</f>
        <v>44327</v>
      </c>
      <c r="G40" s="493" t="str">
        <f>'Conventional Pipeline (Large)'!F49</f>
        <v>Land Rear Of Tesco Superstore Hoover Building, Western Avenue, Perivale, UB6 8DW</v>
      </c>
      <c r="H40" s="493">
        <f>'Conventional Pipeline (Large)'!G49</f>
        <v>0</v>
      </c>
      <c r="I40" s="493">
        <f>'Conventional Pipeline (Large)'!H49</f>
        <v>278</v>
      </c>
      <c r="J40" s="493">
        <f>'Conventional Pipeline (Large)'!I49</f>
        <v>0</v>
      </c>
      <c r="K40" s="493">
        <f>'Conventional Pipeline (Large)'!J49</f>
        <v>278</v>
      </c>
      <c r="L40" s="493"/>
      <c r="M40" s="493"/>
      <c r="N40" s="493"/>
      <c r="O40" s="493">
        <f>'Conventional Pipeline (Large)'!K49</f>
        <v>0</v>
      </c>
      <c r="P40" s="493" t="str">
        <f>'Conventional Pipeline (Large)'!L49</f>
        <v>New Build</v>
      </c>
      <c r="Q40" s="493" t="str">
        <f>'Conventional Pipeline (Large)'!M49</f>
        <v>Perivale</v>
      </c>
      <c r="R40" s="493" t="str">
        <f>'Conventional Pipeline (Large)'!N49</f>
        <v>Perivale</v>
      </c>
      <c r="S40" s="493">
        <f>'Conventional Pipeline (Large)'!O49</f>
        <v>516719</v>
      </c>
      <c r="T40" s="493">
        <f>'Conventional Pipeline (Large)'!P49</f>
        <v>183038</v>
      </c>
      <c r="U40" s="493">
        <f>'Conventional Pipeline (Large)'!Q49</f>
        <v>0</v>
      </c>
      <c r="V40" s="493" t="str">
        <f>'Conventional Pipeline (Large)'!R49</f>
        <v>No</v>
      </c>
      <c r="W40" s="493" t="str">
        <f>'Conventional Pipeline (Large)'!S49</f>
        <v>No</v>
      </c>
      <c r="X40" s="493" t="str">
        <f>'Conventional Pipeline (Large)'!T49</f>
        <v>NA</v>
      </c>
      <c r="Y40" s="503">
        <f>'Conventional Pipeline (Large)'!U49</f>
        <v>1.9</v>
      </c>
      <c r="Z40" s="503">
        <f>'Conventional Pipeline (Large)'!V49</f>
        <v>278</v>
      </c>
      <c r="AA40" s="493">
        <f>'Conventional Pipeline (Large)'!W49</f>
        <v>0</v>
      </c>
      <c r="AB40" s="493">
        <f>'Conventional Pipeline (Large)'!X49</f>
        <v>81</v>
      </c>
      <c r="AC40" s="493">
        <f>'Conventional Pipeline (Large)'!Y49</f>
        <v>81</v>
      </c>
      <c r="AD40" s="493">
        <f>'Conventional Pipeline (Large)'!Z49</f>
        <v>29.136690647482016</v>
      </c>
      <c r="AE40" s="493" t="str">
        <f>'Conventional Pipeline (Large)'!AA49</f>
        <v>A revised affordable total and mix was negotiated as part of the S106. A total of 81 affordable units comprising 16 LLR and 65 DMR.</v>
      </c>
      <c r="AF40" s="493" t="str">
        <f>'Conventional Pipeline (Large)'!AB49</f>
        <v>Started</v>
      </c>
      <c r="AG40" s="493" t="s">
        <v>1537</v>
      </c>
      <c r="AJ40" s="493">
        <f>'Conventional Pipeline (Large)'!AE49</f>
        <v>0</v>
      </c>
      <c r="AK40" s="493">
        <f>'Conventional Pipeline (Large)'!AF49</f>
        <v>0</v>
      </c>
      <c r="AL40" s="493">
        <f>'Conventional Pipeline (Large)'!AG49</f>
        <v>0</v>
      </c>
      <c r="AM40" s="493">
        <f>'Conventional Pipeline (Large)'!AH49</f>
        <v>0</v>
      </c>
      <c r="AN40" s="493">
        <f>'Conventional Pipeline (Large)'!AI49</f>
        <v>0</v>
      </c>
      <c r="AO40" s="493">
        <f>'Conventional Pipeline (Large)'!AJ49</f>
        <v>0</v>
      </c>
      <c r="AP40" s="493">
        <f>'Conventional Pipeline (Large)'!AK49</f>
        <v>0</v>
      </c>
      <c r="AQ40" s="493">
        <f>'Conventional Pipeline (Large)'!AL49</f>
        <v>0</v>
      </c>
      <c r="AR40" s="493">
        <f>'Conventional Pipeline (Large)'!AM49</f>
        <v>0</v>
      </c>
      <c r="AS40" s="493">
        <f>'Conventional Pipeline (Large)'!AN49</f>
        <v>278</v>
      </c>
      <c r="AT40" s="493">
        <f>'Conventional Pipeline (Large)'!AO49</f>
        <v>0</v>
      </c>
      <c r="AU40" s="493">
        <f>'Conventional Pipeline (Large)'!AP49</f>
        <v>0</v>
      </c>
      <c r="AV40" s="493">
        <f>'Conventional Pipeline (Large)'!AQ49</f>
        <v>0</v>
      </c>
      <c r="AW40" s="493">
        <f>'Conventional Pipeline (Large)'!AR49</f>
        <v>0</v>
      </c>
      <c r="AX40" s="493">
        <f>'Conventional Pipeline (Large)'!AS49</f>
        <v>0</v>
      </c>
      <c r="AY40" s="493">
        <f>'Conventional Pipeline (Large)'!AT49</f>
        <v>0</v>
      </c>
      <c r="AZ40" s="493">
        <f>'Conventional Pipeline (Large)'!AU49</f>
        <v>0</v>
      </c>
      <c r="BA40" s="493">
        <f>'Conventional Pipeline (Large)'!AV49</f>
        <v>0</v>
      </c>
      <c r="BB40" s="493">
        <f>'Conventional Pipeline (Large)'!AW49</f>
        <v>0</v>
      </c>
      <c r="BC40" s="493">
        <f>'Conventional Pipeline (Large)'!AX49</f>
        <v>0</v>
      </c>
      <c r="BD40" s="493">
        <f>'Conventional Pipeline (Large)'!AY49</f>
        <v>0</v>
      </c>
      <c r="BE40" s="493">
        <f>'Conventional Pipeline (Large)'!AZ49</f>
        <v>0</v>
      </c>
      <c r="BF40" s="493">
        <f>'Conventional Pipeline (Large)'!BA49</f>
        <v>0</v>
      </c>
      <c r="BG40" s="493">
        <f>'Conventional Pipeline (Large)'!BB49</f>
        <v>278</v>
      </c>
      <c r="BH40" s="457">
        <f t="shared" si="0"/>
        <v>0</v>
      </c>
      <c r="BI40" s="457">
        <f>'Conventional Pipeline (Large)'!AC49</f>
        <v>0</v>
      </c>
      <c r="BJ40" s="457" t="str">
        <f>'Conventional Pipeline (Large)'!AD49</f>
        <v>Bespoke. Phasing informed by scheme specific information. Works commenced May 2021. Now well advanced. Scheme understood to have completed late 2025.</v>
      </c>
      <c r="BK40" s="457">
        <v>0</v>
      </c>
      <c r="BL40" s="457" t="s">
        <v>1342</v>
      </c>
    </row>
    <row r="41" spans="1:64" s="494" customFormat="1" x14ac:dyDescent="0.45">
      <c r="A41" s="493"/>
      <c r="B41" s="493" t="str">
        <f>'Conventional Pipeline (Large)'!A50</f>
        <v>216991FULR3</v>
      </c>
      <c r="C41" s="493" t="str">
        <f>'Conventional Pipeline (Large)'!B50</f>
        <v>Grant with S106 Obligations</v>
      </c>
      <c r="D41" s="493">
        <f>'Conventional Pipeline (Large)'!C50</f>
        <v>0</v>
      </c>
      <c r="E41" s="493">
        <f>'Conventional Pipeline (Large)'!D50</f>
        <v>44987</v>
      </c>
      <c r="F41" s="493">
        <f>'Conventional Pipeline (Large)'!E50</f>
        <v>45075</v>
      </c>
      <c r="G41" s="493" t="str">
        <f>'Conventional Pipeline (Large)'!F50</f>
        <v>Land South Of Park Avenue, Park Avenue, Southall, Middlesex, UB1 3AD</v>
      </c>
      <c r="H41" s="493" t="str">
        <f>'Conventional Pipeline (Large)'!G50</f>
        <v>Part superseded by 232654VAR (pending but doesn't alter unit totals)</v>
      </c>
      <c r="I41" s="493">
        <f>'Conventional Pipeline (Large)'!H50</f>
        <v>516</v>
      </c>
      <c r="J41" s="493">
        <f>'Conventional Pipeline (Large)'!I50</f>
        <v>23</v>
      </c>
      <c r="K41" s="493">
        <f>'Conventional Pipeline (Large)'!J50</f>
        <v>493</v>
      </c>
      <c r="L41" s="493"/>
      <c r="M41" s="493"/>
      <c r="N41" s="493"/>
      <c r="O41" s="493">
        <f>'Conventional Pipeline (Large)'!K50</f>
        <v>0</v>
      </c>
      <c r="P41" s="493" t="str">
        <f>'Conventional Pipeline (Large)'!L50</f>
        <v>New Build</v>
      </c>
      <c r="Q41" s="493" t="str">
        <f>'Conventional Pipeline (Large)'!M50</f>
        <v>Southall Broadway</v>
      </c>
      <c r="R41" s="493" t="str">
        <f>'Conventional Pipeline (Large)'!N50</f>
        <v>Southall</v>
      </c>
      <c r="S41" s="493">
        <f>'Conventional Pipeline (Large)'!O50</f>
        <v>512846</v>
      </c>
      <c r="T41" s="493">
        <f>'Conventional Pipeline (Large)'!P50</f>
        <v>179919</v>
      </c>
      <c r="U41" s="493">
        <f>'Conventional Pipeline (Large)'!Q50</f>
        <v>0</v>
      </c>
      <c r="V41" s="493" t="str">
        <f>'Conventional Pipeline (Large)'!R50</f>
        <v>SOU4</v>
      </c>
      <c r="W41" s="493" t="str">
        <f>'Conventional Pipeline (Large)'!S50</f>
        <v>Allocation (Reg 18 SO02) not pursued</v>
      </c>
      <c r="X41" s="493" t="str">
        <f>'Conventional Pipeline (Large)'!T50</f>
        <v>NA</v>
      </c>
      <c r="Y41" s="503">
        <f>'Conventional Pipeline (Large)'!U50</f>
        <v>1.24</v>
      </c>
      <c r="Z41" s="503">
        <f>'Conventional Pipeline (Large)'!V50</f>
        <v>493</v>
      </c>
      <c r="AA41" s="493">
        <f>'Conventional Pipeline (Large)'!W50</f>
        <v>100</v>
      </c>
      <c r="AB41" s="493">
        <f>'Conventional Pipeline (Large)'!X50</f>
        <v>110</v>
      </c>
      <c r="AC41" s="493">
        <f>'Conventional Pipeline (Large)'!Y50</f>
        <v>210</v>
      </c>
      <c r="AD41" s="493">
        <f>'Conventional Pipeline (Large)'!Z50</f>
        <v>42.596348884381342</v>
      </c>
      <c r="AE41" s="493" t="str">
        <f>'Conventional Pipeline (Large)'!AA50</f>
        <v>All 23 existing units are affordable, at social rent values. As proposed a total of 233 affordable units (gross), comprising 23 Social Rent, 100 London Affordable Rent and 110 Intermediate</v>
      </c>
      <c r="AF41" s="493" t="str">
        <f>'Conventional Pipeline (Large)'!AB50</f>
        <v>Started</v>
      </c>
      <c r="AG41" s="493" t="s">
        <v>1537</v>
      </c>
      <c r="AJ41" s="493">
        <f>'Conventional Pipeline (Large)'!AE50</f>
        <v>0</v>
      </c>
      <c r="AK41" s="493">
        <f>'Conventional Pipeline (Large)'!AF50</f>
        <v>0</v>
      </c>
      <c r="AL41" s="493">
        <f>'Conventional Pipeline (Large)'!AG50</f>
        <v>0</v>
      </c>
      <c r="AM41" s="493">
        <f>'Conventional Pipeline (Large)'!AH50</f>
        <v>0</v>
      </c>
      <c r="AN41" s="493">
        <f>'Conventional Pipeline (Large)'!AI50</f>
        <v>0</v>
      </c>
      <c r="AO41" s="493">
        <f>'Conventional Pipeline (Large)'!AJ50</f>
        <v>0</v>
      </c>
      <c r="AP41" s="493">
        <f>'Conventional Pipeline (Large)'!AK50</f>
        <v>0</v>
      </c>
      <c r="AQ41" s="493">
        <f>'Conventional Pipeline (Large)'!AL50</f>
        <v>0</v>
      </c>
      <c r="AR41" s="493">
        <f>'Conventional Pipeline (Large)'!AM50</f>
        <v>0</v>
      </c>
      <c r="AS41" s="493">
        <f>'Conventional Pipeline (Large)'!AN50</f>
        <v>94</v>
      </c>
      <c r="AT41" s="493">
        <f>'Conventional Pipeline (Large)'!AO50</f>
        <v>190</v>
      </c>
      <c r="AU41" s="493">
        <f>'Conventional Pipeline (Large)'!AP50</f>
        <v>163</v>
      </c>
      <c r="AV41" s="493">
        <f>'Conventional Pipeline (Large)'!AQ50</f>
        <v>46</v>
      </c>
      <c r="AW41" s="493">
        <f>'Conventional Pipeline (Large)'!AR50</f>
        <v>0</v>
      </c>
      <c r="AX41" s="493">
        <f>'Conventional Pipeline (Large)'!AS50</f>
        <v>0</v>
      </c>
      <c r="AY41" s="493">
        <f>'Conventional Pipeline (Large)'!AT50</f>
        <v>0</v>
      </c>
      <c r="AZ41" s="493">
        <f>'Conventional Pipeline (Large)'!AU50</f>
        <v>0</v>
      </c>
      <c r="BA41" s="493">
        <f>'Conventional Pipeline (Large)'!AV50</f>
        <v>0</v>
      </c>
      <c r="BB41" s="493">
        <f>'Conventional Pipeline (Large)'!AW50</f>
        <v>0</v>
      </c>
      <c r="BC41" s="493">
        <f>'Conventional Pipeline (Large)'!AX50</f>
        <v>0</v>
      </c>
      <c r="BD41" s="493">
        <f>'Conventional Pipeline (Large)'!AY50</f>
        <v>0</v>
      </c>
      <c r="BE41" s="493">
        <f>'Conventional Pipeline (Large)'!AZ50</f>
        <v>0</v>
      </c>
      <c r="BF41" s="493">
        <f>'Conventional Pipeline (Large)'!BA50</f>
        <v>0</v>
      </c>
      <c r="BG41" s="493">
        <f>'Conventional Pipeline (Large)'!BB50</f>
        <v>493</v>
      </c>
      <c r="BH41" s="457">
        <f t="shared" si="0"/>
        <v>0</v>
      </c>
      <c r="BI41" s="457" t="str">
        <f>'Conventional Pipeline (Large)'!AC50</f>
        <v xml:space="preserve">Capacity for this site assigned to pipeline and allocation no longer pursued.
</v>
      </c>
      <c r="BJ41" s="457" t="str">
        <f>'Conventional Pipeline (Large)'!AD50</f>
        <v>Bespoke. CIL records confirm commencement May 2023 for phase 1. 5 phases (over 5 blocks) proposed in total. Phase 1 comprising 94 units completed January 2026.</v>
      </c>
      <c r="BK41" s="457" t="s">
        <v>1344</v>
      </c>
      <c r="BL41" s="457" t="s">
        <v>1343</v>
      </c>
    </row>
    <row r="42" spans="1:64" s="494" customFormat="1" x14ac:dyDescent="0.45">
      <c r="A42" s="493"/>
      <c r="B42" s="493" t="str">
        <f>'Conventional Pipeline (Large)'!A51</f>
        <v>201888FUL</v>
      </c>
      <c r="C42" s="493" t="str">
        <f>'Conventional Pipeline (Large)'!B51</f>
        <v>Grant with S106 Obligations</v>
      </c>
      <c r="D42" s="493">
        <f>'Conventional Pipeline (Large)'!C51</f>
        <v>0</v>
      </c>
      <c r="E42" s="493">
        <f>'Conventional Pipeline (Large)'!D51</f>
        <v>44580</v>
      </c>
      <c r="F42" s="493">
        <f>'Conventional Pipeline (Large)'!E51</f>
        <v>45050</v>
      </c>
      <c r="G42" s="493" t="str">
        <f>'Conventional Pipeline (Large)'!F51</f>
        <v>Southall Sidings, Park Avenue, Southall, Middlesex, UB1 3AD</v>
      </c>
      <c r="H42" s="493">
        <f>'Conventional Pipeline (Large)'!G51</f>
        <v>0</v>
      </c>
      <c r="I42" s="493">
        <f>'Conventional Pipeline (Large)'!H51</f>
        <v>460</v>
      </c>
      <c r="J42" s="493">
        <f>'Conventional Pipeline (Large)'!I51</f>
        <v>0</v>
      </c>
      <c r="K42" s="493">
        <f>'Conventional Pipeline (Large)'!J51</f>
        <v>460</v>
      </c>
      <c r="L42" s="493"/>
      <c r="M42" s="493"/>
      <c r="N42" s="493"/>
      <c r="O42" s="493">
        <f>'Conventional Pipeline (Large)'!K51</f>
        <v>0</v>
      </c>
      <c r="P42" s="493" t="str">
        <f>'Conventional Pipeline (Large)'!L51</f>
        <v>New Build</v>
      </c>
      <c r="Q42" s="493" t="str">
        <f>'Conventional Pipeline (Large)'!M51</f>
        <v>Southall Broadway</v>
      </c>
      <c r="R42" s="493" t="str">
        <f>'Conventional Pipeline (Large)'!N51</f>
        <v>Southall</v>
      </c>
      <c r="S42" s="493">
        <f>'Conventional Pipeline (Large)'!O51</f>
        <v>513055</v>
      </c>
      <c r="T42" s="493">
        <f>'Conventional Pipeline (Large)'!P51</f>
        <v>179966</v>
      </c>
      <c r="U42" s="493">
        <f>'Conventional Pipeline (Large)'!Q51</f>
        <v>0</v>
      </c>
      <c r="V42" s="493" t="str">
        <f>'Conventional Pipeline (Large)'!R51</f>
        <v>SOU4</v>
      </c>
      <c r="W42" s="493" t="str">
        <f>'Conventional Pipeline (Large)'!S51</f>
        <v>02SO</v>
      </c>
      <c r="X42" s="493">
        <f>'Conventional Pipeline (Large)'!T51</f>
        <v>0</v>
      </c>
      <c r="Y42" s="503">
        <f>'Conventional Pipeline (Large)'!U51</f>
        <v>1.1599999999999999</v>
      </c>
      <c r="Z42" s="503">
        <f>'Conventional Pipeline (Large)'!V51</f>
        <v>460</v>
      </c>
      <c r="AA42" s="493">
        <f>'Conventional Pipeline (Large)'!W51</f>
        <v>0</v>
      </c>
      <c r="AB42" s="493">
        <f>'Conventional Pipeline (Large)'!X51</f>
        <v>163</v>
      </c>
      <c r="AC42" s="493">
        <f>'Conventional Pipeline (Large)'!Y51</f>
        <v>163</v>
      </c>
      <c r="AD42" s="493">
        <f>'Conventional Pipeline (Large)'!Z51</f>
        <v>35.434782608695656</v>
      </c>
      <c r="AE42" s="493" t="str">
        <f>'Conventional Pipeline (Large)'!AA51</f>
        <v>A total of 163 affordable units comprising 49 LLR and 114 DMR</v>
      </c>
      <c r="AF42" s="493" t="str">
        <f>'Conventional Pipeline (Large)'!AB51</f>
        <v>Started</v>
      </c>
      <c r="AG42" s="493" t="s">
        <v>1537</v>
      </c>
      <c r="AJ42" s="493">
        <f>'Conventional Pipeline (Large)'!AE51</f>
        <v>0</v>
      </c>
      <c r="AK42" s="493">
        <f>'Conventional Pipeline (Large)'!AF51</f>
        <v>0</v>
      </c>
      <c r="AL42" s="493">
        <f>'Conventional Pipeline (Large)'!AG51</f>
        <v>0</v>
      </c>
      <c r="AM42" s="493">
        <f>'Conventional Pipeline (Large)'!AH51</f>
        <v>0</v>
      </c>
      <c r="AN42" s="493">
        <f>'Conventional Pipeline (Large)'!AI51</f>
        <v>0</v>
      </c>
      <c r="AO42" s="493">
        <f>'Conventional Pipeline (Large)'!AJ51</f>
        <v>0</v>
      </c>
      <c r="AP42" s="493">
        <f>'Conventional Pipeline (Large)'!AK51</f>
        <v>0</v>
      </c>
      <c r="AQ42" s="493">
        <f>'Conventional Pipeline (Large)'!AL51</f>
        <v>0</v>
      </c>
      <c r="AR42" s="493">
        <f>'Conventional Pipeline (Large)'!AM51</f>
        <v>0</v>
      </c>
      <c r="AS42" s="493">
        <f>'Conventional Pipeline (Large)'!AN51</f>
        <v>0</v>
      </c>
      <c r="AT42" s="493">
        <f>'Conventional Pipeline (Large)'!AO51</f>
        <v>169</v>
      </c>
      <c r="AU42" s="493">
        <f>'Conventional Pipeline (Large)'!AP51</f>
        <v>210</v>
      </c>
      <c r="AV42" s="493">
        <f>'Conventional Pipeline (Large)'!AQ51</f>
        <v>81</v>
      </c>
      <c r="AW42" s="493">
        <f>'Conventional Pipeline (Large)'!AR51</f>
        <v>0</v>
      </c>
      <c r="AX42" s="493">
        <f>'Conventional Pipeline (Large)'!AS51</f>
        <v>0</v>
      </c>
      <c r="AY42" s="493">
        <f>'Conventional Pipeline (Large)'!AT51</f>
        <v>0</v>
      </c>
      <c r="AZ42" s="493">
        <f>'Conventional Pipeline (Large)'!AU51</f>
        <v>0</v>
      </c>
      <c r="BA42" s="493">
        <f>'Conventional Pipeline (Large)'!AV51</f>
        <v>0</v>
      </c>
      <c r="BB42" s="493">
        <f>'Conventional Pipeline (Large)'!AW51</f>
        <v>0</v>
      </c>
      <c r="BC42" s="493">
        <f>'Conventional Pipeline (Large)'!AX51</f>
        <v>0</v>
      </c>
      <c r="BD42" s="493">
        <f>'Conventional Pipeline (Large)'!AY51</f>
        <v>0</v>
      </c>
      <c r="BE42" s="493">
        <f>'Conventional Pipeline (Large)'!AZ51</f>
        <v>0</v>
      </c>
      <c r="BF42" s="493">
        <f>'Conventional Pipeline (Large)'!BA51</f>
        <v>0</v>
      </c>
      <c r="BG42" s="493">
        <f>'Conventional Pipeline (Large)'!BB51</f>
        <v>460</v>
      </c>
      <c r="BH42" s="457">
        <f t="shared" si="0"/>
        <v>0</v>
      </c>
      <c r="BI42" s="457" t="str">
        <f>'Conventional Pipeline (Large)'!AC51</f>
        <v>Although an allocation is still being pursued for this site all of the associated capacity is assigned to the pipeline. There are no existing residential units on the site.</v>
      </c>
      <c r="BJ42" s="457" t="str">
        <f>'Conventional Pipeline (Large)'!AD51</f>
        <v xml:space="preserve">Bespoke. Phasing informed by scheme specific information. CIL records confirm commencement May 2023. Enabling works completed July 2023. The overall construction period from initial enabling works up to completion is 150 weeks. Work paused after enabling works to allow re-design to account for changes to fire safety regs, with amendments (243164NMA) with no change to unit numbers approved in September 2024. Scheme comprises three buildings.  Building A comprises 169 units, building B comprises 210 units, and building C comprises 81 units.  Although this scheme is progressing revisions are anticipated for phase B. </v>
      </c>
      <c r="BK42" s="457" t="s">
        <v>291</v>
      </c>
      <c r="BL42" s="457" t="s">
        <v>1345</v>
      </c>
    </row>
    <row r="43" spans="1:64" s="76" customFormat="1" hidden="1" x14ac:dyDescent="0.45">
      <c r="A43" s="462"/>
      <c r="B43" s="462" t="str">
        <f>'Conventional Pipeline (Large)'!A52</f>
        <v>PP/2015/4921</v>
      </c>
      <c r="C43" s="462" t="str">
        <f>'Conventional Pipeline (Large)'!B52</f>
        <v>Grant with S106 Obligations</v>
      </c>
      <c r="D43" s="462">
        <f>'Conventional Pipeline (Large)'!C52</f>
        <v>0</v>
      </c>
      <c r="E43" s="462">
        <f>'Conventional Pipeline (Large)'!D52</f>
        <v>42783</v>
      </c>
      <c r="F43" s="462">
        <f>'Conventional Pipeline (Large)'!E52</f>
        <v>43858</v>
      </c>
      <c r="G43" s="462" t="str">
        <f>'Conventional Pipeline (Large)'!F52</f>
        <v>96 South Road, Southall, Middlesex, UB1 1RB</v>
      </c>
      <c r="H43" s="462" t="str">
        <f>'Conventional Pipeline (Large)'!G52</f>
        <v>Part superseded by 222363VAR (amends PP/2015/4921 but doesn't alter unit totals)</v>
      </c>
      <c r="I43" s="462">
        <f>'Conventional Pipeline (Large)'!H52</f>
        <v>41</v>
      </c>
      <c r="J43" s="462">
        <f>'Conventional Pipeline (Large)'!I52</f>
        <v>0</v>
      </c>
      <c r="K43" s="462">
        <f>'Conventional Pipeline (Large)'!J52</f>
        <v>41</v>
      </c>
      <c r="L43" s="462"/>
      <c r="M43" s="462"/>
      <c r="N43" s="462"/>
      <c r="O43" s="462">
        <f>'Conventional Pipeline (Large)'!K52</f>
        <v>0</v>
      </c>
      <c r="P43" s="462">
        <f>'Conventional Pipeline (Large)'!L52</f>
        <v>0</v>
      </c>
      <c r="Q43" s="462" t="str">
        <f>'Conventional Pipeline (Large)'!M52</f>
        <v>Southall Broadway</v>
      </c>
      <c r="R43" s="462" t="str">
        <f>'Conventional Pipeline (Large)'!N52</f>
        <v>Southall</v>
      </c>
      <c r="S43" s="462">
        <f>'Conventional Pipeline (Large)'!O52</f>
        <v>0</v>
      </c>
      <c r="T43" s="462">
        <f>'Conventional Pipeline (Large)'!P52</f>
        <v>0</v>
      </c>
      <c r="U43" s="462">
        <f>'Conventional Pipeline (Large)'!Q52</f>
        <v>0</v>
      </c>
      <c r="V43" s="462" t="str">
        <f>'Conventional Pipeline (Large)'!R52</f>
        <v>SOU3</v>
      </c>
      <c r="W43" s="462" t="str">
        <f>'Conventional Pipeline (Large)'!S52</f>
        <v>03SO</v>
      </c>
      <c r="X43" s="462">
        <f>'Conventional Pipeline (Large)'!T52</f>
        <v>41</v>
      </c>
      <c r="Y43" s="448">
        <f>'Conventional Pipeline (Large)'!U52</f>
        <v>0.32</v>
      </c>
      <c r="Z43" s="448">
        <f>'Conventional Pipeline (Large)'!V52</f>
        <v>0</v>
      </c>
      <c r="AA43" s="462">
        <f>'Conventional Pipeline (Large)'!W52</f>
        <v>0</v>
      </c>
      <c r="AB43" s="462">
        <f>'Conventional Pipeline (Large)'!X52</f>
        <v>0</v>
      </c>
      <c r="AC43" s="462">
        <f>'Conventional Pipeline (Large)'!Y52</f>
        <v>0</v>
      </c>
      <c r="AD43" s="462" t="e">
        <f>'Conventional Pipeline (Large)'!Z52</f>
        <v>#DIV/0!</v>
      </c>
      <c r="AE43" s="462">
        <f>'Conventional Pipeline (Large)'!AA52</f>
        <v>0</v>
      </c>
      <c r="AF43" s="462" t="str">
        <f>'Conventional Pipeline (Large)'!AB52</f>
        <v>Started</v>
      </c>
      <c r="AG43" s="462"/>
      <c r="AJ43" s="462">
        <f>'Conventional Pipeline (Large)'!AE52</f>
        <v>0</v>
      </c>
      <c r="AK43" s="462">
        <f>'Conventional Pipeline (Large)'!AF52</f>
        <v>0</v>
      </c>
      <c r="AL43" s="462">
        <f>'Conventional Pipeline (Large)'!AG52</f>
        <v>0</v>
      </c>
      <c r="AM43" s="462">
        <f>'Conventional Pipeline (Large)'!AH52</f>
        <v>0</v>
      </c>
      <c r="AN43" s="462">
        <f>'Conventional Pipeline (Large)'!AI52</f>
        <v>0</v>
      </c>
      <c r="AO43" s="462">
        <f>'Conventional Pipeline (Large)'!AJ52</f>
        <v>0</v>
      </c>
      <c r="AP43" s="462">
        <f>'Conventional Pipeline (Large)'!AK52</f>
        <v>0</v>
      </c>
      <c r="AQ43" s="462">
        <f>'Conventional Pipeline (Large)'!AL52</f>
        <v>0</v>
      </c>
      <c r="AR43" s="462">
        <f>'Conventional Pipeline (Large)'!AM52</f>
        <v>0</v>
      </c>
      <c r="AS43" s="462">
        <f>'Conventional Pipeline (Large)'!AN52</f>
        <v>0</v>
      </c>
      <c r="AT43" s="462">
        <f>'Conventional Pipeline (Large)'!AO52</f>
        <v>0</v>
      </c>
      <c r="AU43" s="462">
        <f>'Conventional Pipeline (Large)'!AP52</f>
        <v>0</v>
      </c>
      <c r="AV43" s="462">
        <f>'Conventional Pipeline (Large)'!AQ52</f>
        <v>0</v>
      </c>
      <c r="AW43" s="462">
        <f>'Conventional Pipeline (Large)'!AR52</f>
        <v>0</v>
      </c>
      <c r="AX43" s="462">
        <f>'Conventional Pipeline (Large)'!AS52</f>
        <v>0</v>
      </c>
      <c r="AY43" s="462">
        <f>'Conventional Pipeline (Large)'!AT52</f>
        <v>0</v>
      </c>
      <c r="AZ43" s="462">
        <f>'Conventional Pipeline (Large)'!AU52</f>
        <v>0</v>
      </c>
      <c r="BA43" s="462">
        <f>'Conventional Pipeline (Large)'!AV52</f>
        <v>0</v>
      </c>
      <c r="BB43" s="462">
        <f>'Conventional Pipeline (Large)'!AW52</f>
        <v>0</v>
      </c>
      <c r="BC43" s="462">
        <f>'Conventional Pipeline (Large)'!AX52</f>
        <v>0</v>
      </c>
      <c r="BD43" s="462">
        <f>'Conventional Pipeline (Large)'!AY52</f>
        <v>0</v>
      </c>
      <c r="BE43" s="462">
        <f>'Conventional Pipeline (Large)'!AZ52</f>
        <v>0</v>
      </c>
      <c r="BF43" s="462">
        <f>'Conventional Pipeline (Large)'!BA52</f>
        <v>0</v>
      </c>
      <c r="BG43" s="462">
        <f>'Conventional Pipeline (Large)'!BB52</f>
        <v>0</v>
      </c>
      <c r="BH43" s="457">
        <f t="shared" si="0"/>
        <v>0</v>
      </c>
      <c r="BI43" s="457" t="str">
        <f>'Conventional Pipeline (Large)'!AC52</f>
        <v>Allocation (03SO) capacity estimate subsumes capacity figure from permitted scheme (PP/2015/4921)</v>
      </c>
      <c r="BJ43" s="457" t="str">
        <f>'Conventional Pipeline (Large)'!AD52</f>
        <v>CIL records confirm commencement January 2020, but works have stalled.</v>
      </c>
      <c r="BK43" s="457" t="s">
        <v>1089</v>
      </c>
      <c r="BL43" s="457" t="s">
        <v>296</v>
      </c>
    </row>
    <row r="44" spans="1:64" s="494" customFormat="1" x14ac:dyDescent="0.45">
      <c r="A44" s="493"/>
      <c r="B44" s="493" t="str">
        <f>'Conventional Pipeline (Large)'!A53</f>
        <v>203705FUL</v>
      </c>
      <c r="C44" s="493" t="str">
        <f>'Conventional Pipeline (Large)'!B53</f>
        <v>Grant with S106 Obligations</v>
      </c>
      <c r="D44" s="493">
        <f>'Conventional Pipeline (Large)'!C53</f>
        <v>0</v>
      </c>
      <c r="E44" s="493">
        <f>'Conventional Pipeline (Large)'!D53</f>
        <v>44328</v>
      </c>
      <c r="F44" s="493">
        <f>'Conventional Pipeline (Large)'!E53</f>
        <v>44853</v>
      </c>
      <c r="G44" s="493" t="str">
        <f>'Conventional Pipeline (Large)'!F53</f>
        <v>Former Southall College Site, Beaconsfield Road, Southall, UB1 1DP</v>
      </c>
      <c r="H44" s="493" t="str">
        <f>'Conventional Pipeline (Large)'!G53</f>
        <v>Part superseded by 220456VAR (adjusts tenure mix only)</v>
      </c>
      <c r="I44" s="493">
        <f>'Conventional Pipeline (Large)'!H53</f>
        <v>118</v>
      </c>
      <c r="J44" s="493">
        <f>'Conventional Pipeline (Large)'!I53</f>
        <v>0</v>
      </c>
      <c r="K44" s="493">
        <f>'Conventional Pipeline (Large)'!J53</f>
        <v>118</v>
      </c>
      <c r="L44" s="493"/>
      <c r="M44" s="493"/>
      <c r="N44" s="493"/>
      <c r="O44" s="493">
        <f>'Conventional Pipeline (Large)'!K53</f>
        <v>0</v>
      </c>
      <c r="P44" s="493">
        <f>'Conventional Pipeline (Large)'!L53</f>
        <v>0</v>
      </c>
      <c r="Q44" s="493" t="str">
        <f>'Conventional Pipeline (Large)'!M53</f>
        <v>Southall Broadway</v>
      </c>
      <c r="R44" s="493" t="str">
        <f>'Conventional Pipeline (Large)'!N53</f>
        <v>Southall</v>
      </c>
      <c r="S44" s="493">
        <f>'Conventional Pipeline (Large)'!O53</f>
        <v>512554</v>
      </c>
      <c r="T44" s="493">
        <f>'Conventional Pipeline (Large)'!P53</f>
        <v>180019</v>
      </c>
      <c r="U44" s="493">
        <f>'Conventional Pipeline (Large)'!Q53</f>
        <v>0</v>
      </c>
      <c r="V44" s="493" t="str">
        <f>'Conventional Pipeline (Large)'!R53</f>
        <v>SOU3</v>
      </c>
      <c r="W44" s="493" t="str">
        <f>'Conventional Pipeline (Large)'!S53</f>
        <v>No (04SO amended to exclude this site)</v>
      </c>
      <c r="X44" s="493" t="str">
        <f>'Conventional Pipeline (Large)'!T53</f>
        <v>NA</v>
      </c>
      <c r="Y44" s="503">
        <f>'Conventional Pipeline (Large)'!U53</f>
        <v>0.38</v>
      </c>
      <c r="Z44" s="503">
        <f>'Conventional Pipeline (Large)'!V53</f>
        <v>118</v>
      </c>
      <c r="AA44" s="493">
        <f>'Conventional Pipeline (Large)'!W53</f>
        <v>29</v>
      </c>
      <c r="AB44" s="493">
        <f>'Conventional Pipeline (Large)'!X53</f>
        <v>15</v>
      </c>
      <c r="AC44" s="493">
        <f>'Conventional Pipeline (Large)'!Y53</f>
        <v>44</v>
      </c>
      <c r="AD44" s="493">
        <f>'Conventional Pipeline (Large)'!Z53</f>
        <v>37.288135593220339</v>
      </c>
      <c r="AE44" s="493" t="str">
        <f>'Conventional Pipeline (Large)'!AA53</f>
        <v>The scheme mix recorded here accounts for adjustment arising from 220456VAR which altered the tenure reverting 2 private units to LAR.  The overall unit total remained unchanged.  As amended a total of 44 affordable units proposed comprising 29 LAR and 15 SO.</v>
      </c>
      <c r="AF44" s="493" t="str">
        <f>'Conventional Pipeline (Large)'!AB53</f>
        <v>Started</v>
      </c>
      <c r="AG44" s="493" t="s">
        <v>1537</v>
      </c>
      <c r="AJ44" s="493">
        <f>'Conventional Pipeline (Large)'!AE53</f>
        <v>0</v>
      </c>
      <c r="AK44" s="493">
        <f>'Conventional Pipeline (Large)'!AF53</f>
        <v>0</v>
      </c>
      <c r="AL44" s="493">
        <f>'Conventional Pipeline (Large)'!AG53</f>
        <v>0</v>
      </c>
      <c r="AM44" s="493">
        <f>'Conventional Pipeline (Large)'!AH53</f>
        <v>0</v>
      </c>
      <c r="AN44" s="493">
        <f>'Conventional Pipeline (Large)'!AI53</f>
        <v>0</v>
      </c>
      <c r="AO44" s="493">
        <f>'Conventional Pipeline (Large)'!AJ53</f>
        <v>0</v>
      </c>
      <c r="AP44" s="493">
        <f>'Conventional Pipeline (Large)'!AK53</f>
        <v>0</v>
      </c>
      <c r="AQ44" s="493">
        <f>'Conventional Pipeline (Large)'!AL53</f>
        <v>0</v>
      </c>
      <c r="AR44" s="493">
        <f>'Conventional Pipeline (Large)'!AM53</f>
        <v>0</v>
      </c>
      <c r="AS44" s="493">
        <f>'Conventional Pipeline (Large)'!AN53</f>
        <v>118</v>
      </c>
      <c r="AT44" s="493">
        <f>'Conventional Pipeline (Large)'!AO53</f>
        <v>0</v>
      </c>
      <c r="AU44" s="493">
        <f>'Conventional Pipeline (Large)'!AP53</f>
        <v>0</v>
      </c>
      <c r="AV44" s="493">
        <f>'Conventional Pipeline (Large)'!AQ53</f>
        <v>0</v>
      </c>
      <c r="AW44" s="493">
        <f>'Conventional Pipeline (Large)'!AR53</f>
        <v>0</v>
      </c>
      <c r="AX44" s="493">
        <f>'Conventional Pipeline (Large)'!AS53</f>
        <v>0</v>
      </c>
      <c r="AY44" s="493">
        <f>'Conventional Pipeline (Large)'!AT53</f>
        <v>0</v>
      </c>
      <c r="AZ44" s="493">
        <f>'Conventional Pipeline (Large)'!AU53</f>
        <v>0</v>
      </c>
      <c r="BA44" s="493">
        <f>'Conventional Pipeline (Large)'!AV53</f>
        <v>0</v>
      </c>
      <c r="BB44" s="493">
        <f>'Conventional Pipeline (Large)'!AW53</f>
        <v>0</v>
      </c>
      <c r="BC44" s="493">
        <f>'Conventional Pipeline (Large)'!AX53</f>
        <v>0</v>
      </c>
      <c r="BD44" s="493">
        <f>'Conventional Pipeline (Large)'!AY53</f>
        <v>0</v>
      </c>
      <c r="BE44" s="493">
        <f>'Conventional Pipeline (Large)'!AZ53</f>
        <v>0</v>
      </c>
      <c r="BF44" s="493">
        <f>'Conventional Pipeline (Large)'!BA53</f>
        <v>0</v>
      </c>
      <c r="BG44" s="493">
        <f>'Conventional Pipeline (Large)'!BB53</f>
        <v>118</v>
      </c>
      <c r="BH44" s="457">
        <f t="shared" si="0"/>
        <v>0</v>
      </c>
      <c r="BI44" s="457">
        <f>'Conventional Pipeline (Large)'!AC53</f>
        <v>0</v>
      </c>
      <c r="BJ44" s="457" t="str">
        <f>'Conventional Pipeline (Large)'!AD53</f>
        <v>Bespoke. CIL records confirm commencement October 2022. Topping out stage reached January 2024. Work was set to complete in March 2025.</v>
      </c>
      <c r="BK44" s="457">
        <v>0</v>
      </c>
      <c r="BL44" s="457" t="s">
        <v>1346</v>
      </c>
    </row>
    <row r="45" spans="1:64" s="494" customFormat="1" x14ac:dyDescent="0.45">
      <c r="A45" s="493"/>
      <c r="B45" s="493" t="str">
        <f>'Conventional Pipeline (Large)'!A56</f>
        <v>181380FUL</v>
      </c>
      <c r="C45" s="493" t="str">
        <f>'Conventional Pipeline (Large)'!B56</f>
        <v>Grant with S106 Obligations</v>
      </c>
      <c r="D45" s="493">
        <f>'Conventional Pipeline (Large)'!C56</f>
        <v>0</v>
      </c>
      <c r="E45" s="493">
        <f>'Conventional Pipeline (Large)'!D56</f>
        <v>44552</v>
      </c>
      <c r="F45" s="493">
        <f>'Conventional Pipeline (Large)'!E56</f>
        <v>44841</v>
      </c>
      <c r="G45" s="493" t="str">
        <f>'Conventional Pipeline (Large)'!F56</f>
        <v>The Arches Business Centre, Merrick Road, Southall, UB2 4AU</v>
      </c>
      <c r="H45" s="493" t="str">
        <f>'Conventional Pipeline (Large)'!G56</f>
        <v>Part superseded by 240859NMA (note doesn't adjust unit total or mix).
Part superseded by app 244532NMA (note this app also doesn't alter unit total or mix)</v>
      </c>
      <c r="I45" s="493">
        <f>'Conventional Pipeline (Large)'!H56</f>
        <v>575</v>
      </c>
      <c r="J45" s="493">
        <f>'Conventional Pipeline (Large)'!I56</f>
        <v>0</v>
      </c>
      <c r="K45" s="493">
        <f>'Conventional Pipeline (Large)'!J56</f>
        <v>575</v>
      </c>
      <c r="L45" s="493"/>
      <c r="M45" s="493"/>
      <c r="N45" s="493"/>
      <c r="O45" s="493">
        <f>'Conventional Pipeline (Large)'!K56</f>
        <v>0</v>
      </c>
      <c r="P45" s="493" t="str">
        <f>'Conventional Pipeline (Large)'!L56</f>
        <v>New Build</v>
      </c>
      <c r="Q45" s="493" t="str">
        <f>'Conventional Pipeline (Large)'!M56</f>
        <v>Norwood Green</v>
      </c>
      <c r="R45" s="493" t="str">
        <f>'Conventional Pipeline (Large)'!N56</f>
        <v>Southall</v>
      </c>
      <c r="S45" s="493">
        <f>'Conventional Pipeline (Large)'!O56</f>
        <v>512728</v>
      </c>
      <c r="T45" s="493">
        <f>'Conventional Pipeline (Large)'!P56</f>
        <v>179765</v>
      </c>
      <c r="U45" s="493">
        <f>'Conventional Pipeline (Large)'!Q56</f>
        <v>0</v>
      </c>
      <c r="V45" s="493" t="str">
        <f>'Conventional Pipeline (Large)'!R56</f>
        <v>SOU6</v>
      </c>
      <c r="W45" s="493" t="str">
        <f>'Conventional Pipeline (Large)'!S56</f>
        <v>Allocation (Reg 18 SO09) not pursued</v>
      </c>
      <c r="X45" s="493" t="str">
        <f>'Conventional Pipeline (Large)'!T56</f>
        <v>NA</v>
      </c>
      <c r="Y45" s="503">
        <f>'Conventional Pipeline (Large)'!U56</f>
        <v>0.64</v>
      </c>
      <c r="Z45" s="503">
        <f>'Conventional Pipeline (Large)'!V56</f>
        <v>575</v>
      </c>
      <c r="AA45" s="493">
        <f>'Conventional Pipeline (Large)'!W56</f>
        <v>42</v>
      </c>
      <c r="AB45" s="493">
        <f>'Conventional Pipeline (Large)'!X56</f>
        <v>132</v>
      </c>
      <c r="AC45" s="493">
        <f>'Conventional Pipeline (Large)'!Y56</f>
        <v>174</v>
      </c>
      <c r="AD45" s="493">
        <f>'Conventional Pipeline (Large)'!Z56</f>
        <v>30.260869565217391</v>
      </c>
      <c r="AE45" s="493" t="str">
        <f>'Conventional Pipeline (Large)'!AA56</f>
        <v>A total of 174 affordable units comprising 42 LAR and 132 Shared Ownership</v>
      </c>
      <c r="AF45" s="493" t="str">
        <f>'Conventional Pipeline (Large)'!AB56</f>
        <v>Started</v>
      </c>
      <c r="AG45" s="493" t="s">
        <v>1537</v>
      </c>
      <c r="AJ45" s="493">
        <f>'Conventional Pipeline (Large)'!AE56</f>
        <v>0</v>
      </c>
      <c r="AK45" s="493">
        <f>'Conventional Pipeline (Large)'!AF56</f>
        <v>0</v>
      </c>
      <c r="AL45" s="493">
        <f>'Conventional Pipeline (Large)'!AG56</f>
        <v>0</v>
      </c>
      <c r="AM45" s="493">
        <f>'Conventional Pipeline (Large)'!AH56</f>
        <v>0</v>
      </c>
      <c r="AN45" s="493">
        <f>'Conventional Pipeline (Large)'!AI56</f>
        <v>0</v>
      </c>
      <c r="AO45" s="493">
        <f>'Conventional Pipeline (Large)'!AJ56</f>
        <v>0</v>
      </c>
      <c r="AP45" s="493">
        <f>'Conventional Pipeline (Large)'!AK56</f>
        <v>0</v>
      </c>
      <c r="AQ45" s="493">
        <f>'Conventional Pipeline (Large)'!AL56</f>
        <v>0</v>
      </c>
      <c r="AR45" s="493">
        <f>'Conventional Pipeline (Large)'!AM56</f>
        <v>0</v>
      </c>
      <c r="AS45" s="493">
        <f>'Conventional Pipeline (Large)'!AN56</f>
        <v>0</v>
      </c>
      <c r="AT45" s="493">
        <f>'Conventional Pipeline (Large)'!AO56</f>
        <v>191</v>
      </c>
      <c r="AU45" s="493">
        <f>'Conventional Pipeline (Large)'!AP56</f>
        <v>192</v>
      </c>
      <c r="AV45" s="493">
        <f>'Conventional Pipeline (Large)'!AQ56</f>
        <v>192</v>
      </c>
      <c r="AW45" s="493">
        <f>'Conventional Pipeline (Large)'!AR56</f>
        <v>0</v>
      </c>
      <c r="AX45" s="493">
        <f>'Conventional Pipeline (Large)'!AS56</f>
        <v>0</v>
      </c>
      <c r="AY45" s="493">
        <f>'Conventional Pipeline (Large)'!AT56</f>
        <v>0</v>
      </c>
      <c r="AZ45" s="493">
        <f>'Conventional Pipeline (Large)'!AU56</f>
        <v>0</v>
      </c>
      <c r="BA45" s="493">
        <f>'Conventional Pipeline (Large)'!AV56</f>
        <v>0</v>
      </c>
      <c r="BB45" s="493">
        <f>'Conventional Pipeline (Large)'!AW56</f>
        <v>0</v>
      </c>
      <c r="BC45" s="493">
        <f>'Conventional Pipeline (Large)'!AX56</f>
        <v>0</v>
      </c>
      <c r="BD45" s="493">
        <f>'Conventional Pipeline (Large)'!AY56</f>
        <v>0</v>
      </c>
      <c r="BE45" s="493">
        <f>'Conventional Pipeline (Large)'!AZ56</f>
        <v>0</v>
      </c>
      <c r="BF45" s="493">
        <f>'Conventional Pipeline (Large)'!BA56</f>
        <v>0</v>
      </c>
      <c r="BG45" s="493">
        <f>'Conventional Pipeline (Large)'!BB56</f>
        <v>575</v>
      </c>
      <c r="BH45" s="457">
        <f t="shared" si="0"/>
        <v>0</v>
      </c>
      <c r="BI45" s="457" t="str">
        <f>'Conventional Pipeline (Large)'!AC56</f>
        <v>Also known as Merrick Place.</v>
      </c>
      <c r="BJ45" s="457" t="str">
        <f>'Conventional Pipeline (Large)'!AD56</f>
        <v>Bespoke. CIL records confirm commencement 07/10/2022. Comprises four main buildings/blocks. Topping out reached November 2024. Construction is expected to take 49 months. First completions anticipated 4Q/2026.</v>
      </c>
      <c r="BK45" s="457">
        <v>0</v>
      </c>
      <c r="BL45" s="457" t="s">
        <v>1347</v>
      </c>
    </row>
    <row r="46" spans="1:64" x14ac:dyDescent="0.45">
      <c r="A46" s="462"/>
      <c r="B46" s="116" t="str">
        <f>'Conventional Pipeline (Large)'!A57</f>
        <v>183673OUT</v>
      </c>
      <c r="C46" s="462" t="str">
        <f>'Conventional Pipeline (Large)'!B57</f>
        <v>Grant with S106 Obligations</v>
      </c>
      <c r="D46" s="462">
        <f>'Conventional Pipeline (Large)'!C57</f>
        <v>0</v>
      </c>
      <c r="E46" s="462">
        <f>'Conventional Pipeline (Large)'!D57</f>
        <v>43798</v>
      </c>
      <c r="F46" s="462">
        <f>'Conventional Pipeline (Large)'!E57</f>
        <v>0</v>
      </c>
      <c r="G46" s="116" t="str">
        <f>'Conventional Pipeline (Large)'!F57</f>
        <v>Middlesex Business Centre, Bridge Road, Southall, Middlesex, UB2 4AB</v>
      </c>
      <c r="H46" s="462" t="str">
        <f>'Conventional Pipeline (Large)'!G57</f>
        <v>See also reserved matter application 224785REM for plots A &amp; B</v>
      </c>
      <c r="I46" s="462">
        <f>'Conventional Pipeline (Large)'!H57</f>
        <v>1216</v>
      </c>
      <c r="J46" s="462">
        <f>'Conventional Pipeline (Large)'!I57</f>
        <v>0</v>
      </c>
      <c r="K46" s="462">
        <f>'Conventional Pipeline (Large)'!J57</f>
        <v>1216</v>
      </c>
      <c r="L46" s="462"/>
      <c r="M46" s="462"/>
      <c r="N46" s="462"/>
      <c r="O46" s="462">
        <f>'Conventional Pipeline (Large)'!K57</f>
        <v>0</v>
      </c>
      <c r="P46" s="462" t="str">
        <f>'Conventional Pipeline (Large)'!L57</f>
        <v>New Build</v>
      </c>
      <c r="Q46" s="462" t="str">
        <f>'Conventional Pipeline (Large)'!M57</f>
        <v>Norwood Green</v>
      </c>
      <c r="R46" s="462" t="str">
        <f>'Conventional Pipeline (Large)'!N57</f>
        <v>Southall</v>
      </c>
      <c r="S46" s="462">
        <f>'Conventional Pipeline (Large)'!O57</f>
        <v>512960</v>
      </c>
      <c r="T46" s="462">
        <f>'Conventional Pipeline (Large)'!P57</f>
        <v>179686</v>
      </c>
      <c r="U46" s="462">
        <f>'Conventional Pipeline (Large)'!Q57</f>
        <v>0</v>
      </c>
      <c r="V46" s="462" t="str">
        <f>'Conventional Pipeline (Large)'!R57</f>
        <v>SOU6</v>
      </c>
      <c r="W46" s="462" t="str">
        <f>'Conventional Pipeline (Large)'!S57</f>
        <v>08SO (SO11)</v>
      </c>
      <c r="X46" s="462">
        <f>'Conventional Pipeline (Large)'!T57</f>
        <v>0</v>
      </c>
      <c r="Y46" s="473">
        <f>'Conventional Pipeline (Large)'!U57</f>
        <v>4.82</v>
      </c>
      <c r="Z46" s="473">
        <f>'Conventional Pipeline (Large)'!V57</f>
        <v>1216</v>
      </c>
      <c r="AA46" s="462">
        <f>'Conventional Pipeline (Large)'!W57</f>
        <v>117</v>
      </c>
      <c r="AB46" s="462">
        <f>'Conventional Pipeline (Large)'!X57</f>
        <v>272</v>
      </c>
      <c r="AC46" s="462">
        <f>'Conventional Pipeline (Large)'!Y57</f>
        <v>389</v>
      </c>
      <c r="AD46" s="462">
        <f>'Conventional Pipeline (Large)'!Z57</f>
        <v>31.990131578947366</v>
      </c>
      <c r="AE46" s="462" t="str">
        <f>'Conventional Pipeline (Large)'!AA57</f>
        <v>A total of 389 affordable units comprising 117 LAR, 100 DMR and 172 Shared Ownership</v>
      </c>
      <c r="AF46" s="116" t="str">
        <f>'Conventional Pipeline (Large)'!AB57</f>
        <v>Approval</v>
      </c>
      <c r="AG46" s="116" t="s">
        <v>1540</v>
      </c>
      <c r="AJ46" s="462">
        <f>'Conventional Pipeline (Large)'!AE57</f>
        <v>0</v>
      </c>
      <c r="AK46" s="462">
        <f>'Conventional Pipeline (Large)'!AF57</f>
        <v>0</v>
      </c>
      <c r="AL46" s="462">
        <f>'Conventional Pipeline (Large)'!AG57</f>
        <v>0</v>
      </c>
      <c r="AM46" s="462">
        <f>'Conventional Pipeline (Large)'!AH57</f>
        <v>0</v>
      </c>
      <c r="AN46" s="462">
        <f>'Conventional Pipeline (Large)'!AI57</f>
        <v>0</v>
      </c>
      <c r="AO46" s="462">
        <f>'Conventional Pipeline (Large)'!AJ57</f>
        <v>0</v>
      </c>
      <c r="AP46" s="462">
        <f>'Conventional Pipeline (Large)'!AK57</f>
        <v>0</v>
      </c>
      <c r="AQ46" s="462">
        <f>'Conventional Pipeline (Large)'!AL57</f>
        <v>0</v>
      </c>
      <c r="AR46" s="116">
        <f>'Conventional Pipeline (Large)'!AM57</f>
        <v>0</v>
      </c>
      <c r="AS46" s="116">
        <f>'Conventional Pipeline (Large)'!AN57</f>
        <v>0</v>
      </c>
      <c r="AT46" s="116">
        <f>'Conventional Pipeline (Large)'!AO57</f>
        <v>0</v>
      </c>
      <c r="AU46" s="116">
        <f>'Conventional Pipeline (Large)'!AP57</f>
        <v>0</v>
      </c>
      <c r="AV46" s="116">
        <f>'Conventional Pipeline (Large)'!AQ57</f>
        <v>243</v>
      </c>
      <c r="AW46" s="116">
        <f>'Conventional Pipeline (Large)'!AR57</f>
        <v>0</v>
      </c>
      <c r="AX46" s="116">
        <f>'Conventional Pipeline (Large)'!AS57</f>
        <v>729</v>
      </c>
      <c r="AY46" s="116">
        <f>'Conventional Pipeline (Large)'!AT57</f>
        <v>244</v>
      </c>
      <c r="AZ46" s="116">
        <f>'Conventional Pipeline (Large)'!AU57</f>
        <v>0</v>
      </c>
      <c r="BA46" s="116">
        <f>'Conventional Pipeline (Large)'!AV57</f>
        <v>0</v>
      </c>
      <c r="BB46" s="116">
        <f>'Conventional Pipeline (Large)'!AW57</f>
        <v>0</v>
      </c>
      <c r="BC46" s="116">
        <f>'Conventional Pipeline (Large)'!AX57</f>
        <v>0</v>
      </c>
      <c r="BD46" s="116">
        <f>'Conventional Pipeline (Large)'!AY57</f>
        <v>0</v>
      </c>
      <c r="BE46" s="116">
        <f>'Conventional Pipeline (Large)'!AZ57</f>
        <v>0</v>
      </c>
      <c r="BF46" s="116">
        <f>'Conventional Pipeline (Large)'!BA57</f>
        <v>0</v>
      </c>
      <c r="BG46" s="116">
        <f>'Conventional Pipeline (Large)'!BB57</f>
        <v>1216</v>
      </c>
      <c r="BH46" s="457">
        <f t="shared" si="0"/>
        <v>973</v>
      </c>
      <c r="BI46" s="457" t="str">
        <f>'Conventional Pipeline (Large)'!AC57</f>
        <v xml:space="preserve">Capacity for this site assigned to pipeline in this instance rather than allocation. Note the initial allocation estimate derived from the Tall Building Study is significantly below  the approved total under this scheme, hence the decision to default to using the pipeline figures for this site. Note the boundary of this permission is slightly smaller than the allocation as this permission excludes Unit K. The outline total (2083) input adjusted down to account for reserved matter application 224785REM for plots A &amp; B which are recorded in a separate line below. 
</v>
      </c>
      <c r="BJ46" s="457" t="str">
        <f>'Conventional Pipeline (Large)'!AD57</f>
        <v>Bespoke. CLEUD application (254692CPE) confirms that works (via demolition) commenced in October/November 2025. 243386CND details indicative programme of phasing over 7 phases.
Phase 3 - Oct 2028
Phase 4 - June 2030
Phase 5 - May 2030
Phase 6 - June 2031
Phase 7 - Jan 2031</v>
      </c>
      <c r="BK46" s="457" t="s">
        <v>1348</v>
      </c>
      <c r="BL46" s="457" t="s">
        <v>1172</v>
      </c>
    </row>
    <row r="47" spans="1:64" x14ac:dyDescent="0.45">
      <c r="A47" s="462"/>
      <c r="B47" s="116" t="str">
        <f>'Conventional Pipeline (Large)'!A58</f>
        <v>224785REM</v>
      </c>
      <c r="C47" s="462" t="str">
        <f>'Conventional Pipeline (Large)'!B58</f>
        <v>Approved</v>
      </c>
      <c r="D47" s="462">
        <f>'Conventional Pipeline (Large)'!C58</f>
        <v>0</v>
      </c>
      <c r="E47" s="462">
        <f>'Conventional Pipeline (Large)'!D58</f>
        <v>45239</v>
      </c>
      <c r="F47" s="462">
        <f>'Conventional Pipeline (Large)'!E58</f>
        <v>0</v>
      </c>
      <c r="G47" s="116" t="str">
        <f>'Conventional Pipeline (Large)'!F58</f>
        <v>Middlesex Business Centre, Bridge Road, Southall, Middlesex, UB2 4AB</v>
      </c>
      <c r="H47" s="462" t="str">
        <f>'Conventional Pipeline (Large)'!G58</f>
        <v>Part supersedes 183673OUT</v>
      </c>
      <c r="I47" s="462">
        <f>'Conventional Pipeline (Large)'!H58</f>
        <v>867</v>
      </c>
      <c r="J47" s="462">
        <f>'Conventional Pipeline (Large)'!I58</f>
        <v>0</v>
      </c>
      <c r="K47" s="462">
        <f>'Conventional Pipeline (Large)'!J58</f>
        <v>867</v>
      </c>
      <c r="L47" s="462"/>
      <c r="M47" s="462"/>
      <c r="N47" s="462"/>
      <c r="O47" s="462">
        <f>'Conventional Pipeline (Large)'!K58</f>
        <v>0</v>
      </c>
      <c r="P47" s="462" t="str">
        <f>'Conventional Pipeline (Large)'!L58</f>
        <v>New Build</v>
      </c>
      <c r="Q47" s="462" t="str">
        <f>'Conventional Pipeline (Large)'!M58</f>
        <v>Norwood Green</v>
      </c>
      <c r="R47" s="462" t="str">
        <f>'Conventional Pipeline (Large)'!N58</f>
        <v>Southall</v>
      </c>
      <c r="S47" s="462">
        <f>'Conventional Pipeline (Large)'!O58</f>
        <v>512971</v>
      </c>
      <c r="T47" s="462">
        <f>'Conventional Pipeline (Large)'!P58</f>
        <v>179703</v>
      </c>
      <c r="U47" s="462">
        <f>'Conventional Pipeline (Large)'!Q58</f>
        <v>0</v>
      </c>
      <c r="V47" s="462" t="str">
        <f>'Conventional Pipeline (Large)'!R58</f>
        <v>SOU6</v>
      </c>
      <c r="W47" s="462" t="str">
        <f>'Conventional Pipeline (Large)'!S58</f>
        <v>08SO (SO11)</v>
      </c>
      <c r="X47" s="462">
        <f>'Conventional Pipeline (Large)'!T58</f>
        <v>0</v>
      </c>
      <c r="Y47" s="473">
        <f>'Conventional Pipeline (Large)'!U58</f>
        <v>1.76</v>
      </c>
      <c r="Z47" s="473">
        <f>'Conventional Pipeline (Large)'!V58</f>
        <v>867</v>
      </c>
      <c r="AA47" s="462">
        <f>'Conventional Pipeline (Large)'!W58</f>
        <v>84</v>
      </c>
      <c r="AB47" s="462">
        <f>'Conventional Pipeline (Large)'!X58</f>
        <v>198</v>
      </c>
      <c r="AC47" s="462">
        <f>'Conventional Pipeline (Large)'!Y58</f>
        <v>282</v>
      </c>
      <c r="AD47" s="462">
        <f>'Conventional Pipeline (Large)'!Z58</f>
        <v>32.525951557093421</v>
      </c>
      <c r="AE47" s="462" t="str">
        <f>'Conventional Pipeline (Large)'!AA58</f>
        <v>A total of 282 units comprising 84 LAR and 198 SO.</v>
      </c>
      <c r="AF47" s="116" t="str">
        <f>'Conventional Pipeline (Large)'!AB58</f>
        <v>Approval</v>
      </c>
      <c r="AG47" s="116" t="s">
        <v>1538</v>
      </c>
      <c r="AJ47" s="462">
        <f>'Conventional Pipeline (Large)'!AE58</f>
        <v>0</v>
      </c>
      <c r="AK47" s="462">
        <f>'Conventional Pipeline (Large)'!AF58</f>
        <v>0</v>
      </c>
      <c r="AL47" s="462">
        <f>'Conventional Pipeline (Large)'!AG58</f>
        <v>0</v>
      </c>
      <c r="AM47" s="462">
        <f>'Conventional Pipeline (Large)'!AH58</f>
        <v>0</v>
      </c>
      <c r="AN47" s="462">
        <f>'Conventional Pipeline (Large)'!AI58</f>
        <v>0</v>
      </c>
      <c r="AO47" s="462">
        <f>'Conventional Pipeline (Large)'!AJ58</f>
        <v>0</v>
      </c>
      <c r="AP47" s="462">
        <f>'Conventional Pipeline (Large)'!AK58</f>
        <v>0</v>
      </c>
      <c r="AQ47" s="462">
        <f>'Conventional Pipeline (Large)'!AL58</f>
        <v>0</v>
      </c>
      <c r="AR47" s="116">
        <f>'Conventional Pipeline (Large)'!AM58</f>
        <v>0</v>
      </c>
      <c r="AS47" s="116">
        <f>'Conventional Pipeline (Large)'!AN58</f>
        <v>0</v>
      </c>
      <c r="AT47" s="116">
        <f>'Conventional Pipeline (Large)'!AO58</f>
        <v>0</v>
      </c>
      <c r="AU47" s="116">
        <f>'Conventional Pipeline (Large)'!AP58</f>
        <v>0</v>
      </c>
      <c r="AV47" s="116">
        <f>'Conventional Pipeline (Large)'!AQ58</f>
        <v>0</v>
      </c>
      <c r="AW47" s="116">
        <f>'Conventional Pipeline (Large)'!AR58</f>
        <v>867</v>
      </c>
      <c r="AX47" s="116">
        <f>'Conventional Pipeline (Large)'!AS58</f>
        <v>0</v>
      </c>
      <c r="AY47" s="116">
        <f>'Conventional Pipeline (Large)'!AT58</f>
        <v>0</v>
      </c>
      <c r="AZ47" s="116">
        <f>'Conventional Pipeline (Large)'!AU58</f>
        <v>0</v>
      </c>
      <c r="BA47" s="116">
        <f>'Conventional Pipeline (Large)'!AV58</f>
        <v>0</v>
      </c>
      <c r="BB47" s="116">
        <f>'Conventional Pipeline (Large)'!AW58</f>
        <v>0</v>
      </c>
      <c r="BC47" s="116">
        <f>'Conventional Pipeline (Large)'!AX58</f>
        <v>0</v>
      </c>
      <c r="BD47" s="116">
        <f>'Conventional Pipeline (Large)'!AY58</f>
        <v>0</v>
      </c>
      <c r="BE47" s="116">
        <f>'Conventional Pipeline (Large)'!AZ58</f>
        <v>0</v>
      </c>
      <c r="BF47" s="116">
        <f>'Conventional Pipeline (Large)'!BA58</f>
        <v>0</v>
      </c>
      <c r="BG47" s="116">
        <f>'Conventional Pipeline (Large)'!BB58</f>
        <v>867</v>
      </c>
      <c r="BH47" s="457">
        <f t="shared" si="0"/>
        <v>867</v>
      </c>
      <c r="BI47" s="457" t="str">
        <f>'Conventional Pipeline (Large)'!AC58</f>
        <v xml:space="preserve">Capacity relates to plots A &amp; B only. 
</v>
      </c>
      <c r="BJ47" s="457" t="str">
        <f>'Conventional Pipeline (Large)'!AD58</f>
        <v>Bespoke. CLEUD application (254692CPE) confirms that works (via demolition) commenced in October/November 2025. 243386CND details indicative programme of phasing for plots A &amp; B - due to complete November and June 2029 respectively.</v>
      </c>
      <c r="BK47" s="457" t="s">
        <v>311</v>
      </c>
      <c r="BL47" s="457" t="s">
        <v>312</v>
      </c>
    </row>
    <row r="48" spans="1:64" x14ac:dyDescent="0.45">
      <c r="A48" s="462"/>
      <c r="B48" s="116" t="str">
        <f>'Conventional Pipeline (Large)'!A59</f>
        <v>191022FUL</v>
      </c>
      <c r="C48" s="462" t="str">
        <f>'Conventional Pipeline (Large)'!B59</f>
        <v>Grant with S106 Obligations</v>
      </c>
      <c r="D48" s="462">
        <f>'Conventional Pipeline (Large)'!C59</f>
        <v>0</v>
      </c>
      <c r="E48" s="462">
        <f>'Conventional Pipeline (Large)'!D59</f>
        <v>44097</v>
      </c>
      <c r="F48" s="462" t="str">
        <f>'Conventional Pipeline (Large)'!E59</f>
        <v>TBC</v>
      </c>
      <c r="G48" s="116" t="str">
        <f>'Conventional Pipeline (Large)'!F59</f>
        <v>Quayside Quarter, Former H M Foods, Bridge Road, Southall, Middlesex, UB2 4AB</v>
      </c>
      <c r="H48" s="462">
        <f>'Conventional Pipeline (Large)'!G59</f>
        <v>0</v>
      </c>
      <c r="I48" s="462">
        <f>'Conventional Pipeline (Large)'!H59</f>
        <v>1997</v>
      </c>
      <c r="J48" s="462">
        <f>'Conventional Pipeline (Large)'!I59</f>
        <v>0</v>
      </c>
      <c r="K48" s="462">
        <f>'Conventional Pipeline (Large)'!J59</f>
        <v>1997</v>
      </c>
      <c r="L48" s="462"/>
      <c r="M48" s="462"/>
      <c r="N48" s="462"/>
      <c r="O48" s="462">
        <f>'Conventional Pipeline (Large)'!K59</f>
        <v>0</v>
      </c>
      <c r="P48" s="462" t="str">
        <f>'Conventional Pipeline (Large)'!L59</f>
        <v>New Build</v>
      </c>
      <c r="Q48" s="462" t="str">
        <f>'Conventional Pipeline (Large)'!M59</f>
        <v>Norwood Green</v>
      </c>
      <c r="R48" s="462" t="str">
        <f>'Conventional Pipeline (Large)'!N59</f>
        <v>Southall</v>
      </c>
      <c r="S48" s="462">
        <f>'Conventional Pipeline (Large)'!O59</f>
        <v>513324</v>
      </c>
      <c r="T48" s="462">
        <f>'Conventional Pipeline (Large)'!P59</f>
        <v>179719</v>
      </c>
      <c r="U48" s="462">
        <f>'Conventional Pipeline (Large)'!Q59</f>
        <v>0</v>
      </c>
      <c r="V48" s="462" t="str">
        <f>'Conventional Pipeline (Large)'!R59</f>
        <v>No</v>
      </c>
      <c r="W48" s="462" t="str">
        <f>'Conventional Pipeline (Large)'!S59</f>
        <v>No</v>
      </c>
      <c r="X48" s="462" t="str">
        <f>'Conventional Pipeline (Large)'!T59</f>
        <v>NA</v>
      </c>
      <c r="Y48" s="473">
        <f>'Conventional Pipeline (Large)'!U59</f>
        <v>6.07</v>
      </c>
      <c r="Z48" s="473">
        <f>'Conventional Pipeline (Large)'!V59</f>
        <v>0</v>
      </c>
      <c r="AA48" s="462">
        <f>'Conventional Pipeline (Large)'!W59</f>
        <v>200</v>
      </c>
      <c r="AB48" s="462">
        <f>'Conventional Pipeline (Large)'!X59</f>
        <v>389</v>
      </c>
      <c r="AC48" s="462">
        <f>'Conventional Pipeline (Large)'!Y59</f>
        <v>589</v>
      </c>
      <c r="AD48" s="462" t="e">
        <f>'Conventional Pipeline (Large)'!Z59</f>
        <v>#DIV/0!</v>
      </c>
      <c r="AE48" s="462">
        <f>'Conventional Pipeline (Large)'!AA59</f>
        <v>0</v>
      </c>
      <c r="AF48" s="116" t="str">
        <f>'Conventional Pipeline (Large)'!AB59</f>
        <v>Started</v>
      </c>
      <c r="AG48" s="116" t="s">
        <v>1537</v>
      </c>
      <c r="AJ48" s="462">
        <f>'Conventional Pipeline (Large)'!AE59</f>
        <v>0</v>
      </c>
      <c r="AK48" s="462">
        <f>'Conventional Pipeline (Large)'!AF59</f>
        <v>0</v>
      </c>
      <c r="AL48" s="462">
        <f>'Conventional Pipeline (Large)'!AG59</f>
        <v>0</v>
      </c>
      <c r="AM48" s="462">
        <f>'Conventional Pipeline (Large)'!AH59</f>
        <v>0</v>
      </c>
      <c r="AN48" s="462">
        <f>'Conventional Pipeline (Large)'!AI59</f>
        <v>0</v>
      </c>
      <c r="AO48" s="462">
        <f>'Conventional Pipeline (Large)'!AJ59</f>
        <v>0</v>
      </c>
      <c r="AP48" s="462">
        <f>'Conventional Pipeline (Large)'!AK59</f>
        <v>0</v>
      </c>
      <c r="AQ48" s="462">
        <f>'Conventional Pipeline (Large)'!AL59</f>
        <v>0</v>
      </c>
      <c r="AR48" s="116">
        <f>'Conventional Pipeline (Large)'!AM59</f>
        <v>0</v>
      </c>
      <c r="AS48" s="116">
        <f>'Conventional Pipeline (Large)'!AN59</f>
        <v>0</v>
      </c>
      <c r="AT48" s="116">
        <f>'Conventional Pipeline (Large)'!AO59</f>
        <v>0</v>
      </c>
      <c r="AU48" s="116">
        <f>'Conventional Pipeline (Large)'!AP59</f>
        <v>0</v>
      </c>
      <c r="AV48" s="116">
        <f>'Conventional Pipeline (Large)'!AQ59</f>
        <v>0</v>
      </c>
      <c r="AW48" s="116">
        <f>'Conventional Pipeline (Large)'!AR59</f>
        <v>0</v>
      </c>
      <c r="AX48" s="116">
        <f>'Conventional Pipeline (Large)'!AS59</f>
        <v>0</v>
      </c>
      <c r="AY48" s="116">
        <f>'Conventional Pipeline (Large)'!AT59</f>
        <v>0</v>
      </c>
      <c r="AZ48" s="116">
        <f>'Conventional Pipeline (Large)'!AU59</f>
        <v>0</v>
      </c>
      <c r="BA48" s="116">
        <f>'Conventional Pipeline (Large)'!AV59</f>
        <v>0</v>
      </c>
      <c r="BB48" s="116">
        <f>'Conventional Pipeline (Large)'!AW59</f>
        <v>0</v>
      </c>
      <c r="BC48" s="116">
        <f>'Conventional Pipeline (Large)'!AX59</f>
        <v>0</v>
      </c>
      <c r="BD48" s="116">
        <f>'Conventional Pipeline (Large)'!AY59</f>
        <v>0</v>
      </c>
      <c r="BE48" s="116">
        <f>'Conventional Pipeline (Large)'!AZ59</f>
        <v>0</v>
      </c>
      <c r="BF48" s="116">
        <f>'Conventional Pipeline (Large)'!BA59</f>
        <v>0</v>
      </c>
      <c r="BG48" s="116">
        <f>'Conventional Pipeline (Large)'!BB59</f>
        <v>0</v>
      </c>
      <c r="BH48" s="457">
        <f t="shared" si="0"/>
        <v>0</v>
      </c>
      <c r="BI48" s="457" t="str">
        <f>'Conventional Pipeline (Large)'!AC59</f>
        <v xml:space="preserve">Note this site is now subject to two pending application for alternative uses.  The site is covered by a pending application 232010FUL (with resolution to grant given in Oct 2023 and draft decision issued March 2025) for wholly employment scheme. A second alternative pending scheme (253874FUL) was submitted in October 2025 (after the 31st March 2025 cut off) for a hyperscale data centre and affordable workspace.  Neither pending schemes contain any residential component, and accordingly are not captured elsewhere in the trajectory.  In light of more recent planning activity, it is assumed that 191022FUL will now not be progressed further and accordingly any residential capacity has been removed from the future pipeline recorded in this trajectory. </v>
      </c>
      <c r="BJ48" s="457" t="str">
        <f>'Conventional Pipeline (Large)'!AD59</f>
        <v>NA</v>
      </c>
      <c r="BK48" s="457" t="s">
        <v>1308</v>
      </c>
      <c r="BL48" s="457" t="s">
        <v>314</v>
      </c>
    </row>
    <row r="49" spans="1:64" x14ac:dyDescent="0.45">
      <c r="A49" s="462"/>
      <c r="B49" s="116" t="str">
        <f>'Conventional Pipeline (Large)'!A60</f>
        <v>PP/2013/3241</v>
      </c>
      <c r="C49" s="462" t="str">
        <f>'Conventional Pipeline (Large)'!B60</f>
        <v>Grant with S106 Obligations</v>
      </c>
      <c r="D49" s="462">
        <f>'Conventional Pipeline (Large)'!C60</f>
        <v>0</v>
      </c>
      <c r="E49" s="462">
        <f>'Conventional Pipeline (Large)'!D60</f>
        <v>42118</v>
      </c>
      <c r="F49" s="462">
        <f>'Conventional Pipeline (Large)'!E60</f>
        <v>42186</v>
      </c>
      <c r="G49" s="116" t="str">
        <f>'Conventional Pipeline (Large)'!F60</f>
        <v xml:space="preserve">Havelock Estate, Havelock Road, Southall, Middlesex UB2 (phases 1-4) </v>
      </c>
      <c r="H49" s="462" t="str">
        <f>'Conventional Pipeline (Large)'!G60</f>
        <v>Outline permission for all phases</v>
      </c>
      <c r="I49" s="462">
        <f>'Conventional Pipeline (Large)'!H60</f>
        <v>635</v>
      </c>
      <c r="J49" s="462">
        <f>'Conventional Pipeline (Large)'!I60</f>
        <v>536</v>
      </c>
      <c r="K49" s="462">
        <f>'Conventional Pipeline (Large)'!J60</f>
        <v>99</v>
      </c>
      <c r="L49" s="462"/>
      <c r="M49" s="462"/>
      <c r="N49" s="462"/>
      <c r="O49" s="462">
        <f>'Conventional Pipeline (Large)'!K60</f>
        <v>0</v>
      </c>
      <c r="P49" s="462">
        <f>'Conventional Pipeline (Large)'!L60</f>
        <v>0</v>
      </c>
      <c r="Q49" s="462" t="str">
        <f>'Conventional Pipeline (Large)'!M60</f>
        <v>Norwood Green</v>
      </c>
      <c r="R49" s="462" t="str">
        <f>'Conventional Pipeline (Large)'!N60</f>
        <v>Southall</v>
      </c>
      <c r="S49" s="462">
        <f>'Conventional Pipeline (Large)'!O60</f>
        <v>512937</v>
      </c>
      <c r="T49" s="462">
        <f>'Conventional Pipeline (Large)'!P60</f>
        <v>179178</v>
      </c>
      <c r="U49" s="462">
        <f>'Conventional Pipeline (Large)'!Q60</f>
        <v>0</v>
      </c>
      <c r="V49" s="462" t="str">
        <f>'Conventional Pipeline (Large)'!R60</f>
        <v>SOU7</v>
      </c>
      <c r="W49" s="462" t="str">
        <f>'Conventional Pipeline (Large)'!S60</f>
        <v>09SO (S012)</v>
      </c>
      <c r="X49" s="462">
        <f>'Conventional Pipeline (Large)'!T60</f>
        <v>0</v>
      </c>
      <c r="Y49" s="473">
        <f>'Conventional Pipeline (Large)'!U60</f>
        <v>18.3</v>
      </c>
      <c r="Z49" s="473">
        <f>'Conventional Pipeline (Large)'!V60</f>
        <v>99</v>
      </c>
      <c r="AA49" s="462">
        <f>'Conventional Pipeline (Large)'!W60</f>
        <v>-109</v>
      </c>
      <c r="AB49" s="462">
        <f>'Conventional Pipeline (Large)'!X60</f>
        <v>91</v>
      </c>
      <c r="AC49" s="462">
        <f>'Conventional Pipeline (Large)'!Y60</f>
        <v>-18</v>
      </c>
      <c r="AD49" s="462">
        <f>'Conventional Pipeline (Large)'!Z60</f>
        <v>-18.181818181818183</v>
      </c>
      <c r="AE49" s="462" t="str">
        <f>'Conventional Pipeline (Large)'!AA60</f>
        <v>The overall site as existing comprised 692 units, made up of 453 social rent units and 239 market units.  156 of these existing units were demolished as part of phase 1.  The make up of the 156 demolished units comprised 103 Social Rent units and 53 private rent units. 536 units remain to be demolished  in later phases, comprising 350 social rent units and 186 private units. Phases 2-4 as approved, pending implementation:
635 (gross gain) – comprising 241 SR, 91 Intermediate &amp; 303 private units
536 (gross losses) – comprising 350 SR &amp; 186 private units
99 (net) - comprising -109 SR, 91 Intermediate &amp; 117 private units</v>
      </c>
      <c r="AF49" s="116" t="str">
        <f>'Conventional Pipeline (Large)'!AB60</f>
        <v>Started</v>
      </c>
      <c r="AG49" s="116" t="s">
        <v>1537</v>
      </c>
      <c r="AJ49" s="462">
        <f>'Conventional Pipeline (Large)'!AE60</f>
        <v>0</v>
      </c>
      <c r="AK49" s="462">
        <f>'Conventional Pipeline (Large)'!AF60</f>
        <v>0</v>
      </c>
      <c r="AL49" s="462">
        <f>'Conventional Pipeline (Large)'!AG60</f>
        <v>0</v>
      </c>
      <c r="AM49" s="462">
        <f>'Conventional Pipeline (Large)'!AH60</f>
        <v>0</v>
      </c>
      <c r="AN49" s="462">
        <f>'Conventional Pipeline (Large)'!AI60</f>
        <v>0</v>
      </c>
      <c r="AO49" s="462">
        <f>'Conventional Pipeline (Large)'!AJ60</f>
        <v>0</v>
      </c>
      <c r="AP49" s="462">
        <f>'Conventional Pipeline (Large)'!AK60</f>
        <v>0</v>
      </c>
      <c r="AQ49" s="462">
        <f>'Conventional Pipeline (Large)'!AL60</f>
        <v>0</v>
      </c>
      <c r="AR49" s="116">
        <f>'Conventional Pipeline (Large)'!AM60</f>
        <v>0</v>
      </c>
      <c r="AS49" s="116">
        <f>'Conventional Pipeline (Large)'!AN60</f>
        <v>0</v>
      </c>
      <c r="AT49" s="116">
        <f>'Conventional Pipeline (Large)'!AO60</f>
        <v>0</v>
      </c>
      <c r="AU49" s="116">
        <f>'Conventional Pipeline (Large)'!AP60</f>
        <v>0</v>
      </c>
      <c r="AV49" s="116">
        <f>'Conventional Pipeline (Large)'!AQ60</f>
        <v>0</v>
      </c>
      <c r="AW49" s="116">
        <f>'Conventional Pipeline (Large)'!AR60</f>
        <v>0</v>
      </c>
      <c r="AX49" s="116">
        <f>'Conventional Pipeline (Large)'!AS60</f>
        <v>19</v>
      </c>
      <c r="AY49" s="116">
        <f>'Conventional Pipeline (Large)'!AT60</f>
        <v>20</v>
      </c>
      <c r="AZ49" s="116">
        <f>'Conventional Pipeline (Large)'!AU60</f>
        <v>20</v>
      </c>
      <c r="BA49" s="116">
        <f>'Conventional Pipeline (Large)'!AV60</f>
        <v>20</v>
      </c>
      <c r="BB49" s="116">
        <f>'Conventional Pipeline (Large)'!AW60</f>
        <v>20</v>
      </c>
      <c r="BC49" s="116">
        <f>'Conventional Pipeline (Large)'!AX60</f>
        <v>0</v>
      </c>
      <c r="BD49" s="116">
        <f>'Conventional Pipeline (Large)'!AY60</f>
        <v>0</v>
      </c>
      <c r="BE49" s="116">
        <f>'Conventional Pipeline (Large)'!AZ60</f>
        <v>0</v>
      </c>
      <c r="BF49" s="116">
        <f>'Conventional Pipeline (Large)'!BA60</f>
        <v>0</v>
      </c>
      <c r="BG49" s="116">
        <f>'Conventional Pipeline (Large)'!BB60</f>
        <v>99</v>
      </c>
      <c r="BH49" s="457">
        <f t="shared" si="0"/>
        <v>99</v>
      </c>
      <c r="BI49" s="457" t="str">
        <f>'Conventional Pipeline (Large)'!AC60</f>
        <v xml:space="preserve">Capacity (99) assigned to Conventional Pipeline tab reflecting existing planning permissions ref. PP/2013/3241 (Phases 1-4), PP/2013/3242 (Phase 1 &amp; updates mix), 190163NMA (Part supersedes PP/2013/3242). The capacity yield for this site is informed solely by planning history at present. Whilst it is anticipated that a revised scheme will be submitted for phases 2-4 further details are not available regarding this at present. The capacity figures given here exclude the phase 1 component which has already been completed. Note 190163NMA added 4 gains to overall total which have been subsequently completed under phase 1.   </v>
      </c>
      <c r="BJ49" s="457" t="str">
        <f>'Conventional Pipeline (Large)'!AD60</f>
        <v xml:space="preserve">Bespoke. Phase 2-4 are subject to an outline permission only at this stage. Whilst it is anticipated that a revised scheme will be submitted for phases 2-4 the timing of this is unclear at present. The original appointed development partner for phase 2 has withdrawn from project. Phasing distribution has regard to gross total in this instance. </v>
      </c>
      <c r="BK49" s="457" t="s">
        <v>1097</v>
      </c>
      <c r="BL49" s="457" t="s">
        <v>1098</v>
      </c>
    </row>
    <row r="50" spans="1:64" x14ac:dyDescent="0.45">
      <c r="A50" s="462"/>
      <c r="B50" s="116" t="str">
        <f>'Conventional Pipeline (Large)'!A61</f>
        <v>215058FULR3</v>
      </c>
      <c r="C50" s="462" t="str">
        <f>'Conventional Pipeline (Large)'!B61</f>
        <v>Grant with S106 Obligations</v>
      </c>
      <c r="D50" s="462">
        <f>'Conventional Pipeline (Large)'!C61</f>
        <v>0</v>
      </c>
      <c r="E50" s="462">
        <f>'Conventional Pipeline (Large)'!D61</f>
        <v>44813</v>
      </c>
      <c r="F50" s="462">
        <f>'Conventional Pipeline (Large)'!E61</f>
        <v>0</v>
      </c>
      <c r="G50" s="116" t="str">
        <f>'Conventional Pipeline (Large)'!F61</f>
        <v>Land Comprising Public Car Park, Business Premises, Roads And Adjacent Land Lying To The North West And Rear Of The Green And Adjoining Featherstone Terrace, Dominion Road And Dilloway Yard, Southall, UB2 (The Green)</v>
      </c>
      <c r="H50" s="462">
        <f>'Conventional Pipeline (Large)'!G61</f>
        <v>0</v>
      </c>
      <c r="I50" s="462">
        <f>'Conventional Pipeline (Large)'!H61</f>
        <v>564</v>
      </c>
      <c r="J50" s="462">
        <f>'Conventional Pipeline (Large)'!I61</f>
        <v>0</v>
      </c>
      <c r="K50" s="462">
        <f>'Conventional Pipeline (Large)'!J61</f>
        <v>564</v>
      </c>
      <c r="L50" s="462"/>
      <c r="M50" s="462"/>
      <c r="N50" s="462"/>
      <c r="O50" s="462">
        <f>'Conventional Pipeline (Large)'!K61</f>
        <v>0</v>
      </c>
      <c r="P50" s="462">
        <f>'Conventional Pipeline (Large)'!L61</f>
        <v>0</v>
      </c>
      <c r="Q50" s="462" t="str">
        <f>'Conventional Pipeline (Large)'!M61</f>
        <v>Southall Green</v>
      </c>
      <c r="R50" s="462" t="str">
        <f>'Conventional Pipeline (Large)'!N61</f>
        <v>Southall</v>
      </c>
      <c r="S50" s="462">
        <f>'Conventional Pipeline (Large)'!O61</f>
        <v>512397</v>
      </c>
      <c r="T50" s="462">
        <f>'Conventional Pipeline (Large)'!P61</f>
        <v>179488</v>
      </c>
      <c r="U50" s="462">
        <f>'Conventional Pipeline (Large)'!Q61</f>
        <v>0</v>
      </c>
      <c r="V50" s="462" t="str">
        <f>'Conventional Pipeline (Large)'!R61</f>
        <v>SOU8</v>
      </c>
      <c r="W50" s="462" t="str">
        <f>'Conventional Pipeline (Large)'!S61</f>
        <v>10SO (SO13)</v>
      </c>
      <c r="X50" s="462">
        <f>'Conventional Pipeline (Large)'!T61</f>
        <v>0</v>
      </c>
      <c r="Y50" s="473">
        <f>'Conventional Pipeline (Large)'!U61</f>
        <v>1.97</v>
      </c>
      <c r="Z50" s="473">
        <f>'Conventional Pipeline (Large)'!V61</f>
        <v>0</v>
      </c>
      <c r="AA50" s="462">
        <f>'Conventional Pipeline (Large)'!W61</f>
        <v>157</v>
      </c>
      <c r="AB50" s="462">
        <f>'Conventional Pipeline (Large)'!X61</f>
        <v>112</v>
      </c>
      <c r="AC50" s="462">
        <f>'Conventional Pipeline (Large)'!Y61</f>
        <v>269</v>
      </c>
      <c r="AD50" s="462" t="e">
        <f>'Conventional Pipeline (Large)'!Z61</f>
        <v>#DIV/0!</v>
      </c>
      <c r="AE50" s="462" t="str">
        <f>'Conventional Pipeline (Large)'!AA61</f>
        <v>A total of 269 affordable units comprising 157 London Affordable Rent units &amp; 112 London Shared Ownership units</v>
      </c>
      <c r="AF50" s="116" t="str">
        <f>'Conventional Pipeline (Large)'!AB61</f>
        <v>Approval</v>
      </c>
      <c r="AG50" s="116" t="s">
        <v>1538</v>
      </c>
      <c r="AJ50" s="462">
        <f>'Conventional Pipeline (Large)'!AE61</f>
        <v>0</v>
      </c>
      <c r="AK50" s="462">
        <f>'Conventional Pipeline (Large)'!AF61</f>
        <v>0</v>
      </c>
      <c r="AL50" s="462">
        <f>'Conventional Pipeline (Large)'!AG61</f>
        <v>0</v>
      </c>
      <c r="AM50" s="462">
        <f>'Conventional Pipeline (Large)'!AH61</f>
        <v>0</v>
      </c>
      <c r="AN50" s="462">
        <f>'Conventional Pipeline (Large)'!AI61</f>
        <v>0</v>
      </c>
      <c r="AO50" s="462">
        <f>'Conventional Pipeline (Large)'!AJ61</f>
        <v>0</v>
      </c>
      <c r="AP50" s="462">
        <f>'Conventional Pipeline (Large)'!AK61</f>
        <v>0</v>
      </c>
      <c r="AQ50" s="462">
        <f>'Conventional Pipeline (Large)'!AL61</f>
        <v>0</v>
      </c>
      <c r="AR50" s="116">
        <f>'Conventional Pipeline (Large)'!AM61</f>
        <v>0</v>
      </c>
      <c r="AS50" s="116">
        <f>'Conventional Pipeline (Large)'!AN61</f>
        <v>0</v>
      </c>
      <c r="AT50" s="116">
        <f>'Conventional Pipeline (Large)'!AO61</f>
        <v>0</v>
      </c>
      <c r="AU50" s="116">
        <f>'Conventional Pipeline (Large)'!AP61</f>
        <v>0</v>
      </c>
      <c r="AV50" s="116">
        <f>'Conventional Pipeline (Large)'!AQ61</f>
        <v>0</v>
      </c>
      <c r="AW50" s="116">
        <f>'Conventional Pipeline (Large)'!AR61</f>
        <v>0</v>
      </c>
      <c r="AX50" s="116">
        <f>'Conventional Pipeline (Large)'!AS61</f>
        <v>0</v>
      </c>
      <c r="AY50" s="116">
        <f>'Conventional Pipeline (Large)'!AT61</f>
        <v>0</v>
      </c>
      <c r="AZ50" s="116">
        <f>'Conventional Pipeline (Large)'!AU61</f>
        <v>0</v>
      </c>
      <c r="BA50" s="116">
        <f>'Conventional Pipeline (Large)'!AV61</f>
        <v>0</v>
      </c>
      <c r="BB50" s="116">
        <f>'Conventional Pipeline (Large)'!AW61</f>
        <v>0</v>
      </c>
      <c r="BC50" s="116">
        <f>'Conventional Pipeline (Large)'!AX61</f>
        <v>0</v>
      </c>
      <c r="BD50" s="116">
        <f>'Conventional Pipeline (Large)'!AY61</f>
        <v>0</v>
      </c>
      <c r="BE50" s="116">
        <f>'Conventional Pipeline (Large)'!AZ61</f>
        <v>0</v>
      </c>
      <c r="BF50" s="116">
        <f>'Conventional Pipeline (Large)'!BA61</f>
        <v>0</v>
      </c>
      <c r="BG50" s="116">
        <f>'Conventional Pipeline (Large)'!BB61</f>
        <v>0</v>
      </c>
      <c r="BH50" s="457">
        <f t="shared" si="0"/>
        <v>0</v>
      </c>
      <c r="BI50" s="457" t="str">
        <f>'Conventional Pipeline (Large)'!AC61</f>
        <v>The capacity contribution from this site had previously been assigned under the pipeline rather than allocation. Part of the site is subject to a CPO which was approved April 2023. The permission was to be progressed over 3 phases. Block A 242 units. Block B 216 units. Block C 106 units. The Construction Environmental Management Plan supporting the application provided details regarding the indicative programme of work.  Once commenced works were expected to take 3 years. Arising from viability issues, the development partnership with Peabody and Ealing Council was terminated in November 2025, and both the CPO and planning permission will now not be pursued. It is noted that this position was reached after 31/03/2025, but is accounted for here in version 3 of the trajectory (redistributing capacity from pipeline to the allocation) on the basis that a separate allocation input already existed, and an adjusted capacity figure can be assigned under that input instead.  A reduced capacity contribution from this site has now been captured under the allocation instead.</v>
      </c>
      <c r="BJ50" s="457" t="str">
        <f>'Conventional Pipeline (Large)'!AD61</f>
        <v xml:space="preserve">NA
</v>
      </c>
      <c r="BK50" s="457" t="s">
        <v>1349</v>
      </c>
      <c r="BL50" s="457" t="s">
        <v>324</v>
      </c>
    </row>
    <row r="51" spans="1:64" s="494" customFormat="1" x14ac:dyDescent="0.45">
      <c r="A51" s="493"/>
      <c r="B51" s="493" t="str">
        <f>'Conventional Pipeline (Large)'!A62</f>
        <v>216215FUL</v>
      </c>
      <c r="C51" s="493" t="str">
        <f>'Conventional Pipeline (Large)'!B62</f>
        <v xml:space="preserve">Grant with S106 Obligations </v>
      </c>
      <c r="D51" s="493">
        <f>'Conventional Pipeline (Large)'!C62</f>
        <v>0</v>
      </c>
      <c r="E51" s="493">
        <f>'Conventional Pipeline (Large)'!D62</f>
        <v>45338</v>
      </c>
      <c r="F51" s="493">
        <f>'Conventional Pipeline (Large)'!E62</f>
        <v>0</v>
      </c>
      <c r="G51" s="493" t="str">
        <f>'Conventional Pipeline (Large)'!F62</f>
        <v>13-15 The Green, Southall, Middlesex, UB2 4AH</v>
      </c>
      <c r="H51" s="493" t="str">
        <f>'Conventional Pipeline (Large)'!G62</f>
        <v>Revised plans increase unit total to 96 from original description of 95 units.</v>
      </c>
      <c r="I51" s="493">
        <f>'Conventional Pipeline (Large)'!H62</f>
        <v>96</v>
      </c>
      <c r="J51" s="493">
        <f>'Conventional Pipeline (Large)'!I62</f>
        <v>0</v>
      </c>
      <c r="K51" s="493">
        <f>'Conventional Pipeline (Large)'!J62</f>
        <v>96</v>
      </c>
      <c r="L51" s="493"/>
      <c r="M51" s="493"/>
      <c r="N51" s="493"/>
      <c r="O51" s="493">
        <f>'Conventional Pipeline (Large)'!K62</f>
        <v>0</v>
      </c>
      <c r="P51" s="493">
        <f>'Conventional Pipeline (Large)'!L62</f>
        <v>0</v>
      </c>
      <c r="Q51" s="493" t="str">
        <f>'Conventional Pipeline (Large)'!M62</f>
        <v>Southall Green</v>
      </c>
      <c r="R51" s="493" t="str">
        <f>'Conventional Pipeline (Large)'!N62</f>
        <v>Southall</v>
      </c>
      <c r="S51" s="493">
        <f>'Conventional Pipeline (Large)'!O62</f>
        <v>512577</v>
      </c>
      <c r="T51" s="493">
        <f>'Conventional Pipeline (Large)'!P62</f>
        <v>179672</v>
      </c>
      <c r="U51" s="493">
        <f>'Conventional Pipeline (Large)'!Q62</f>
        <v>0</v>
      </c>
      <c r="V51" s="493" t="str">
        <f>'Conventional Pipeline (Large)'!R62</f>
        <v>No</v>
      </c>
      <c r="W51" s="493" t="str">
        <f>'Conventional Pipeline (Large)'!S62</f>
        <v>07SO (SO10)</v>
      </c>
      <c r="X51" s="493" t="str">
        <f>'Conventional Pipeline (Large)'!T62</f>
        <v>0</v>
      </c>
      <c r="Y51" s="503">
        <f>'Conventional Pipeline (Large)'!U62</f>
        <v>0.08</v>
      </c>
      <c r="Z51" s="503">
        <f>'Conventional Pipeline (Large)'!V62</f>
        <v>0</v>
      </c>
      <c r="AA51" s="493">
        <f>'Conventional Pipeline (Large)'!W62</f>
        <v>10</v>
      </c>
      <c r="AB51" s="493">
        <f>'Conventional Pipeline (Large)'!X62</f>
        <v>23</v>
      </c>
      <c r="AC51" s="493">
        <f>'Conventional Pipeline (Large)'!Y62</f>
        <v>33</v>
      </c>
      <c r="AD51" s="493" t="e">
        <f>'Conventional Pipeline (Large)'!Z62</f>
        <v>#DIV/0!</v>
      </c>
      <c r="AE51" s="493" t="str">
        <f>'Conventional Pipeline (Large)'!AA62</f>
        <v>A total of 33 affordable units comprising 10 Social Rent units and 23 Shared Ownership units</v>
      </c>
      <c r="AF51" s="493" t="str">
        <f>'Conventional Pipeline (Large)'!AB62</f>
        <v>Superseded</v>
      </c>
      <c r="AG51" s="493" t="s">
        <v>1538</v>
      </c>
      <c r="AJ51" s="493">
        <f>'Conventional Pipeline (Large)'!AE62</f>
        <v>0</v>
      </c>
      <c r="AK51" s="493">
        <f>'Conventional Pipeline (Large)'!AF62</f>
        <v>0</v>
      </c>
      <c r="AL51" s="493">
        <f>'Conventional Pipeline (Large)'!AG62</f>
        <v>0</v>
      </c>
      <c r="AM51" s="493">
        <f>'Conventional Pipeline (Large)'!AH62</f>
        <v>0</v>
      </c>
      <c r="AN51" s="493">
        <f>'Conventional Pipeline (Large)'!AI62</f>
        <v>0</v>
      </c>
      <c r="AO51" s="493">
        <f>'Conventional Pipeline (Large)'!AJ62</f>
        <v>0</v>
      </c>
      <c r="AP51" s="493">
        <f>'Conventional Pipeline (Large)'!AK62</f>
        <v>0</v>
      </c>
      <c r="AQ51" s="493">
        <f>'Conventional Pipeline (Large)'!AL62</f>
        <v>0</v>
      </c>
      <c r="AR51" s="493">
        <f>'Conventional Pipeline (Large)'!AM62</f>
        <v>0</v>
      </c>
      <c r="AS51" s="493">
        <f>'Conventional Pipeline (Large)'!AN62</f>
        <v>0</v>
      </c>
      <c r="AT51" s="493">
        <f>'Conventional Pipeline (Large)'!AO62</f>
        <v>0</v>
      </c>
      <c r="AU51" s="493">
        <f>'Conventional Pipeline (Large)'!AP62</f>
        <v>0</v>
      </c>
      <c r="AV51" s="493">
        <f>'Conventional Pipeline (Large)'!AQ62</f>
        <v>0</v>
      </c>
      <c r="AW51" s="493">
        <f>'Conventional Pipeline (Large)'!AR62</f>
        <v>0</v>
      </c>
      <c r="AX51" s="493">
        <f>'Conventional Pipeline (Large)'!AS62</f>
        <v>0</v>
      </c>
      <c r="AY51" s="493">
        <f>'Conventional Pipeline (Large)'!AT62</f>
        <v>0</v>
      </c>
      <c r="AZ51" s="493">
        <f>'Conventional Pipeline (Large)'!AU62</f>
        <v>0</v>
      </c>
      <c r="BA51" s="493">
        <f>'Conventional Pipeline (Large)'!AV62</f>
        <v>0</v>
      </c>
      <c r="BB51" s="493">
        <f>'Conventional Pipeline (Large)'!AW62</f>
        <v>0</v>
      </c>
      <c r="BC51" s="493">
        <f>'Conventional Pipeline (Large)'!AX62</f>
        <v>0</v>
      </c>
      <c r="BD51" s="493">
        <f>'Conventional Pipeline (Large)'!AY62</f>
        <v>0</v>
      </c>
      <c r="BE51" s="493">
        <f>'Conventional Pipeline (Large)'!AZ62</f>
        <v>0</v>
      </c>
      <c r="BF51" s="493">
        <f>'Conventional Pipeline (Large)'!BA62</f>
        <v>0</v>
      </c>
      <c r="BG51" s="493">
        <f>'Conventional Pipeline (Large)'!BB62</f>
        <v>0</v>
      </c>
      <c r="BH51" s="457">
        <f t="shared" si="0"/>
        <v>0</v>
      </c>
      <c r="BI51" s="457" t="str">
        <f>'Conventional Pipeline (Large)'!AC62</f>
        <v>Below Large Site threshold, but forming component part of allocation. Proposed capacity deriving from this part of the site is excluded from allocation estimate which has been derived from the tall building assessment. An alternative scheme 243547FUL (recorded under the NSC Pipeline tab) for student accommodation at 13-19 The Green has also now been approved and it is understood that this student led scheme will now be pursued instead. This permission is effectively superseded for the purpose of the trajectory.</v>
      </c>
      <c r="BJ51" s="457" t="str">
        <f>'Conventional Pipeline (Large)'!AD62</f>
        <v>NA</v>
      </c>
      <c r="BK51" s="457" t="s">
        <v>1351</v>
      </c>
      <c r="BL51" s="457" t="s">
        <v>1350</v>
      </c>
    </row>
    <row r="52" spans="1:64" x14ac:dyDescent="0.45">
      <c r="A52" s="462"/>
      <c r="B52" s="116" t="str">
        <f>'Conventional Pipeline (Large)'!A63</f>
        <v>185158REM</v>
      </c>
      <c r="C52" s="462" t="str">
        <f>'Conventional Pipeline (Large)'!B63</f>
        <v>Grant with Conditions</v>
      </c>
      <c r="D52" s="462">
        <f>'Conventional Pipeline (Large)'!C63</f>
        <v>0</v>
      </c>
      <c r="E52" s="462">
        <f>'Conventional Pipeline (Large)'!D63</f>
        <v>43518</v>
      </c>
      <c r="F52" s="462">
        <f>'Conventional Pipeline (Large)'!E63</f>
        <v>0</v>
      </c>
      <c r="G52" s="116" t="str">
        <f>'Conventional Pipeline (Large)'!F63</f>
        <v>Southall Gas Works Site, The Straight, Southall, Middlesex, UB1 1QX (The Green Quarter)</v>
      </c>
      <c r="H52" s="462" t="str">
        <f>'Conventional Pipeline (Large)'!G63</f>
        <v>Phase 2</v>
      </c>
      <c r="I52" s="462">
        <f>'Conventional Pipeline (Large)'!H63</f>
        <v>897</v>
      </c>
      <c r="J52" s="462">
        <f>'Conventional Pipeline (Large)'!I63</f>
        <v>0</v>
      </c>
      <c r="K52" s="462">
        <f>'Conventional Pipeline (Large)'!J63</f>
        <v>897</v>
      </c>
      <c r="L52" s="462"/>
      <c r="M52" s="462"/>
      <c r="N52" s="462"/>
      <c r="O52" s="462">
        <f>'Conventional Pipeline (Large)'!K63</f>
        <v>0</v>
      </c>
      <c r="P52" s="462">
        <f>'Conventional Pipeline (Large)'!L63</f>
        <v>0</v>
      </c>
      <c r="Q52" s="462" t="str">
        <f>'Conventional Pipeline (Large)'!M63</f>
        <v>Southall West</v>
      </c>
      <c r="R52" s="462" t="str">
        <f>'Conventional Pipeline (Large)'!N63</f>
        <v>Southall</v>
      </c>
      <c r="S52" s="462">
        <f>'Conventional Pipeline (Large)'!O63</f>
        <v>512105</v>
      </c>
      <c r="T52" s="462">
        <f>'Conventional Pipeline (Large)'!P63</f>
        <v>179841</v>
      </c>
      <c r="U52" s="462">
        <f>'Conventional Pipeline (Large)'!Q63</f>
        <v>0</v>
      </c>
      <c r="V52" s="462" t="str">
        <f>'Conventional Pipeline (Large)'!R63</f>
        <v>SOU5</v>
      </c>
      <c r="W52" s="462" t="str">
        <f>'Conventional Pipeline (Large)'!S63</f>
        <v>No but linked to 11SO (SO14)</v>
      </c>
      <c r="X52" s="462" t="str">
        <f>'Conventional Pipeline (Large)'!T63</f>
        <v>NA</v>
      </c>
      <c r="Y52" s="473">
        <f>'Conventional Pipeline (Large)'!U63</f>
        <v>6.12</v>
      </c>
      <c r="Z52" s="473">
        <f>'Conventional Pipeline (Large)'!V63</f>
        <v>897</v>
      </c>
      <c r="AA52" s="462">
        <f>'Conventional Pipeline (Large)'!W63</f>
        <v>106</v>
      </c>
      <c r="AB52" s="462">
        <f>'Conventional Pipeline (Large)'!X63</f>
        <v>40</v>
      </c>
      <c r="AC52" s="462">
        <f>'Conventional Pipeline (Large)'!Y63</f>
        <v>146</v>
      </c>
      <c r="AD52" s="462">
        <f>'Conventional Pipeline (Large)'!Z63</f>
        <v>16.276477146042364</v>
      </c>
      <c r="AE52" s="462" t="str">
        <f>'Conventional Pipeline (Large)'!AA63</f>
        <v>A total of 146 affordable units comprising 106 Affordable Rent units &amp; 40 Shared Ownership Units</v>
      </c>
      <c r="AF52" s="116" t="str">
        <f>'Conventional Pipeline (Large)'!AB63</f>
        <v>Approval</v>
      </c>
      <c r="AG52" s="116" t="s">
        <v>1538</v>
      </c>
      <c r="AJ52" s="462">
        <f>'Conventional Pipeline (Large)'!AE63</f>
        <v>0</v>
      </c>
      <c r="AK52" s="462">
        <f>'Conventional Pipeline (Large)'!AF63</f>
        <v>0</v>
      </c>
      <c r="AL52" s="462">
        <f>'Conventional Pipeline (Large)'!AG63</f>
        <v>0</v>
      </c>
      <c r="AM52" s="462">
        <f>'Conventional Pipeline (Large)'!AH63</f>
        <v>0</v>
      </c>
      <c r="AN52" s="462">
        <f>'Conventional Pipeline (Large)'!AI63</f>
        <v>0</v>
      </c>
      <c r="AO52" s="462">
        <f>'Conventional Pipeline (Large)'!AJ63</f>
        <v>0</v>
      </c>
      <c r="AP52" s="462">
        <f>'Conventional Pipeline (Large)'!AK63</f>
        <v>0</v>
      </c>
      <c r="AQ52" s="462">
        <f>'Conventional Pipeline (Large)'!AL63</f>
        <v>0</v>
      </c>
      <c r="AR52" s="116">
        <f>'Conventional Pipeline (Large)'!AM63</f>
        <v>0</v>
      </c>
      <c r="AS52" s="116">
        <f>'Conventional Pipeline (Large)'!AN63</f>
        <v>0</v>
      </c>
      <c r="AT52" s="116">
        <f>'Conventional Pipeline (Large)'!AO63</f>
        <v>0</v>
      </c>
      <c r="AU52" s="116">
        <f>'Conventional Pipeline (Large)'!AP63</f>
        <v>224</v>
      </c>
      <c r="AV52" s="116">
        <f>'Conventional Pipeline (Large)'!AQ63</f>
        <v>224</v>
      </c>
      <c r="AW52" s="116">
        <f>'Conventional Pipeline (Large)'!AR63</f>
        <v>224</v>
      </c>
      <c r="AX52" s="116">
        <f>'Conventional Pipeline (Large)'!AS63</f>
        <v>225</v>
      </c>
      <c r="AY52" s="116">
        <f>'Conventional Pipeline (Large)'!AT63</f>
        <v>0</v>
      </c>
      <c r="AZ52" s="116">
        <f>'Conventional Pipeline (Large)'!AU63</f>
        <v>0</v>
      </c>
      <c r="BA52" s="116">
        <f>'Conventional Pipeline (Large)'!AV63</f>
        <v>0</v>
      </c>
      <c r="BB52" s="116">
        <f>'Conventional Pipeline (Large)'!AW63</f>
        <v>0</v>
      </c>
      <c r="BC52" s="116">
        <f>'Conventional Pipeline (Large)'!AX63</f>
        <v>0</v>
      </c>
      <c r="BD52" s="116">
        <f>'Conventional Pipeline (Large)'!AY63</f>
        <v>0</v>
      </c>
      <c r="BE52" s="116">
        <f>'Conventional Pipeline (Large)'!AZ63</f>
        <v>0</v>
      </c>
      <c r="BF52" s="116">
        <f>'Conventional Pipeline (Large)'!BA63</f>
        <v>0</v>
      </c>
      <c r="BG52" s="116">
        <f>'Conventional Pipeline (Large)'!BB63</f>
        <v>897</v>
      </c>
      <c r="BH52" s="457">
        <f t="shared" si="0"/>
        <v>449</v>
      </c>
      <c r="BI52" s="457" t="str">
        <f>'Conventional Pipeline (Large)'!AC63</f>
        <v xml:space="preserve">Of the 2404 net units permitted under phases 1-3, 1803 net units remain to be completed relating to phases 2 and 3, and these therefore are included in the pipeline. This permission is a reserved matter application for phase 2. Future capacity arising from phases 4-9 has been assigned to the pending inputs instead.    </v>
      </c>
      <c r="BJ52" s="457" t="str">
        <f>'Conventional Pipeline (Large)'!AD63</f>
        <v>Bespoke. As of February 2026 phase 2 has yet to commence. First units (Brickfields) in phase 2 (Quarter Yards) anticipated to complete Q1 2028.</v>
      </c>
      <c r="BK52" s="457" t="s">
        <v>334</v>
      </c>
      <c r="BL52" s="457" t="s">
        <v>335</v>
      </c>
    </row>
    <row r="53" spans="1:64" x14ac:dyDescent="0.45">
      <c r="A53" s="462"/>
      <c r="B53" s="116" t="str">
        <f>'Conventional Pipeline (Large)'!A64</f>
        <v>201123NMA</v>
      </c>
      <c r="C53" s="462" t="str">
        <f>'Conventional Pipeline (Large)'!B64</f>
        <v>Approved</v>
      </c>
      <c r="D53" s="462">
        <f>'Conventional Pipeline (Large)'!C64</f>
        <v>0</v>
      </c>
      <c r="E53" s="462">
        <f>'Conventional Pipeline (Large)'!D64</f>
        <v>43928</v>
      </c>
      <c r="F53" s="462">
        <f>'Conventional Pipeline (Large)'!E64</f>
        <v>0</v>
      </c>
      <c r="G53" s="116" t="str">
        <f>'Conventional Pipeline (Large)'!F64</f>
        <v>Southall Gas Works Site, The Straight, Southall, Middlesex, UB1 1QX (The Green Quarter)</v>
      </c>
      <c r="H53" s="462" t="str">
        <f>'Conventional Pipeline (Large)'!G64</f>
        <v>Phase 2</v>
      </c>
      <c r="I53" s="462">
        <f>'Conventional Pipeline (Large)'!H64</f>
        <v>11</v>
      </c>
      <c r="J53" s="462">
        <f>'Conventional Pipeline (Large)'!I64</f>
        <v>0</v>
      </c>
      <c r="K53" s="462">
        <f>'Conventional Pipeline (Large)'!J64</f>
        <v>11</v>
      </c>
      <c r="L53" s="462"/>
      <c r="M53" s="462"/>
      <c r="N53" s="462"/>
      <c r="O53" s="462">
        <f>'Conventional Pipeline (Large)'!K64</f>
        <v>0</v>
      </c>
      <c r="P53" s="462">
        <f>'Conventional Pipeline (Large)'!L64</f>
        <v>0</v>
      </c>
      <c r="Q53" s="462" t="str">
        <f>'Conventional Pipeline (Large)'!M64</f>
        <v>Southall West</v>
      </c>
      <c r="R53" s="462" t="str">
        <f>'Conventional Pipeline (Large)'!N64</f>
        <v>Southall</v>
      </c>
      <c r="S53" s="462">
        <f>'Conventional Pipeline (Large)'!O64</f>
        <v>512434</v>
      </c>
      <c r="T53" s="462">
        <f>'Conventional Pipeline (Large)'!P64</f>
        <v>179791</v>
      </c>
      <c r="U53" s="462">
        <f>'Conventional Pipeline (Large)'!Q64</f>
        <v>0</v>
      </c>
      <c r="V53" s="462" t="str">
        <f>'Conventional Pipeline (Large)'!R64</f>
        <v>SOU5</v>
      </c>
      <c r="W53" s="462" t="str">
        <f>'Conventional Pipeline (Large)'!S64</f>
        <v>No but linked to 11SO (SO14)</v>
      </c>
      <c r="X53" s="462" t="str">
        <f>'Conventional Pipeline (Large)'!T64</f>
        <v>NA</v>
      </c>
      <c r="Y53" s="473">
        <f>'Conventional Pipeline (Large)'!U64</f>
        <v>6.12</v>
      </c>
      <c r="Z53" s="473">
        <f>'Conventional Pipeline (Large)'!V64</f>
        <v>11</v>
      </c>
      <c r="AA53" s="462">
        <f>'Conventional Pipeline (Large)'!W64</f>
        <v>0</v>
      </c>
      <c r="AB53" s="462">
        <f>'Conventional Pipeline (Large)'!X64</f>
        <v>0</v>
      </c>
      <c r="AC53" s="462">
        <f>'Conventional Pipeline (Large)'!Y64</f>
        <v>0</v>
      </c>
      <c r="AD53" s="462">
        <f>'Conventional Pipeline (Large)'!Z64</f>
        <v>0</v>
      </c>
      <c r="AE53" s="462" t="str">
        <f>'Conventional Pipeline (Large)'!AA64</f>
        <v>All 11 additional units secured through this amendment are private</v>
      </c>
      <c r="AF53" s="116" t="str">
        <f>'Conventional Pipeline (Large)'!AB64</f>
        <v>Approval</v>
      </c>
      <c r="AG53" s="116" t="s">
        <v>1538</v>
      </c>
      <c r="AJ53" s="462">
        <f>'Conventional Pipeline (Large)'!AE64</f>
        <v>0</v>
      </c>
      <c r="AK53" s="462">
        <f>'Conventional Pipeline (Large)'!AF64</f>
        <v>0</v>
      </c>
      <c r="AL53" s="462">
        <f>'Conventional Pipeline (Large)'!AG64</f>
        <v>0</v>
      </c>
      <c r="AM53" s="462">
        <f>'Conventional Pipeline (Large)'!AH64</f>
        <v>0</v>
      </c>
      <c r="AN53" s="462">
        <f>'Conventional Pipeline (Large)'!AI64</f>
        <v>0</v>
      </c>
      <c r="AO53" s="462">
        <f>'Conventional Pipeline (Large)'!AJ64</f>
        <v>0</v>
      </c>
      <c r="AP53" s="462">
        <f>'Conventional Pipeline (Large)'!AK64</f>
        <v>0</v>
      </c>
      <c r="AQ53" s="462">
        <f>'Conventional Pipeline (Large)'!AL64</f>
        <v>0</v>
      </c>
      <c r="AR53" s="116">
        <f>'Conventional Pipeline (Large)'!AM64</f>
        <v>0</v>
      </c>
      <c r="AS53" s="116">
        <f>'Conventional Pipeline (Large)'!AN64</f>
        <v>0</v>
      </c>
      <c r="AT53" s="116">
        <f>'Conventional Pipeline (Large)'!AO64</f>
        <v>0</v>
      </c>
      <c r="AU53" s="116">
        <f>'Conventional Pipeline (Large)'!AP64</f>
        <v>2</v>
      </c>
      <c r="AV53" s="116">
        <f>'Conventional Pipeline (Large)'!AQ64</f>
        <v>3</v>
      </c>
      <c r="AW53" s="116">
        <f>'Conventional Pipeline (Large)'!AR64</f>
        <v>3</v>
      </c>
      <c r="AX53" s="116">
        <f>'Conventional Pipeline (Large)'!AS64</f>
        <v>3</v>
      </c>
      <c r="AY53" s="116">
        <f>'Conventional Pipeline (Large)'!AT64</f>
        <v>0</v>
      </c>
      <c r="AZ53" s="116">
        <f>'Conventional Pipeline (Large)'!AU64</f>
        <v>0</v>
      </c>
      <c r="BA53" s="116">
        <f>'Conventional Pipeline (Large)'!AV64</f>
        <v>0</v>
      </c>
      <c r="BB53" s="116">
        <f>'Conventional Pipeline (Large)'!AW64</f>
        <v>0</v>
      </c>
      <c r="BC53" s="116">
        <f>'Conventional Pipeline (Large)'!AX64</f>
        <v>0</v>
      </c>
      <c r="BD53" s="116">
        <f>'Conventional Pipeline (Large)'!AY64</f>
        <v>0</v>
      </c>
      <c r="BE53" s="116">
        <f>'Conventional Pipeline (Large)'!AZ64</f>
        <v>0</v>
      </c>
      <c r="BF53" s="116">
        <f>'Conventional Pipeline (Large)'!BA64</f>
        <v>0</v>
      </c>
      <c r="BG53" s="116">
        <f>'Conventional Pipeline (Large)'!BB64</f>
        <v>11</v>
      </c>
      <c r="BH53" s="457">
        <f t="shared" si="0"/>
        <v>6</v>
      </c>
      <c r="BI53" s="457" t="str">
        <f>'Conventional Pipeline (Large)'!AC64</f>
        <v>This application varied 185158REM adding a further 11 units to phase 2</v>
      </c>
      <c r="BJ53" s="457" t="str">
        <f>'Conventional Pipeline (Large)'!AD64</f>
        <v>Bespoke. As of February 2026 phase 2 has yet to commence. Phase 2 (Quarter Yards) anticipated to complete Q1 2028.</v>
      </c>
      <c r="BK53" s="457" t="s">
        <v>338</v>
      </c>
      <c r="BL53" s="457" t="s">
        <v>335</v>
      </c>
    </row>
    <row r="54" spans="1:64" x14ac:dyDescent="0.45">
      <c r="A54" s="462"/>
      <c r="B54" s="116" t="str">
        <f>'Conventional Pipeline (Large)'!A65</f>
        <v>216077REM</v>
      </c>
      <c r="C54" s="462" t="str">
        <f>'Conventional Pipeline (Large)'!B65</f>
        <v>Grant subject to Unilateral Undertaking</v>
      </c>
      <c r="D54" s="462">
        <f>'Conventional Pipeline (Large)'!C65</f>
        <v>0</v>
      </c>
      <c r="E54" s="462">
        <f>'Conventional Pipeline (Large)'!D65</f>
        <v>44803</v>
      </c>
      <c r="F54" s="462">
        <f>'Conventional Pipeline (Large)'!E65</f>
        <v>0</v>
      </c>
      <c r="G54" s="116" t="str">
        <f>'Conventional Pipeline (Large)'!F65</f>
        <v>Southall Gas Works Site, The Straight, Southall, Middlesex, UB1 1QX (The Green Quarter)</v>
      </c>
      <c r="H54" s="462" t="str">
        <f>'Conventional Pipeline (Large)'!G65</f>
        <v>Phase 2</v>
      </c>
      <c r="I54" s="462">
        <f>'Conventional Pipeline (Large)'!H65</f>
        <v>250</v>
      </c>
      <c r="J54" s="462">
        <f>'Conventional Pipeline (Large)'!I65</f>
        <v>0</v>
      </c>
      <c r="K54" s="462">
        <f>'Conventional Pipeline (Large)'!J65</f>
        <v>250</v>
      </c>
      <c r="L54" s="462"/>
      <c r="M54" s="462"/>
      <c r="N54" s="462"/>
      <c r="O54" s="462">
        <f>'Conventional Pipeline (Large)'!K65</f>
        <v>0</v>
      </c>
      <c r="P54" s="462">
        <f>'Conventional Pipeline (Large)'!L65</f>
        <v>0</v>
      </c>
      <c r="Q54" s="462" t="str">
        <f>'Conventional Pipeline (Large)'!M65</f>
        <v>Southall West</v>
      </c>
      <c r="R54" s="462" t="str">
        <f>'Conventional Pipeline (Large)'!N65</f>
        <v>Southall</v>
      </c>
      <c r="S54" s="462">
        <f>'Conventional Pipeline (Large)'!O65</f>
        <v>512427</v>
      </c>
      <c r="T54" s="462">
        <f>'Conventional Pipeline (Large)'!P65</f>
        <v>179806</v>
      </c>
      <c r="U54" s="462">
        <f>'Conventional Pipeline (Large)'!Q65</f>
        <v>0</v>
      </c>
      <c r="V54" s="462" t="str">
        <f>'Conventional Pipeline (Large)'!R65</f>
        <v>SOU5</v>
      </c>
      <c r="W54" s="462" t="str">
        <f>'Conventional Pipeline (Large)'!S65</f>
        <v>No but linked to 11SO (SO14)</v>
      </c>
      <c r="X54" s="462" t="str">
        <f>'Conventional Pipeline (Large)'!T65</f>
        <v>NA</v>
      </c>
      <c r="Y54" s="473">
        <f>'Conventional Pipeline (Large)'!U65</f>
        <v>6.12</v>
      </c>
      <c r="Z54" s="473">
        <f>'Conventional Pipeline (Large)'!V65</f>
        <v>250</v>
      </c>
      <c r="AA54" s="462">
        <f>'Conventional Pipeline (Large)'!W65</f>
        <v>19</v>
      </c>
      <c r="AB54" s="462">
        <f>'Conventional Pipeline (Large)'!X65</f>
        <v>50</v>
      </c>
      <c r="AC54" s="462">
        <f>'Conventional Pipeline (Large)'!Y65</f>
        <v>69</v>
      </c>
      <c r="AD54" s="462">
        <f>'Conventional Pipeline (Large)'!Z65</f>
        <v>27.6</v>
      </c>
      <c r="AE54" s="462" t="str">
        <f>'Conventional Pipeline (Large)'!AA65</f>
        <v>A total of 69 affordable units comprising 50 Shared Ownership and 19 Affordable Rent units</v>
      </c>
      <c r="AF54" s="116" t="str">
        <f>'Conventional Pipeline (Large)'!AB65</f>
        <v>Approval</v>
      </c>
      <c r="AG54" s="116" t="s">
        <v>1538</v>
      </c>
      <c r="AJ54" s="462">
        <f>'Conventional Pipeline (Large)'!AE65</f>
        <v>0</v>
      </c>
      <c r="AK54" s="462">
        <f>'Conventional Pipeline (Large)'!AF65</f>
        <v>0</v>
      </c>
      <c r="AL54" s="462">
        <f>'Conventional Pipeline (Large)'!AG65</f>
        <v>0</v>
      </c>
      <c r="AM54" s="462">
        <f>'Conventional Pipeline (Large)'!AH65</f>
        <v>0</v>
      </c>
      <c r="AN54" s="462">
        <f>'Conventional Pipeline (Large)'!AI65</f>
        <v>0</v>
      </c>
      <c r="AO54" s="462">
        <f>'Conventional Pipeline (Large)'!AJ65</f>
        <v>0</v>
      </c>
      <c r="AP54" s="462">
        <f>'Conventional Pipeline (Large)'!AK65</f>
        <v>0</v>
      </c>
      <c r="AQ54" s="462">
        <f>'Conventional Pipeline (Large)'!AL65</f>
        <v>0</v>
      </c>
      <c r="AR54" s="116">
        <f>'Conventional Pipeline (Large)'!AM65</f>
        <v>0</v>
      </c>
      <c r="AS54" s="116">
        <f>'Conventional Pipeline (Large)'!AN65</f>
        <v>0</v>
      </c>
      <c r="AT54" s="116">
        <f>'Conventional Pipeline (Large)'!AO65</f>
        <v>0</v>
      </c>
      <c r="AU54" s="116">
        <f>'Conventional Pipeline (Large)'!AP65</f>
        <v>62</v>
      </c>
      <c r="AV54" s="116">
        <f>'Conventional Pipeline (Large)'!AQ65</f>
        <v>62</v>
      </c>
      <c r="AW54" s="116">
        <f>'Conventional Pipeline (Large)'!AR65</f>
        <v>63</v>
      </c>
      <c r="AX54" s="116">
        <f>'Conventional Pipeline (Large)'!AS65</f>
        <v>63</v>
      </c>
      <c r="AY54" s="116">
        <f>'Conventional Pipeline (Large)'!AT65</f>
        <v>0</v>
      </c>
      <c r="AZ54" s="116">
        <f>'Conventional Pipeline (Large)'!AU65</f>
        <v>0</v>
      </c>
      <c r="BA54" s="116">
        <f>'Conventional Pipeline (Large)'!AV65</f>
        <v>0</v>
      </c>
      <c r="BB54" s="116">
        <f>'Conventional Pipeline (Large)'!AW65</f>
        <v>0</v>
      </c>
      <c r="BC54" s="116">
        <f>'Conventional Pipeline (Large)'!AX65</f>
        <v>0</v>
      </c>
      <c r="BD54" s="116">
        <f>'Conventional Pipeline (Large)'!AY65</f>
        <v>0</v>
      </c>
      <c r="BE54" s="116">
        <f>'Conventional Pipeline (Large)'!AZ65</f>
        <v>0</v>
      </c>
      <c r="BF54" s="116">
        <f>'Conventional Pipeline (Large)'!BA65</f>
        <v>0</v>
      </c>
      <c r="BG54" s="116">
        <f>'Conventional Pipeline (Large)'!BB65</f>
        <v>250</v>
      </c>
      <c r="BH54" s="457">
        <f t="shared" si="0"/>
        <v>126</v>
      </c>
      <c r="BI54" s="457" t="str">
        <f>'Conventional Pipeline (Large)'!AC65</f>
        <v>This application varied 185158REM resulting in a revised phase 2 total of 1158 units.</v>
      </c>
      <c r="BJ54" s="457" t="str">
        <f>'Conventional Pipeline (Large)'!AD65</f>
        <v>Bespoke. As of February 2026 phase 2 has yet to commence. Phase 2 (Quarter Yards) anticipated to complete Q1 2028.</v>
      </c>
      <c r="BK54" s="457" t="s">
        <v>342</v>
      </c>
      <c r="BL54" s="457" t="s">
        <v>335</v>
      </c>
    </row>
    <row r="55" spans="1:64" s="494" customFormat="1" x14ac:dyDescent="0.45">
      <c r="A55" s="493"/>
      <c r="B55" s="493" t="str">
        <f>'Conventional Pipeline (Large)'!A66</f>
        <v>205101REM</v>
      </c>
      <c r="C55" s="493" t="str">
        <f>'Conventional Pipeline (Large)'!B66</f>
        <v>Grant with S106 Obligations</v>
      </c>
      <c r="D55" s="493">
        <f>'Conventional Pipeline (Large)'!C66</f>
        <v>0</v>
      </c>
      <c r="E55" s="493">
        <f>'Conventional Pipeline (Large)'!D66</f>
        <v>44309</v>
      </c>
      <c r="F55" s="493" t="str">
        <f>'Conventional Pipeline (Large)'!E66</f>
        <v>TBC</v>
      </c>
      <c r="G55" s="493" t="str">
        <f>'Conventional Pipeline (Large)'!F66</f>
        <v>Southall Gas Works Site, The Straight, Southall, Middlesex, UB1 1QX (The Green Quarter)</v>
      </c>
      <c r="H55" s="493" t="str">
        <f>'Conventional Pipeline (Large)'!G66</f>
        <v>Phase 3 (645 units approved)</v>
      </c>
      <c r="I55" s="493">
        <f>'Conventional Pipeline (Large)'!H66</f>
        <v>354</v>
      </c>
      <c r="J55" s="493">
        <f>'Conventional Pipeline (Large)'!I66</f>
        <v>0</v>
      </c>
      <c r="K55" s="493">
        <f>'Conventional Pipeline (Large)'!J66</f>
        <v>354</v>
      </c>
      <c r="L55" s="493"/>
      <c r="M55" s="493"/>
      <c r="N55" s="493"/>
      <c r="O55" s="493">
        <f>'Conventional Pipeline (Large)'!K66</f>
        <v>0</v>
      </c>
      <c r="P55" s="493">
        <f>'Conventional Pipeline (Large)'!L66</f>
        <v>0</v>
      </c>
      <c r="Q55" s="493" t="str">
        <f>'Conventional Pipeline (Large)'!M66</f>
        <v>Southall West</v>
      </c>
      <c r="R55" s="493" t="str">
        <f>'Conventional Pipeline (Large)'!N66</f>
        <v>Southall</v>
      </c>
      <c r="S55" s="493">
        <f>'Conventional Pipeline (Large)'!O66</f>
        <v>512427</v>
      </c>
      <c r="T55" s="493">
        <f>'Conventional Pipeline (Large)'!P66</f>
        <v>179805</v>
      </c>
      <c r="U55" s="493">
        <f>'Conventional Pipeline (Large)'!Q66</f>
        <v>0</v>
      </c>
      <c r="V55" s="493" t="str">
        <f>'Conventional Pipeline (Large)'!R66</f>
        <v>SOU5</v>
      </c>
      <c r="W55" s="493" t="str">
        <f>'Conventional Pipeline (Large)'!S66</f>
        <v>No but linked to 11SO (SO14)</v>
      </c>
      <c r="X55" s="493" t="str">
        <f>'Conventional Pipeline (Large)'!T66</f>
        <v>NA</v>
      </c>
      <c r="Y55" s="503">
        <f>'Conventional Pipeline (Large)'!U66</f>
        <v>1.95</v>
      </c>
      <c r="Z55" s="503">
        <f>'Conventional Pipeline (Large)'!V66</f>
        <v>354</v>
      </c>
      <c r="AA55" s="493">
        <f>'Conventional Pipeline (Large)'!W66</f>
        <v>111</v>
      </c>
      <c r="AB55" s="493">
        <f>'Conventional Pipeline (Large)'!X66</f>
        <v>84</v>
      </c>
      <c r="AC55" s="493">
        <f>'Conventional Pipeline (Large)'!Y66</f>
        <v>195</v>
      </c>
      <c r="AD55" s="493">
        <f>'Conventional Pipeline (Large)'!Z66</f>
        <v>55.084745762711862</v>
      </c>
      <c r="AE55" s="493" t="str">
        <f>'Conventional Pipeline (Large)'!AA66</f>
        <v>A total of 195 affordable units, comprising 111 Affordable Rent and 84 Shared Ownership. 217192NMA effectively provides for an extra 54 units for use as SO, but for planning purposes they remain registered as private.</v>
      </c>
      <c r="AF55" s="493" t="str">
        <f>'Conventional Pipeline (Large)'!AB66</f>
        <v>Started</v>
      </c>
      <c r="AG55" s="493" t="s">
        <v>1537</v>
      </c>
      <c r="AJ55" s="493">
        <f>'Conventional Pipeline (Large)'!AE66</f>
        <v>0</v>
      </c>
      <c r="AK55" s="493">
        <f>'Conventional Pipeline (Large)'!AF66</f>
        <v>0</v>
      </c>
      <c r="AL55" s="493">
        <f>'Conventional Pipeline (Large)'!AG66</f>
        <v>0</v>
      </c>
      <c r="AM55" s="493">
        <f>'Conventional Pipeline (Large)'!AH66</f>
        <v>0</v>
      </c>
      <c r="AN55" s="493">
        <f>'Conventional Pipeline (Large)'!AI66</f>
        <v>0</v>
      </c>
      <c r="AO55" s="493">
        <f>'Conventional Pipeline (Large)'!AJ66</f>
        <v>0</v>
      </c>
      <c r="AP55" s="493">
        <f>'Conventional Pipeline (Large)'!AK66</f>
        <v>0</v>
      </c>
      <c r="AQ55" s="493">
        <f>'Conventional Pipeline (Large)'!AL66</f>
        <v>0</v>
      </c>
      <c r="AR55" s="493">
        <f>'Conventional Pipeline (Large)'!AM66</f>
        <v>0</v>
      </c>
      <c r="AS55" s="493">
        <f>'Conventional Pipeline (Large)'!AN66</f>
        <v>177</v>
      </c>
      <c r="AT55" s="493">
        <f>'Conventional Pipeline (Large)'!AO66</f>
        <v>177</v>
      </c>
      <c r="AU55" s="493">
        <f>'Conventional Pipeline (Large)'!AP66</f>
        <v>0</v>
      </c>
      <c r="AV55" s="493">
        <f>'Conventional Pipeline (Large)'!AQ66</f>
        <v>0</v>
      </c>
      <c r="AW55" s="493">
        <f>'Conventional Pipeline (Large)'!AR66</f>
        <v>0</v>
      </c>
      <c r="AX55" s="493">
        <f>'Conventional Pipeline (Large)'!AS66</f>
        <v>0</v>
      </c>
      <c r="AY55" s="493">
        <f>'Conventional Pipeline (Large)'!AT66</f>
        <v>0</v>
      </c>
      <c r="AZ55" s="493">
        <f>'Conventional Pipeline (Large)'!AU66</f>
        <v>0</v>
      </c>
      <c r="BA55" s="493">
        <f>'Conventional Pipeline (Large)'!AV66</f>
        <v>0</v>
      </c>
      <c r="BB55" s="493">
        <f>'Conventional Pipeline (Large)'!AW66</f>
        <v>0</v>
      </c>
      <c r="BC55" s="493">
        <f>'Conventional Pipeline (Large)'!AX66</f>
        <v>0</v>
      </c>
      <c r="BD55" s="493">
        <f>'Conventional Pipeline (Large)'!AY66</f>
        <v>0</v>
      </c>
      <c r="BE55" s="493">
        <f>'Conventional Pipeline (Large)'!AZ66</f>
        <v>0</v>
      </c>
      <c r="BF55" s="493">
        <f>'Conventional Pipeline (Large)'!BA66</f>
        <v>0</v>
      </c>
      <c r="BG55" s="493">
        <f>'Conventional Pipeline (Large)'!BB66</f>
        <v>354</v>
      </c>
      <c r="BH55" s="457">
        <f t="shared" si="0"/>
        <v>0</v>
      </c>
      <c r="BI55" s="457" t="str">
        <f>'Conventional Pipeline (Large)'!AC66</f>
        <v>Phase 3 is part completed. 291 units completed March 2025 from a total of 645. 354 units remaining to be implemented.</v>
      </c>
      <c r="BJ55" s="457" t="str">
        <f>'Conventional Pipeline (Large)'!AD66</f>
        <v>Remaining units in phase 3 (The Birch - The Parkside Collection) are under construction and due to complete in November 2026.</v>
      </c>
      <c r="BK55" s="457">
        <v>0</v>
      </c>
      <c r="BL55" s="457" t="s">
        <v>1352</v>
      </c>
    </row>
    <row r="56" spans="1:64" s="494" customFormat="1" x14ac:dyDescent="0.45">
      <c r="A56" s="493"/>
      <c r="B56" s="493" t="str">
        <f>'Conventional Pipeline (Large)'!A67</f>
        <v>190140FUL</v>
      </c>
      <c r="C56" s="493" t="str">
        <f>'Conventional Pipeline (Large)'!B67</f>
        <v>Grant with Conditions</v>
      </c>
      <c r="D56" s="493">
        <f>'Conventional Pipeline (Large)'!C67</f>
        <v>0</v>
      </c>
      <c r="E56" s="493">
        <f>'Conventional Pipeline (Large)'!D67</f>
        <v>43994</v>
      </c>
      <c r="F56" s="493">
        <f>'Conventional Pipeline (Large)'!E67</f>
        <v>44887</v>
      </c>
      <c r="G56" s="493" t="str">
        <f>'Conventional Pipeline (Large)'!F67</f>
        <v>Endsleigh Industrial Estate, Endsleigh Road, Southall, Middlesex, UB2 5QR</v>
      </c>
      <c r="H56" s="493">
        <f>'Conventional Pipeline (Large)'!G67</f>
        <v>0</v>
      </c>
      <c r="I56" s="493">
        <f>'Conventional Pipeline (Large)'!H67</f>
        <v>9</v>
      </c>
      <c r="J56" s="493">
        <f>'Conventional Pipeline (Large)'!I67</f>
        <v>0</v>
      </c>
      <c r="K56" s="493">
        <f>'Conventional Pipeline (Large)'!J67</f>
        <v>9</v>
      </c>
      <c r="L56" s="493"/>
      <c r="M56" s="493"/>
      <c r="N56" s="493"/>
      <c r="O56" s="493">
        <f>'Conventional Pipeline (Large)'!K67</f>
        <v>0</v>
      </c>
      <c r="P56" s="493" t="str">
        <f>'Conventional Pipeline (Large)'!L67</f>
        <v>New Build</v>
      </c>
      <c r="Q56" s="493" t="str">
        <f>'Conventional Pipeline (Large)'!M67</f>
        <v>Norwood Green</v>
      </c>
      <c r="R56" s="493" t="str">
        <f>'Conventional Pipeline (Large)'!N67</f>
        <v>Southall</v>
      </c>
      <c r="S56" s="493">
        <f>'Conventional Pipeline (Large)'!O67</f>
        <v>512525</v>
      </c>
      <c r="T56" s="493">
        <f>'Conventional Pipeline (Large)'!P67</f>
        <v>178840</v>
      </c>
      <c r="U56" s="493">
        <f>'Conventional Pipeline (Large)'!Q67</f>
        <v>0</v>
      </c>
      <c r="V56" s="493" t="str">
        <f>'Conventional Pipeline (Large)'!R67</f>
        <v>No</v>
      </c>
      <c r="W56" s="493" t="str">
        <f>'Conventional Pipeline (Large)'!S67</f>
        <v>13SO (SO16)</v>
      </c>
      <c r="X56" s="493" t="str">
        <f>'Conventional Pipeline (Large)'!T67</f>
        <v>0 (50 from wider site)</v>
      </c>
      <c r="Y56" s="503">
        <f>'Conventional Pipeline (Large)'!U67</f>
        <v>0.03</v>
      </c>
      <c r="Z56" s="503">
        <f>'Conventional Pipeline (Large)'!V67</f>
        <v>9</v>
      </c>
      <c r="AA56" s="493">
        <f>'Conventional Pipeline (Large)'!W67</f>
        <v>0</v>
      </c>
      <c r="AB56" s="493">
        <f>'Conventional Pipeline (Large)'!X67</f>
        <v>0</v>
      </c>
      <c r="AC56" s="493">
        <f>'Conventional Pipeline (Large)'!Y67</f>
        <v>0</v>
      </c>
      <c r="AD56" s="493">
        <f>'Conventional Pipeline (Large)'!Z67</f>
        <v>0</v>
      </c>
      <c r="AE56" s="493" t="str">
        <f>'Conventional Pipeline (Large)'!AA67</f>
        <v>All 9 units are private</v>
      </c>
      <c r="AF56" s="493" t="str">
        <f>'Conventional Pipeline (Large)'!AB67</f>
        <v>Started</v>
      </c>
      <c r="AG56" s="493" t="s">
        <v>1537</v>
      </c>
      <c r="AJ56" s="493">
        <f>'Conventional Pipeline (Large)'!AE67</f>
        <v>0</v>
      </c>
      <c r="AK56" s="493">
        <f>'Conventional Pipeline (Large)'!AF67</f>
        <v>0</v>
      </c>
      <c r="AL56" s="493">
        <f>'Conventional Pipeline (Large)'!AG67</f>
        <v>0</v>
      </c>
      <c r="AM56" s="493">
        <f>'Conventional Pipeline (Large)'!AH67</f>
        <v>0</v>
      </c>
      <c r="AN56" s="493">
        <f>'Conventional Pipeline (Large)'!AI67</f>
        <v>0</v>
      </c>
      <c r="AO56" s="493">
        <f>'Conventional Pipeline (Large)'!AJ67</f>
        <v>0</v>
      </c>
      <c r="AP56" s="493">
        <f>'Conventional Pipeline (Large)'!AK67</f>
        <v>0</v>
      </c>
      <c r="AQ56" s="493">
        <f>'Conventional Pipeline (Large)'!AL67</f>
        <v>0</v>
      </c>
      <c r="AR56" s="493">
        <f>'Conventional Pipeline (Large)'!AM67</f>
        <v>0</v>
      </c>
      <c r="AS56" s="493">
        <f>'Conventional Pipeline (Large)'!AN67</f>
        <v>9</v>
      </c>
      <c r="AT56" s="493">
        <f>'Conventional Pipeline (Large)'!AO67</f>
        <v>0</v>
      </c>
      <c r="AU56" s="493">
        <f>'Conventional Pipeline (Large)'!AP67</f>
        <v>0</v>
      </c>
      <c r="AV56" s="493">
        <f>'Conventional Pipeline (Large)'!AQ67</f>
        <v>0</v>
      </c>
      <c r="AW56" s="493">
        <f>'Conventional Pipeline (Large)'!AR67</f>
        <v>0</v>
      </c>
      <c r="AX56" s="493">
        <f>'Conventional Pipeline (Large)'!AS67</f>
        <v>0</v>
      </c>
      <c r="AY56" s="493">
        <f>'Conventional Pipeline (Large)'!AT67</f>
        <v>0</v>
      </c>
      <c r="AZ56" s="493">
        <f>'Conventional Pipeline (Large)'!AU67</f>
        <v>0</v>
      </c>
      <c r="BA56" s="493">
        <f>'Conventional Pipeline (Large)'!AV67</f>
        <v>0</v>
      </c>
      <c r="BB56" s="493">
        <f>'Conventional Pipeline (Large)'!AW67</f>
        <v>0</v>
      </c>
      <c r="BC56" s="493">
        <f>'Conventional Pipeline (Large)'!AX67</f>
        <v>0</v>
      </c>
      <c r="BD56" s="493">
        <f>'Conventional Pipeline (Large)'!AY67</f>
        <v>0</v>
      </c>
      <c r="BE56" s="493">
        <f>'Conventional Pipeline (Large)'!AZ67</f>
        <v>0</v>
      </c>
      <c r="BF56" s="493">
        <f>'Conventional Pipeline (Large)'!BA67</f>
        <v>0</v>
      </c>
      <c r="BG56" s="493">
        <f>'Conventional Pipeline (Large)'!BB67</f>
        <v>9</v>
      </c>
      <c r="BH56" s="457">
        <f t="shared" si="0"/>
        <v>0</v>
      </c>
      <c r="BI56" s="457" t="str">
        <f>'Conventional Pipeline (Large)'!AC67</f>
        <v>Small site which forms part of a bigger allocation (13SO). Capacity is assigned both to the pipeline (9) and allocation (50) tabs.</v>
      </c>
      <c r="BJ56" s="457" t="str">
        <f>'Conventional Pipeline (Large)'!AD67</f>
        <v>Bespoke. Scheme commenced November 2022 based on CIL records. Note NMA application April 2024. Works completed July 2025 (after 31st March 2025 and so remains in pipeline for now).</v>
      </c>
      <c r="BK56" s="457" t="s">
        <v>1353</v>
      </c>
      <c r="BL56" s="457" t="s">
        <v>349</v>
      </c>
    </row>
    <row r="57" spans="1:64" s="494" customFormat="1" x14ac:dyDescent="0.45">
      <c r="A57" s="493"/>
      <c r="B57" s="493" t="str">
        <f>'Conventional Pipeline (Large)'!A68</f>
        <v>221544FUL</v>
      </c>
      <c r="C57" s="493" t="str">
        <f>'Conventional Pipeline (Large)'!B68</f>
        <v>Grant with S106 Obligations</v>
      </c>
      <c r="D57" s="493">
        <f>'Conventional Pipeline (Large)'!C68</f>
        <v>0</v>
      </c>
      <c r="E57" s="493">
        <f>'Conventional Pipeline (Large)'!D68</f>
        <v>45233</v>
      </c>
      <c r="F57" s="493">
        <f>'Conventional Pipeline (Large)'!E68</f>
        <v>0</v>
      </c>
      <c r="G57" s="493" t="str">
        <f>'Conventional Pipeline (Large)'!F68</f>
        <v>The Printworks, Rear Of 57-61 Lea Road, Southall, Middlesex, UB2 5QA</v>
      </c>
      <c r="H57" s="493" t="str">
        <f>'Conventional Pipeline (Large)'!G68</f>
        <v>Resubmission</v>
      </c>
      <c r="I57" s="493">
        <f>'Conventional Pipeline (Large)'!H68</f>
        <v>40</v>
      </c>
      <c r="J57" s="493">
        <f>'Conventional Pipeline (Large)'!I68</f>
        <v>0</v>
      </c>
      <c r="K57" s="493">
        <f>'Conventional Pipeline (Large)'!J68</f>
        <v>40</v>
      </c>
      <c r="L57" s="493"/>
      <c r="M57" s="493"/>
      <c r="N57" s="493"/>
      <c r="O57" s="493">
        <f>'Conventional Pipeline (Large)'!K68</f>
        <v>0</v>
      </c>
      <c r="P57" s="493" t="str">
        <f>'Conventional Pipeline (Large)'!L68</f>
        <v>New Build</v>
      </c>
      <c r="Q57" s="493" t="str">
        <f>'Conventional Pipeline (Large)'!M68</f>
        <v>Southall Green</v>
      </c>
      <c r="R57" s="493" t="str">
        <f>'Conventional Pipeline (Large)'!N68</f>
        <v>Southall</v>
      </c>
      <c r="S57" s="493">
        <f>'Conventional Pipeline (Large)'!O68</f>
        <v>512285</v>
      </c>
      <c r="T57" s="493">
        <f>'Conventional Pipeline (Large)'!P68</f>
        <v>178647</v>
      </c>
      <c r="U57" s="493">
        <f>'Conventional Pipeline (Large)'!Q68</f>
        <v>0</v>
      </c>
      <c r="V57" s="493" t="str">
        <f>'Conventional Pipeline (Large)'!R68</f>
        <v>No</v>
      </c>
      <c r="W57" s="493" t="str">
        <f>'Conventional Pipeline (Large)'!S68</f>
        <v>No</v>
      </c>
      <c r="X57" s="493" t="str">
        <f>'Conventional Pipeline (Large)'!T68</f>
        <v>NA</v>
      </c>
      <c r="Y57" s="503">
        <f>'Conventional Pipeline (Large)'!U68</f>
        <v>0.33</v>
      </c>
      <c r="Z57" s="503">
        <f>'Conventional Pipeline (Large)'!V68</f>
        <v>40</v>
      </c>
      <c r="AA57" s="493">
        <f>'Conventional Pipeline (Large)'!W68</f>
        <v>0</v>
      </c>
      <c r="AB57" s="493">
        <f>'Conventional Pipeline (Large)'!X68</f>
        <v>0</v>
      </c>
      <c r="AC57" s="493">
        <f>'Conventional Pipeline (Large)'!Y68</f>
        <v>0</v>
      </c>
      <c r="AD57" s="493">
        <f>'Conventional Pipeline (Large)'!Z68</f>
        <v>0</v>
      </c>
      <c r="AE57" s="493" t="str">
        <f>'Conventional Pipeline (Large)'!AA68</f>
        <v>Cash in-leu of Affordable Housing £129,416.00 contribution.</v>
      </c>
      <c r="AF57" s="493" t="str">
        <f>'Conventional Pipeline (Large)'!AB68</f>
        <v>Approval</v>
      </c>
      <c r="AG57" s="493" t="s">
        <v>1538</v>
      </c>
      <c r="AJ57" s="493">
        <f>'Conventional Pipeline (Large)'!AE68</f>
        <v>0</v>
      </c>
      <c r="AK57" s="493">
        <f>'Conventional Pipeline (Large)'!AF68</f>
        <v>0</v>
      </c>
      <c r="AL57" s="493">
        <f>'Conventional Pipeline (Large)'!AG68</f>
        <v>0</v>
      </c>
      <c r="AM57" s="493">
        <f>'Conventional Pipeline (Large)'!AH68</f>
        <v>0</v>
      </c>
      <c r="AN57" s="493">
        <f>'Conventional Pipeline (Large)'!AI68</f>
        <v>0</v>
      </c>
      <c r="AO57" s="493">
        <f>'Conventional Pipeline (Large)'!AJ68</f>
        <v>0</v>
      </c>
      <c r="AP57" s="493">
        <f>'Conventional Pipeline (Large)'!AK68</f>
        <v>0</v>
      </c>
      <c r="AQ57" s="493">
        <f>'Conventional Pipeline (Large)'!AL68</f>
        <v>0</v>
      </c>
      <c r="AR57" s="493">
        <f>'Conventional Pipeline (Large)'!AM68</f>
        <v>0</v>
      </c>
      <c r="AS57" s="493">
        <f>'Conventional Pipeline (Large)'!AN68</f>
        <v>0</v>
      </c>
      <c r="AT57" s="493">
        <f>'Conventional Pipeline (Large)'!AO68</f>
        <v>0</v>
      </c>
      <c r="AU57" s="493">
        <f>'Conventional Pipeline (Large)'!AP68</f>
        <v>40</v>
      </c>
      <c r="AV57" s="493">
        <f>'Conventional Pipeline (Large)'!AQ68</f>
        <v>0</v>
      </c>
      <c r="AW57" s="493">
        <f>'Conventional Pipeline (Large)'!AR68</f>
        <v>0</v>
      </c>
      <c r="AX57" s="493">
        <f>'Conventional Pipeline (Large)'!AS68</f>
        <v>0</v>
      </c>
      <c r="AY57" s="493">
        <f>'Conventional Pipeline (Large)'!AT68</f>
        <v>0</v>
      </c>
      <c r="AZ57" s="493">
        <f>'Conventional Pipeline (Large)'!AU68</f>
        <v>0</v>
      </c>
      <c r="BA57" s="493">
        <f>'Conventional Pipeline (Large)'!AV68</f>
        <v>0</v>
      </c>
      <c r="BB57" s="493">
        <f>'Conventional Pipeline (Large)'!AW68</f>
        <v>0</v>
      </c>
      <c r="BC57" s="493">
        <f>'Conventional Pipeline (Large)'!AX68</f>
        <v>0</v>
      </c>
      <c r="BD57" s="493">
        <f>'Conventional Pipeline (Large)'!AY68</f>
        <v>0</v>
      </c>
      <c r="BE57" s="493">
        <f>'Conventional Pipeline (Large)'!AZ68</f>
        <v>0</v>
      </c>
      <c r="BF57" s="493">
        <f>'Conventional Pipeline (Large)'!BA68</f>
        <v>0</v>
      </c>
      <c r="BG57" s="493">
        <f>'Conventional Pipeline (Large)'!BB68</f>
        <v>40</v>
      </c>
      <c r="BH57" s="457">
        <f t="shared" si="0"/>
        <v>0</v>
      </c>
      <c r="BI57" s="457">
        <f>'Conventional Pipeline (Large)'!AC68</f>
        <v>0</v>
      </c>
      <c r="BJ57" s="457" t="str">
        <f>'Conventional Pipeline (Large)'!AD68</f>
        <v>Bespoke - The proposed development is split into three blocks knows as ‘North Block’ (11 units) and ‘South Block’ (27 units) and ‘End of Terrace’ (2 units). Scenario 8</v>
      </c>
      <c r="BK57" s="457">
        <v>0</v>
      </c>
      <c r="BL57" s="457" t="s">
        <v>353</v>
      </c>
    </row>
    <row r="58" spans="1:64" s="494" customFormat="1" x14ac:dyDescent="0.45">
      <c r="A58" s="493"/>
      <c r="B58" s="493" t="str">
        <f>'Conventional Pipeline (Large)'!A69</f>
        <v>221501REM</v>
      </c>
      <c r="C58" s="493" t="str">
        <f>'Conventional Pipeline (Large)'!B69</f>
        <v>Grant with S106 Obligations</v>
      </c>
      <c r="D58" s="493">
        <f>'Conventional Pipeline (Large)'!C69</f>
        <v>0</v>
      </c>
      <c r="E58" s="493">
        <f>'Conventional Pipeline (Large)'!D69</f>
        <v>44882</v>
      </c>
      <c r="F58" s="493">
        <f>'Conventional Pipeline (Large)'!E69</f>
        <v>45076</v>
      </c>
      <c r="G58" s="493" t="str">
        <f>'Conventional Pipeline (Large)'!F69</f>
        <v>Alnmouth &amp; Portrush Court, Whitecote Road, Golf Links Estate, Southall, Middlesex, UB1 3NR</v>
      </c>
      <c r="H58" s="493" t="str">
        <f>'Conventional Pipeline (Large)'!G69</f>
        <v>Phase 3</v>
      </c>
      <c r="I58" s="493">
        <f>'Conventional Pipeline (Large)'!H69</f>
        <v>143</v>
      </c>
      <c r="J58" s="493">
        <f>'Conventional Pipeline (Large)'!I69</f>
        <v>84</v>
      </c>
      <c r="K58" s="493">
        <f>'Conventional Pipeline (Large)'!J69</f>
        <v>59</v>
      </c>
      <c r="L58" s="493"/>
      <c r="M58" s="493"/>
      <c r="N58" s="493"/>
      <c r="O58" s="493">
        <f>'Conventional Pipeline (Large)'!K69</f>
        <v>0</v>
      </c>
      <c r="P58" s="493">
        <f>'Conventional Pipeline (Large)'!L69</f>
        <v>0</v>
      </c>
      <c r="Q58" s="493" t="str">
        <f>'Conventional Pipeline (Large)'!M69</f>
        <v>Dormers Wells</v>
      </c>
      <c r="R58" s="493" t="str">
        <f>'Conventional Pipeline (Large)'!N69</f>
        <v>Southall</v>
      </c>
      <c r="S58" s="493">
        <f>'Conventional Pipeline (Large)'!O69</f>
        <v>514053</v>
      </c>
      <c r="T58" s="493">
        <f>'Conventional Pipeline (Large)'!P69</f>
        <v>181077</v>
      </c>
      <c r="U58" s="493">
        <f>'Conventional Pipeline (Large)'!Q69</f>
        <v>0</v>
      </c>
      <c r="V58" s="493" t="str">
        <f>'Conventional Pipeline (Large)'!R69</f>
        <v>No</v>
      </c>
      <c r="W58" s="493" t="str">
        <f>'Conventional Pipeline (Large)'!S69</f>
        <v>No (18SO amended to exclude extent of this site)</v>
      </c>
      <c r="X58" s="493" t="str">
        <f>'Conventional Pipeline (Large)'!T69</f>
        <v>NA</v>
      </c>
      <c r="Y58" s="503">
        <f>'Conventional Pipeline (Large)'!U69</f>
        <v>0.77</v>
      </c>
      <c r="Z58" s="503">
        <f>'Conventional Pipeline (Large)'!V69</f>
        <v>59</v>
      </c>
      <c r="AA58" s="493">
        <f>'Conventional Pipeline (Large)'!W69</f>
        <v>20</v>
      </c>
      <c r="AB58" s="493">
        <f>'Conventional Pipeline (Large)'!X69</f>
        <v>39</v>
      </c>
      <c r="AC58" s="493">
        <f>'Conventional Pipeline (Large)'!Y69</f>
        <v>59</v>
      </c>
      <c r="AD58" s="493">
        <f>'Conventional Pipeline (Large)'!Z69</f>
        <v>100</v>
      </c>
      <c r="AE58" s="493" t="str">
        <f>'Conventional Pipeline (Large)'!AA69</f>
        <v>The earlier outline application 195348OUT confirms that all 84 existing units are Social Rent.  All 143 units are affordable comprising 45 Social Rent, 59 London Affordable Rent, 25 Shared Ownership and 14 Shared Equity.</v>
      </c>
      <c r="AF58" s="493" t="str">
        <f>'Conventional Pipeline (Large)'!AB69</f>
        <v>Started</v>
      </c>
      <c r="AG58" s="493" t="s">
        <v>1537</v>
      </c>
      <c r="AJ58" s="493">
        <f>'Conventional Pipeline (Large)'!AE69</f>
        <v>0</v>
      </c>
      <c r="AK58" s="493">
        <f>'Conventional Pipeline (Large)'!AF69</f>
        <v>0</v>
      </c>
      <c r="AL58" s="493">
        <f>'Conventional Pipeline (Large)'!AG69</f>
        <v>0</v>
      </c>
      <c r="AM58" s="493">
        <f>'Conventional Pipeline (Large)'!AH69</f>
        <v>0</v>
      </c>
      <c r="AN58" s="493">
        <f>'Conventional Pipeline (Large)'!AI69</f>
        <v>0</v>
      </c>
      <c r="AO58" s="493">
        <f>'Conventional Pipeline (Large)'!AJ69</f>
        <v>0</v>
      </c>
      <c r="AP58" s="493">
        <f>'Conventional Pipeline (Large)'!AK69</f>
        <v>0</v>
      </c>
      <c r="AQ58" s="493">
        <f>'Conventional Pipeline (Large)'!AL69</f>
        <v>0</v>
      </c>
      <c r="AR58" s="493">
        <f>'Conventional Pipeline (Large)'!AM69</f>
        <v>0</v>
      </c>
      <c r="AS58" s="493">
        <f>'Conventional Pipeline (Large)'!AN69</f>
        <v>0</v>
      </c>
      <c r="AT58" s="493">
        <f>'Conventional Pipeline (Large)'!AO69</f>
        <v>59</v>
      </c>
      <c r="AU58" s="493">
        <f>'Conventional Pipeline (Large)'!AP69</f>
        <v>0</v>
      </c>
      <c r="AV58" s="493">
        <f>'Conventional Pipeline (Large)'!AQ69</f>
        <v>0</v>
      </c>
      <c r="AW58" s="493">
        <f>'Conventional Pipeline (Large)'!AR69</f>
        <v>0</v>
      </c>
      <c r="AX58" s="493">
        <f>'Conventional Pipeline (Large)'!AS69</f>
        <v>0</v>
      </c>
      <c r="AY58" s="493">
        <f>'Conventional Pipeline (Large)'!AT69</f>
        <v>0</v>
      </c>
      <c r="AZ58" s="493">
        <f>'Conventional Pipeline (Large)'!AU69</f>
        <v>0</v>
      </c>
      <c r="BA58" s="493">
        <f>'Conventional Pipeline (Large)'!AV69</f>
        <v>0</v>
      </c>
      <c r="BB58" s="493">
        <f>'Conventional Pipeline (Large)'!AW69</f>
        <v>0</v>
      </c>
      <c r="BC58" s="493">
        <f>'Conventional Pipeline (Large)'!AX69</f>
        <v>0</v>
      </c>
      <c r="BD58" s="493">
        <f>'Conventional Pipeline (Large)'!AY69</f>
        <v>0</v>
      </c>
      <c r="BE58" s="493">
        <f>'Conventional Pipeline (Large)'!AZ69</f>
        <v>0</v>
      </c>
      <c r="BF58" s="493">
        <f>'Conventional Pipeline (Large)'!BA69</f>
        <v>0</v>
      </c>
      <c r="BG58" s="493">
        <f>'Conventional Pipeline (Large)'!BB69</f>
        <v>59</v>
      </c>
      <c r="BH58" s="457">
        <f t="shared" si="0"/>
        <v>0</v>
      </c>
      <c r="BI58" s="457" t="str">
        <f>'Conventional Pipeline (Large)'!AC69</f>
        <v xml:space="preserve">This application relates to phase 3 only, which sits outside of the allocation 18SO.
</v>
      </c>
      <c r="BJ58" s="457" t="str">
        <f>'Conventional Pipeline (Large)'!AD69</f>
        <v>Bespoke. Phase 3 is under construction commencing in March 2023. The demolition of the original 84 existing units completed in May 2023. Topping out stage completed November 2024.  Completion anticipated Autumn 2026.</v>
      </c>
      <c r="BK58" s="457" t="s">
        <v>358</v>
      </c>
      <c r="BL58" s="457" t="s">
        <v>1227</v>
      </c>
    </row>
    <row r="59" spans="1:64" s="494" customFormat="1" x14ac:dyDescent="0.45">
      <c r="A59" s="493"/>
      <c r="B59" s="495" t="str">
        <f>'NSC Pipeline'!A6</f>
        <v>174485FUL</v>
      </c>
      <c r="C59" s="493" t="str">
        <f>'NSC Pipeline'!B6</f>
        <v>Grant with S106 obligations</v>
      </c>
      <c r="D59" s="493">
        <f>'NSC Pipeline'!C6</f>
        <v>0</v>
      </c>
      <c r="E59" s="493">
        <f>'NSC Pipeline'!D6</f>
        <v>43795</v>
      </c>
      <c r="F59" s="493">
        <f>'NSC Pipeline'!E6</f>
        <v>43990</v>
      </c>
      <c r="G59" s="493" t="str">
        <f>'NSC Pipeline'!F6</f>
        <v>Hanger Lane Gyratory, Hanger Lane, W5 1DL</v>
      </c>
      <c r="H59" s="493">
        <f>'NSC Pipeline'!G6</f>
        <v>0</v>
      </c>
      <c r="I59" s="493">
        <f>'NSC Pipeline'!M6</f>
        <v>224</v>
      </c>
      <c r="J59" s="493">
        <f>'NSC Pipeline'!L6</f>
        <v>0</v>
      </c>
      <c r="K59" s="493">
        <f>'NSC Pipeline'!N6</f>
        <v>224</v>
      </c>
      <c r="L59" s="493"/>
      <c r="M59" s="493"/>
      <c r="N59" s="493"/>
      <c r="O59" s="493"/>
      <c r="P59" s="496" t="str">
        <f>'NSC Pipeline'!O6</f>
        <v>New build</v>
      </c>
      <c r="Q59" s="496" t="str">
        <f>'NSC Pipeline'!P6</f>
        <v>Hanger Hill</v>
      </c>
      <c r="R59" s="496" t="str">
        <f>'NSC Pipeline'!Q6</f>
        <v>Ealing</v>
      </c>
      <c r="S59" s="496">
        <f>'NSC Pipeline'!R6</f>
        <v>518453</v>
      </c>
      <c r="T59" s="496">
        <f>'NSC Pipeline'!S6</f>
        <v>182710</v>
      </c>
      <c r="U59" s="496">
        <f>'NSC Pipeline'!T6</f>
        <v>0</v>
      </c>
      <c r="V59" s="496" t="str">
        <f>'NSC Pipeline'!U6</f>
        <v>No</v>
      </c>
      <c r="W59" s="496" t="str">
        <f>'NSC Pipeline'!V6</f>
        <v>No</v>
      </c>
      <c r="X59" s="496" t="str">
        <f>'NSC Pipeline'!W6</f>
        <v>NA</v>
      </c>
      <c r="Y59" s="504" t="str">
        <f>'NSC Pipeline'!X6</f>
        <v>0.41</v>
      </c>
      <c r="Z59" s="504" t="str">
        <f>'NSC Pipeline'!Y6</f>
        <v>224</v>
      </c>
      <c r="AA59" s="493"/>
      <c r="AB59" s="493"/>
      <c r="AC59" s="493"/>
      <c r="AD59" s="493"/>
      <c r="AE59" s="493"/>
      <c r="AF59" s="496" t="str">
        <f>'NSC Pipeline'!Z6</f>
        <v>Commenced</v>
      </c>
      <c r="AG59" s="496" t="s">
        <v>1537</v>
      </c>
      <c r="AJ59" s="493">
        <v>0</v>
      </c>
      <c r="AK59" s="493"/>
      <c r="AL59" s="493"/>
      <c r="AM59" s="493"/>
      <c r="AN59" s="493"/>
      <c r="AO59" s="493"/>
      <c r="AP59" s="493"/>
      <c r="AQ59" s="493"/>
      <c r="AR59" s="493">
        <f>'NSC Pipeline'!AL6</f>
        <v>0</v>
      </c>
      <c r="AS59" s="493">
        <f>'NSC Pipeline'!AM6</f>
        <v>0</v>
      </c>
      <c r="AT59" s="493">
        <f>'NSC Pipeline'!AN6</f>
        <v>224</v>
      </c>
      <c r="AU59" s="493">
        <f>'NSC Pipeline'!AO6</f>
        <v>0</v>
      </c>
      <c r="AV59" s="493">
        <f>'NSC Pipeline'!AP6</f>
        <v>0</v>
      </c>
      <c r="AW59" s="493">
        <f>'NSC Pipeline'!AQ6</f>
        <v>0</v>
      </c>
      <c r="AX59" s="493">
        <f>'NSC Pipeline'!AR6</f>
        <v>0</v>
      </c>
      <c r="AY59" s="493">
        <f>'NSC Pipeline'!AS6</f>
        <v>0</v>
      </c>
      <c r="AZ59" s="493">
        <f>'NSC Pipeline'!AT6</f>
        <v>0</v>
      </c>
      <c r="BA59" s="493">
        <f>'NSC Pipeline'!AU6</f>
        <v>0</v>
      </c>
      <c r="BB59" s="493">
        <f>'NSC Pipeline'!AV6</f>
        <v>0</v>
      </c>
      <c r="BC59" s="493">
        <f>'NSC Pipeline'!AW6</f>
        <v>0</v>
      </c>
      <c r="BD59" s="493">
        <f>'NSC Pipeline'!AX6</f>
        <v>0</v>
      </c>
      <c r="BE59" s="493">
        <f>'NSC Pipeline'!AY6</f>
        <v>0</v>
      </c>
      <c r="BF59" s="493">
        <f>'NSC Pipeline'!AZ6</f>
        <v>0</v>
      </c>
      <c r="BG59" s="493">
        <f>'NSC Pipeline'!BA6</f>
        <v>224</v>
      </c>
      <c r="BH59" s="457">
        <f t="shared" si="0"/>
        <v>0</v>
      </c>
      <c r="BI59" s="460" t="str">
        <f>'NSC Pipeline'!AA6</f>
        <v>The permission allows for up to 650 bedrooms, although the original design comprised 565 units.  Later revisions (195092VAR &amp; 195106NMA)  reduce this number down to 561 bedrooms. Assume completion within first 5 years.</v>
      </c>
      <c r="BJ59" s="460" t="str">
        <f>'NSC Pipeline'!AB6</f>
        <v>Bespoke phasing - spread over 2 years, although as single block the scheme will likely complete in a single year. CIL records suggest that works started June 2020, but applicant indicates that work commenced in November 2019. Topping out stage reached February 2025. Completion anticipated in Summer 2026.</v>
      </c>
      <c r="BK59" s="457" t="s">
        <v>1355</v>
      </c>
      <c r="BL59" s="457" t="s">
        <v>1354</v>
      </c>
    </row>
    <row r="60" spans="1:64" s="494" customFormat="1" x14ac:dyDescent="0.45">
      <c r="A60" s="493"/>
      <c r="B60" s="495" t="str">
        <f>'NSC Pipeline'!A7</f>
        <v>220091FUL</v>
      </c>
      <c r="C60" s="493" t="str">
        <f>'NSC Pipeline'!B7</f>
        <v>Grant with S106 obligations</v>
      </c>
      <c r="D60" s="493">
        <f>'NSC Pipeline'!C7</f>
        <v>0</v>
      </c>
      <c r="E60" s="493">
        <f>'NSC Pipeline'!D7</f>
        <v>45056</v>
      </c>
      <c r="F60" s="493">
        <f>'NSC Pipeline'!E7</f>
        <v>45161</v>
      </c>
      <c r="G60" s="493" t="str">
        <f>'NSC Pipeline'!F7</f>
        <v>Hanger Lane Gyratory, Hanger Lane, W5 1DL</v>
      </c>
      <c r="H60" s="493">
        <f>'NSC Pipeline'!G7</f>
        <v>0</v>
      </c>
      <c r="I60" s="493">
        <f>'NSC Pipeline'!M7</f>
        <v>58</v>
      </c>
      <c r="J60" s="493">
        <f>'NSC Pipeline'!L7</f>
        <v>0</v>
      </c>
      <c r="K60" s="493">
        <f>'NSC Pipeline'!N7</f>
        <v>58</v>
      </c>
      <c r="L60" s="493"/>
      <c r="M60" s="493"/>
      <c r="N60" s="493"/>
      <c r="O60" s="493"/>
      <c r="P60" s="496" t="str">
        <f>'NSC Pipeline'!O7</f>
        <v>Extension</v>
      </c>
      <c r="Q60" s="496" t="str">
        <f>'NSC Pipeline'!P7</f>
        <v>Hanger Hill</v>
      </c>
      <c r="R60" s="496" t="str">
        <f>'NSC Pipeline'!Q7</f>
        <v>Ealing</v>
      </c>
      <c r="S60" s="496">
        <f>'NSC Pipeline'!R7</f>
        <v>518453</v>
      </c>
      <c r="T60" s="496">
        <f>'NSC Pipeline'!S7</f>
        <v>182710</v>
      </c>
      <c r="U60" s="496">
        <f>'NSC Pipeline'!T7</f>
        <v>0</v>
      </c>
      <c r="V60" s="496" t="str">
        <f>'NSC Pipeline'!U7</f>
        <v>No</v>
      </c>
      <c r="W60" s="496" t="str">
        <f>'NSC Pipeline'!V7</f>
        <v>No</v>
      </c>
      <c r="X60" s="496" t="str">
        <f>'NSC Pipeline'!W7</f>
        <v>NA</v>
      </c>
      <c r="Y60" s="504" t="str">
        <f>'NSC Pipeline'!X7</f>
        <v>0.41</v>
      </c>
      <c r="Z60" s="504" t="str">
        <f>'NSC Pipeline'!Y7</f>
        <v>58</v>
      </c>
      <c r="AA60" s="493"/>
      <c r="AB60" s="493"/>
      <c r="AC60" s="493"/>
      <c r="AD60" s="493"/>
      <c r="AE60" s="493"/>
      <c r="AF60" s="496" t="str">
        <f>'NSC Pipeline'!Z7</f>
        <v>Commenced</v>
      </c>
      <c r="AG60" s="496" t="s">
        <v>1537</v>
      </c>
      <c r="AJ60" s="493">
        <v>0</v>
      </c>
      <c r="AK60" s="493"/>
      <c r="AL60" s="493"/>
      <c r="AM60" s="493"/>
      <c r="AN60" s="493"/>
      <c r="AO60" s="493"/>
      <c r="AP60" s="493"/>
      <c r="AQ60" s="493"/>
      <c r="AR60" s="493">
        <f>'NSC Pipeline'!AL7</f>
        <v>0</v>
      </c>
      <c r="AS60" s="493">
        <f>'NSC Pipeline'!AM7</f>
        <v>0</v>
      </c>
      <c r="AT60" s="493">
        <f>'NSC Pipeline'!AN7</f>
        <v>58</v>
      </c>
      <c r="AU60" s="493">
        <f>'NSC Pipeline'!AO7</f>
        <v>0</v>
      </c>
      <c r="AV60" s="493">
        <f>'NSC Pipeline'!AP7</f>
        <v>0</v>
      </c>
      <c r="AW60" s="493">
        <f>'NSC Pipeline'!AQ7</f>
        <v>0</v>
      </c>
      <c r="AX60" s="493">
        <f>'NSC Pipeline'!AR7</f>
        <v>0</v>
      </c>
      <c r="AY60" s="493">
        <f>'NSC Pipeline'!AS7</f>
        <v>0</v>
      </c>
      <c r="AZ60" s="493">
        <f>'NSC Pipeline'!AT7</f>
        <v>0</v>
      </c>
      <c r="BA60" s="493">
        <f>'NSC Pipeline'!AU7</f>
        <v>0</v>
      </c>
      <c r="BB60" s="493">
        <f>'NSC Pipeline'!AV7</f>
        <v>0</v>
      </c>
      <c r="BC60" s="493">
        <f>'NSC Pipeline'!AW7</f>
        <v>0</v>
      </c>
      <c r="BD60" s="493">
        <f>'NSC Pipeline'!AX7</f>
        <v>0</v>
      </c>
      <c r="BE60" s="493">
        <f>'NSC Pipeline'!AY7</f>
        <v>0</v>
      </c>
      <c r="BF60" s="493">
        <f>'NSC Pipeline'!AZ7</f>
        <v>0</v>
      </c>
      <c r="BG60" s="493">
        <f>'NSC Pipeline'!BA7</f>
        <v>58</v>
      </c>
      <c r="BH60" s="457">
        <f t="shared" si="0"/>
        <v>0</v>
      </c>
      <c r="BI60" s="460" t="str">
        <f>'NSC Pipeline'!AA7</f>
        <v>Adds additional floors to 174485FUL, creating 144 additional rooms. Note this scheme references 562 as part of original scheme.</v>
      </c>
      <c r="BJ60" s="460" t="str">
        <f>'NSC Pipeline'!AB7</f>
        <v>Bespoke - Whilst the original scheme commenced in June 2020 CIL records indicate that this application commenced August 2023. Phasing aligned with original scheme.</v>
      </c>
      <c r="BK60" s="457" t="s">
        <v>1356</v>
      </c>
      <c r="BL60" s="457" t="s">
        <v>388</v>
      </c>
    </row>
    <row r="61" spans="1:64" x14ac:dyDescent="0.45">
      <c r="A61" s="462"/>
      <c r="B61" s="458" t="str">
        <f>'NSC Pipeline'!A9</f>
        <v>221687FUL</v>
      </c>
      <c r="C61" s="462" t="str">
        <f>'NSC Pipeline'!B9</f>
        <v>Grant with S106 obligations</v>
      </c>
      <c r="D61" s="462">
        <f>'NSC Pipeline'!C9</f>
        <v>0</v>
      </c>
      <c r="E61" s="462">
        <f>'NSC Pipeline'!D9</f>
        <v>45373</v>
      </c>
      <c r="F61" s="462">
        <f>'NSC Pipeline'!E9</f>
        <v>0</v>
      </c>
      <c r="G61" s="116" t="str">
        <f>'NSC Pipeline'!F9</f>
        <v>Sandringham Mews, Ealing, W5 5DG</v>
      </c>
      <c r="H61" s="462" t="str">
        <f>'NSC Pipeline'!G9</f>
        <v>Shared Living Scheme</v>
      </c>
      <c r="I61" s="462">
        <f>'NSC Pipeline'!M9</f>
        <v>177</v>
      </c>
      <c r="J61" s="462">
        <f>'NSC Pipeline'!L9</f>
        <v>4</v>
      </c>
      <c r="K61" s="462">
        <f>'NSC Pipeline'!N9</f>
        <v>173</v>
      </c>
      <c r="L61" s="462"/>
      <c r="M61" s="462"/>
      <c r="N61" s="462"/>
      <c r="O61" s="462"/>
      <c r="P61" s="464">
        <f>'NSC Pipeline'!O9</f>
        <v>0</v>
      </c>
      <c r="Q61" s="464" t="str">
        <f>'NSC Pipeline'!P9</f>
        <v>Ealing Broadway</v>
      </c>
      <c r="R61" s="464" t="str">
        <f>'NSC Pipeline'!Q9</f>
        <v>Ealing</v>
      </c>
      <c r="S61" s="464">
        <f>'NSC Pipeline'!R9</f>
        <v>517692</v>
      </c>
      <c r="T61" s="464">
        <f>'NSC Pipeline'!S9</f>
        <v>180671</v>
      </c>
      <c r="U61" s="464">
        <f>'NSC Pipeline'!T9</f>
        <v>0</v>
      </c>
      <c r="V61" s="464" t="str">
        <f>'NSC Pipeline'!U9</f>
        <v>EAL5</v>
      </c>
      <c r="W61" s="464" t="str">
        <f>'NSC Pipeline'!V9</f>
        <v>03EA (EA03)</v>
      </c>
      <c r="X61" s="464" t="str">
        <f>'NSC Pipeline'!W9</f>
        <v>0 (excluding conventional uplift)</v>
      </c>
      <c r="Y61" s="475" t="str">
        <f>'NSC Pipeline'!X9</f>
        <v>0.39</v>
      </c>
      <c r="Z61" s="475" t="str">
        <f>'NSC Pipeline'!Y9</f>
        <v>173</v>
      </c>
      <c r="AA61" s="462"/>
      <c r="AB61" s="462"/>
      <c r="AC61" s="462"/>
      <c r="AD61" s="462"/>
      <c r="AE61" s="462"/>
      <c r="AF61" s="461" t="str">
        <f>'NSC Pipeline'!Z9</f>
        <v>Approval</v>
      </c>
      <c r="AG61" s="461" t="s">
        <v>1538</v>
      </c>
      <c r="AJ61" s="462">
        <v>0</v>
      </c>
      <c r="AK61" s="462"/>
      <c r="AL61" s="462"/>
      <c r="AM61" s="462"/>
      <c r="AN61" s="462"/>
      <c r="AO61" s="462"/>
      <c r="AP61" s="462"/>
      <c r="AQ61" s="462"/>
      <c r="AR61" s="116">
        <f>'NSC Pipeline'!AL9</f>
        <v>0</v>
      </c>
      <c r="AS61" s="116">
        <f>'NSC Pipeline'!AM9</f>
        <v>0</v>
      </c>
      <c r="AT61" s="116">
        <f>'NSC Pipeline'!AN9</f>
        <v>0</v>
      </c>
      <c r="AU61" s="116">
        <f>'NSC Pipeline'!AO9</f>
        <v>0</v>
      </c>
      <c r="AV61" s="116">
        <f>'NSC Pipeline'!AP9</f>
        <v>86</v>
      </c>
      <c r="AW61" s="116">
        <f>'NSC Pipeline'!AQ9</f>
        <v>87</v>
      </c>
      <c r="AX61" s="116">
        <f>'NSC Pipeline'!AR9</f>
        <v>0</v>
      </c>
      <c r="AY61" s="116">
        <f>'NSC Pipeline'!AS9</f>
        <v>0</v>
      </c>
      <c r="AZ61" s="116">
        <f>'NSC Pipeline'!AT9</f>
        <v>0</v>
      </c>
      <c r="BA61" s="116">
        <f>'NSC Pipeline'!AU9</f>
        <v>0</v>
      </c>
      <c r="BB61" s="116">
        <f>'NSC Pipeline'!AV9</f>
        <v>0</v>
      </c>
      <c r="BC61" s="116">
        <f>'NSC Pipeline'!AW9</f>
        <v>0</v>
      </c>
      <c r="BD61" s="116">
        <f>'NSC Pipeline'!AX9</f>
        <v>0</v>
      </c>
      <c r="BE61" s="116">
        <f>'NSC Pipeline'!AY9</f>
        <v>0</v>
      </c>
      <c r="BF61" s="116">
        <f>'NSC Pipeline'!AZ9</f>
        <v>0</v>
      </c>
      <c r="BG61" s="116">
        <f>'NSC Pipeline'!BA9</f>
        <v>173</v>
      </c>
      <c r="BH61" s="457">
        <f t="shared" si="0"/>
        <v>87</v>
      </c>
      <c r="BI61" s="460" t="str">
        <f>'NSC Pipeline'!AA9</f>
        <v xml:space="preserve">Bed figures converted to units and existing units (4) deducted. Note also that this capacity here (173) is supplemented with additional capacity (43) for the wider site via the allocation tab. 254419NMA proposes (approved Dec 2025) minor changes to internal layout which alters unit types but not overall number (318). </v>
      </c>
      <c r="BJ61" s="460" t="str">
        <f>'NSC Pipeline'!AB9</f>
        <v>Bespoke phasing - spread over 2 years. The construction management plan indicates a construction programme of 24 months. A new developer has acquired site in 2025. A limited number of conditions have been discharged.</v>
      </c>
      <c r="BK61" s="457" t="s">
        <v>1358</v>
      </c>
      <c r="BL61" s="457" t="s">
        <v>1357</v>
      </c>
    </row>
    <row r="62" spans="1:64" s="76" customFormat="1" hidden="1" x14ac:dyDescent="0.45">
      <c r="A62" s="462"/>
      <c r="B62" s="497" t="str">
        <f>'NSC Pipeline'!A10</f>
        <v>225080FUL</v>
      </c>
      <c r="C62" s="462" t="str">
        <f>'NSC Pipeline'!B10</f>
        <v>Grant with S106 obligations</v>
      </c>
      <c r="D62" s="462">
        <f>'NSC Pipeline'!C10</f>
        <v>0</v>
      </c>
      <c r="E62" s="462">
        <f>'NSC Pipeline'!D10</f>
        <v>45260</v>
      </c>
      <c r="F62" s="462">
        <f>'NSC Pipeline'!E10</f>
        <v>0</v>
      </c>
      <c r="G62" s="462" t="str">
        <f>'NSC Pipeline'!F10</f>
        <v>131-137 Broadway, West Ealing, London, W13 9BE</v>
      </c>
      <c r="H62" s="462" t="str">
        <f>'NSC Pipeline'!G10</f>
        <v>Co-living units</v>
      </c>
      <c r="I62" s="462">
        <f>'NSC Pipeline'!M10</f>
        <v>52</v>
      </c>
      <c r="J62" s="462">
        <f>'NSC Pipeline'!L10</f>
        <v>0</v>
      </c>
      <c r="K62" s="462">
        <f>'NSC Pipeline'!N10</f>
        <v>52</v>
      </c>
      <c r="L62" s="462"/>
      <c r="M62" s="462"/>
      <c r="N62" s="462"/>
      <c r="O62" s="462"/>
      <c r="P62" s="464" t="str">
        <f>'NSC Pipeline'!O10</f>
        <v>New Build</v>
      </c>
      <c r="Q62" s="464" t="str">
        <f>'NSC Pipeline'!P10</f>
        <v>Walpole</v>
      </c>
      <c r="R62" s="464" t="str">
        <f>'NSC Pipeline'!Q10</f>
        <v>Ealing</v>
      </c>
      <c r="S62" s="464">
        <f>'NSC Pipeline'!R10</f>
        <v>516143</v>
      </c>
      <c r="T62" s="464">
        <f>'NSC Pipeline'!S10</f>
        <v>180262</v>
      </c>
      <c r="U62" s="464">
        <f>'NSC Pipeline'!T10</f>
        <v>0</v>
      </c>
      <c r="V62" s="464" t="str">
        <f>'NSC Pipeline'!U10</f>
        <v>No</v>
      </c>
      <c r="W62" s="464" t="str">
        <f>'NSC Pipeline'!V10</f>
        <v>14EA (part)</v>
      </c>
      <c r="X62" s="464" t="str">
        <f>'NSC Pipeline'!W10</f>
        <v>0</v>
      </c>
      <c r="Y62" s="505" t="str">
        <f>'NSC Pipeline'!X10</f>
        <v>0.07</v>
      </c>
      <c r="Z62" s="505" t="str">
        <f>'NSC Pipeline'!Y10</f>
        <v>0</v>
      </c>
      <c r="AA62" s="462"/>
      <c r="AB62" s="462"/>
      <c r="AC62" s="462"/>
      <c r="AD62" s="462"/>
      <c r="AE62" s="462"/>
      <c r="AF62" s="464" t="str">
        <f>'NSC Pipeline'!Z10</f>
        <v>Superseded (subject to legal agreement)</v>
      </c>
      <c r="AG62" s="464"/>
      <c r="AJ62" s="462">
        <v>0</v>
      </c>
      <c r="AK62" s="462"/>
      <c r="AL62" s="462"/>
      <c r="AM62" s="462"/>
      <c r="AN62" s="462"/>
      <c r="AO62" s="462"/>
      <c r="AP62" s="462"/>
      <c r="AQ62" s="462"/>
      <c r="AR62" s="462">
        <f>'NSC Pipeline'!AL10</f>
        <v>0</v>
      </c>
      <c r="AS62" s="462">
        <f>'NSC Pipeline'!AM10</f>
        <v>0</v>
      </c>
      <c r="AT62" s="462">
        <f>'NSC Pipeline'!AN10</f>
        <v>0</v>
      </c>
      <c r="AU62" s="462">
        <f>'NSC Pipeline'!AO10</f>
        <v>0</v>
      </c>
      <c r="AV62" s="462">
        <f>'NSC Pipeline'!AP10</f>
        <v>0</v>
      </c>
      <c r="AW62" s="462">
        <f>'NSC Pipeline'!AQ10</f>
        <v>0</v>
      </c>
      <c r="AX62" s="462">
        <f>'NSC Pipeline'!AR10</f>
        <v>0</v>
      </c>
      <c r="AY62" s="462">
        <f>'NSC Pipeline'!AS10</f>
        <v>0</v>
      </c>
      <c r="AZ62" s="462">
        <f>'NSC Pipeline'!AT10</f>
        <v>0</v>
      </c>
      <c r="BA62" s="462">
        <f>'NSC Pipeline'!AU10</f>
        <v>0</v>
      </c>
      <c r="BB62" s="462">
        <f>'NSC Pipeline'!AV10</f>
        <v>0</v>
      </c>
      <c r="BC62" s="462">
        <f>'NSC Pipeline'!AW10</f>
        <v>0</v>
      </c>
      <c r="BD62" s="462">
        <f>'NSC Pipeline'!AX10</f>
        <v>0</v>
      </c>
      <c r="BE62" s="462">
        <f>'NSC Pipeline'!AY10</f>
        <v>0</v>
      </c>
      <c r="BF62" s="462">
        <f>'NSC Pipeline'!AZ10</f>
        <v>0</v>
      </c>
      <c r="BG62" s="462">
        <f>'NSC Pipeline'!BA10</f>
        <v>0</v>
      </c>
      <c r="BH62" s="457">
        <f t="shared" si="0"/>
        <v>0</v>
      </c>
      <c r="BI62" s="460" t="str">
        <f>'NSC Pipeline'!AA10</f>
        <v>The capacity input from this permission is substituted by a pending scheme (235015FUL - approved April 2025) for a larger co-living development encompassing 139 Broadway.
Note also both scheme part overlaps 14EA ,a small site allocation.  94 co-living units were approved, which equates to 52 conventional units. No existing units are recorded on this part of the allocation site (131-137).</v>
      </c>
      <c r="BJ62" s="460" t="str">
        <f>'NSC Pipeline'!AB10</f>
        <v>NA</v>
      </c>
      <c r="BK62" s="457" t="s">
        <v>1192</v>
      </c>
      <c r="BL62" s="457" t="s">
        <v>1191</v>
      </c>
    </row>
    <row r="63" spans="1:64" s="76" customFormat="1" hidden="1" x14ac:dyDescent="0.45">
      <c r="A63" s="462" t="e">
        <f>'Conventional Pending (Large)'!#REF!</f>
        <v>#REF!</v>
      </c>
      <c r="B63" s="498" t="e">
        <f>'Conventional Pending (Large)'!#REF!</f>
        <v>#REF!</v>
      </c>
      <c r="C63" s="462" t="e">
        <f>'Conventional Pending (Large)'!#REF!</f>
        <v>#REF!</v>
      </c>
      <c r="D63" s="462" t="e">
        <f>'Conventional Pending (Large)'!#REF!</f>
        <v>#REF!</v>
      </c>
      <c r="E63" s="462" t="e">
        <f>'Conventional Pending (Large)'!#REF!</f>
        <v>#REF!</v>
      </c>
      <c r="F63" s="462" t="e">
        <f>'Conventional Pending (Large)'!#REF!</f>
        <v>#REF!</v>
      </c>
      <c r="G63" s="462" t="e">
        <f>'Conventional Pending (Large)'!#REF!</f>
        <v>#REF!</v>
      </c>
      <c r="H63" s="462" t="e">
        <f>'Conventional Pending (Large)'!#REF!</f>
        <v>#REF!</v>
      </c>
      <c r="I63" s="462" t="e">
        <f>'Conventional Pending (Large)'!#REF!</f>
        <v>#REF!</v>
      </c>
      <c r="J63" s="462" t="e">
        <f>'Conventional Pending (Large)'!#REF!</f>
        <v>#REF!</v>
      </c>
      <c r="K63" s="462" t="e">
        <f>'Conventional Pending (Large)'!#REF!</f>
        <v>#REF!</v>
      </c>
      <c r="L63" s="462"/>
      <c r="M63" s="462"/>
      <c r="N63" s="462"/>
      <c r="O63" s="462"/>
      <c r="P63" s="464" t="e">
        <f>'Conventional Pending (Large)'!#REF!</f>
        <v>#REF!</v>
      </c>
      <c r="Q63" s="464" t="e">
        <f>'Conventional Pending (Large)'!#REF!</f>
        <v>#REF!</v>
      </c>
      <c r="R63" s="464" t="e">
        <f>'Conventional Pending (Large)'!#REF!</f>
        <v>#REF!</v>
      </c>
      <c r="S63" s="464" t="e">
        <f>'Conventional Pending (Large)'!#REF!</f>
        <v>#REF!</v>
      </c>
      <c r="T63" s="464" t="e">
        <f>'Conventional Pending (Large)'!#REF!</f>
        <v>#REF!</v>
      </c>
      <c r="U63" s="464" t="e">
        <f>'Conventional Pending (Large)'!#REF!</f>
        <v>#REF!</v>
      </c>
      <c r="V63" s="464" t="e">
        <f>'Conventional Pending (Large)'!#REF!</f>
        <v>#REF!</v>
      </c>
      <c r="W63" s="464" t="e">
        <f>'Conventional Pending (Large)'!#REF!</f>
        <v>#REF!</v>
      </c>
      <c r="X63" s="464" t="e">
        <f>'Conventional Pending (Large)'!#REF!</f>
        <v>#REF!</v>
      </c>
      <c r="Y63" s="505" t="e">
        <f>'Conventional Pending (Large)'!#REF!</f>
        <v>#REF!</v>
      </c>
      <c r="Z63" s="505" t="e">
        <f>'Conventional Pending (Large)'!#REF!</f>
        <v>#REF!</v>
      </c>
      <c r="AA63" s="462"/>
      <c r="AB63" s="462"/>
      <c r="AC63" s="462"/>
      <c r="AD63" s="462"/>
      <c r="AE63" s="462"/>
      <c r="AF63" s="464" t="e">
        <f>'Conventional Pending (Large)'!#REF!</f>
        <v>#REF!</v>
      </c>
      <c r="AG63" s="464"/>
      <c r="AJ63" s="462">
        <v>0</v>
      </c>
      <c r="AK63" s="462"/>
      <c r="AL63" s="462"/>
      <c r="AM63" s="462"/>
      <c r="AN63" s="462"/>
      <c r="AO63" s="462"/>
      <c r="AP63" s="462"/>
      <c r="AQ63" s="462"/>
      <c r="AR63" s="462" t="e">
        <f>'Conventional Pending (Large)'!#REF!</f>
        <v>#REF!</v>
      </c>
      <c r="AS63" s="462" t="e">
        <f>'Conventional Pending (Large)'!#REF!</f>
        <v>#REF!</v>
      </c>
      <c r="AT63" s="462" t="e">
        <f>'Conventional Pending (Large)'!#REF!</f>
        <v>#REF!</v>
      </c>
      <c r="AU63" s="462" t="e">
        <f>'Conventional Pending (Large)'!#REF!</f>
        <v>#REF!</v>
      </c>
      <c r="AV63" s="462" t="e">
        <f>'Conventional Pending (Large)'!#REF!</f>
        <v>#REF!</v>
      </c>
      <c r="AW63" s="462" t="e">
        <f>'Conventional Pending (Large)'!#REF!</f>
        <v>#REF!</v>
      </c>
      <c r="AX63" s="462" t="e">
        <f>'Conventional Pending (Large)'!#REF!</f>
        <v>#REF!</v>
      </c>
      <c r="AY63" s="462" t="e">
        <f>'Conventional Pending (Large)'!#REF!</f>
        <v>#REF!</v>
      </c>
      <c r="AZ63" s="462" t="e">
        <f>'Conventional Pending (Large)'!#REF!</f>
        <v>#REF!</v>
      </c>
      <c r="BA63" s="462" t="e">
        <f>'Conventional Pending (Large)'!#REF!</f>
        <v>#REF!</v>
      </c>
      <c r="BB63" s="462" t="e">
        <f>'Conventional Pending (Large)'!#REF!</f>
        <v>#REF!</v>
      </c>
      <c r="BC63" s="462" t="e">
        <f>'Conventional Pending (Large)'!#REF!</f>
        <v>#REF!</v>
      </c>
      <c r="BD63" s="462" t="e">
        <f>'Conventional Pending (Large)'!#REF!</f>
        <v>#REF!</v>
      </c>
      <c r="BE63" s="462" t="e">
        <f>'Conventional Pending (Large)'!#REF!</f>
        <v>#REF!</v>
      </c>
      <c r="BF63" s="462" t="e">
        <f>'Conventional Pending (Large)'!#REF!</f>
        <v>#REF!</v>
      </c>
      <c r="BG63" s="462" t="e">
        <f>'Conventional Pending (Large)'!#REF!</f>
        <v>#REF!</v>
      </c>
      <c r="BH63" s="457" t="e">
        <f t="shared" si="0"/>
        <v>#REF!</v>
      </c>
      <c r="BI63" s="460" t="e">
        <f>'Conventional Pending (Large)'!#REF!</f>
        <v>#REF!</v>
      </c>
      <c r="BJ63" s="460" t="e">
        <f>'Conventional Pending (Large)'!#REF!</f>
        <v>#REF!</v>
      </c>
      <c r="BK63" s="457" t="s">
        <v>403</v>
      </c>
      <c r="BL63" s="457" t="s">
        <v>1214</v>
      </c>
    </row>
    <row r="64" spans="1:64" s="494" customFormat="1" x14ac:dyDescent="0.45">
      <c r="A64" s="493" t="e">
        <f>'Conventional Pending (Large)'!#REF!</f>
        <v>#REF!</v>
      </c>
      <c r="B64" s="499" t="e">
        <f>'Conventional Pending (Large)'!#REF!</f>
        <v>#REF!</v>
      </c>
      <c r="C64" s="493" t="e">
        <f>'Conventional Pending (Large)'!#REF!</f>
        <v>#REF!</v>
      </c>
      <c r="D64" s="493" t="e">
        <f>'Conventional Pending (Large)'!#REF!</f>
        <v>#REF!</v>
      </c>
      <c r="E64" s="493" t="e">
        <f>'Conventional Pending (Large)'!#REF!</f>
        <v>#REF!</v>
      </c>
      <c r="F64" s="493" t="e">
        <f>'Conventional Pending (Large)'!#REF!</f>
        <v>#REF!</v>
      </c>
      <c r="G64" s="493" t="e">
        <f>'Conventional Pending (Large)'!#REF!</f>
        <v>#REF!</v>
      </c>
      <c r="H64" s="493" t="e">
        <f>'Conventional Pending (Large)'!#REF!</f>
        <v>#REF!</v>
      </c>
      <c r="I64" s="493" t="e">
        <f>'Conventional Pending (Large)'!#REF!</f>
        <v>#REF!</v>
      </c>
      <c r="J64" s="493" t="e">
        <f>'Conventional Pending (Large)'!#REF!</f>
        <v>#REF!</v>
      </c>
      <c r="K64" s="493" t="e">
        <f>'Conventional Pending (Large)'!#REF!</f>
        <v>#REF!</v>
      </c>
      <c r="L64" s="493"/>
      <c r="M64" s="493"/>
      <c r="N64" s="493"/>
      <c r="O64" s="493"/>
      <c r="P64" s="496" t="e">
        <f>'Conventional Pending (Large)'!#REF!</f>
        <v>#REF!</v>
      </c>
      <c r="Q64" s="496" t="e">
        <f>'Conventional Pending (Large)'!#REF!</f>
        <v>#REF!</v>
      </c>
      <c r="R64" s="496" t="e">
        <f>'Conventional Pending (Large)'!#REF!</f>
        <v>#REF!</v>
      </c>
      <c r="S64" s="496" t="e">
        <f>'Conventional Pending (Large)'!#REF!</f>
        <v>#REF!</v>
      </c>
      <c r="T64" s="496" t="e">
        <f>'Conventional Pending (Large)'!#REF!</f>
        <v>#REF!</v>
      </c>
      <c r="U64" s="496" t="e">
        <f>'Conventional Pending (Large)'!#REF!</f>
        <v>#REF!</v>
      </c>
      <c r="V64" s="496" t="e">
        <f>'Conventional Pending (Large)'!#REF!</f>
        <v>#REF!</v>
      </c>
      <c r="W64" s="496" t="e">
        <f>'Conventional Pending (Large)'!#REF!</f>
        <v>#REF!</v>
      </c>
      <c r="X64" s="496" t="e">
        <f>'Conventional Pending (Large)'!#REF!</f>
        <v>#REF!</v>
      </c>
      <c r="Y64" s="504" t="e">
        <f>'Conventional Pending (Large)'!#REF!</f>
        <v>#REF!</v>
      </c>
      <c r="Z64" s="504" t="e">
        <f>'Conventional Pending (Large)'!#REF!</f>
        <v>#REF!</v>
      </c>
      <c r="AA64" s="493"/>
      <c r="AB64" s="493"/>
      <c r="AC64" s="493"/>
      <c r="AD64" s="493"/>
      <c r="AE64" s="493"/>
      <c r="AF64" s="496" t="e">
        <f>'Conventional Pending (Large)'!#REF!</f>
        <v>#REF!</v>
      </c>
      <c r="AG64" s="496" t="s">
        <v>409</v>
      </c>
      <c r="AJ64" s="493">
        <v>0</v>
      </c>
      <c r="AK64" s="493"/>
      <c r="AL64" s="493"/>
      <c r="AM64" s="493"/>
      <c r="AN64" s="493"/>
      <c r="AO64" s="493"/>
      <c r="AP64" s="493"/>
      <c r="AQ64" s="493"/>
      <c r="AR64" s="493" t="e">
        <f>'Conventional Pending (Large)'!#REF!</f>
        <v>#REF!</v>
      </c>
      <c r="AS64" s="493" t="e">
        <f>'Conventional Pending (Large)'!#REF!</f>
        <v>#REF!</v>
      </c>
      <c r="AT64" s="493" t="e">
        <f>'Conventional Pending (Large)'!#REF!</f>
        <v>#REF!</v>
      </c>
      <c r="AU64" s="493" t="e">
        <f>'Conventional Pending (Large)'!#REF!</f>
        <v>#REF!</v>
      </c>
      <c r="AV64" s="493" t="e">
        <f>'Conventional Pending (Large)'!#REF!</f>
        <v>#REF!</v>
      </c>
      <c r="AW64" s="493" t="e">
        <f>'Conventional Pending (Large)'!#REF!</f>
        <v>#REF!</v>
      </c>
      <c r="AX64" s="493" t="e">
        <f>'Conventional Pending (Large)'!#REF!</f>
        <v>#REF!</v>
      </c>
      <c r="AY64" s="493" t="e">
        <f>'Conventional Pending (Large)'!#REF!</f>
        <v>#REF!</v>
      </c>
      <c r="AZ64" s="493" t="e">
        <f>'Conventional Pending (Large)'!#REF!</f>
        <v>#REF!</v>
      </c>
      <c r="BA64" s="493" t="e">
        <f>'Conventional Pending (Large)'!#REF!</f>
        <v>#REF!</v>
      </c>
      <c r="BB64" s="493" t="e">
        <f>'Conventional Pending (Large)'!#REF!</f>
        <v>#REF!</v>
      </c>
      <c r="BC64" s="493" t="e">
        <f>'Conventional Pending (Large)'!#REF!</f>
        <v>#REF!</v>
      </c>
      <c r="BD64" s="493" t="e">
        <f>'Conventional Pending (Large)'!#REF!</f>
        <v>#REF!</v>
      </c>
      <c r="BE64" s="493" t="e">
        <f>'Conventional Pending (Large)'!#REF!</f>
        <v>#REF!</v>
      </c>
      <c r="BF64" s="493" t="e">
        <f>'Conventional Pending (Large)'!#REF!</f>
        <v>#REF!</v>
      </c>
      <c r="BG64" s="493" t="e">
        <f>'Conventional Pending (Large)'!#REF!</f>
        <v>#REF!</v>
      </c>
      <c r="BH64" s="457" t="e">
        <f t="shared" si="0"/>
        <v>#REF!</v>
      </c>
      <c r="BI64" s="460" t="e">
        <f>'Conventional Pending (Large)'!#REF!</f>
        <v>#REF!</v>
      </c>
      <c r="BJ64" s="460" t="e">
        <f>'Conventional Pending (Large)'!#REF!</f>
        <v>#REF!</v>
      </c>
      <c r="BK64" s="457" t="s">
        <v>1230</v>
      </c>
      <c r="BL64" s="457" t="s">
        <v>1359</v>
      </c>
    </row>
    <row r="65" spans="1:64" s="76" customFormat="1" hidden="1" x14ac:dyDescent="0.45">
      <c r="A65" s="462" t="e">
        <f>'Conventional Pending (Large)'!#REF!</f>
        <v>#REF!</v>
      </c>
      <c r="B65" s="498" t="e">
        <f>'Conventional Pending (Large)'!#REF!</f>
        <v>#REF!</v>
      </c>
      <c r="C65" s="462" t="e">
        <f>'Conventional Pending (Large)'!#REF!</f>
        <v>#REF!</v>
      </c>
      <c r="D65" s="462" t="e">
        <f>'Conventional Pending (Large)'!#REF!</f>
        <v>#REF!</v>
      </c>
      <c r="E65" s="462" t="e">
        <f>'Conventional Pending (Large)'!#REF!</f>
        <v>#REF!</v>
      </c>
      <c r="F65" s="462" t="e">
        <f>'Conventional Pending (Large)'!#REF!</f>
        <v>#REF!</v>
      </c>
      <c r="G65" s="462" t="e">
        <f>'Conventional Pending (Large)'!#REF!</f>
        <v>#REF!</v>
      </c>
      <c r="H65" s="462" t="e">
        <f>'Conventional Pending (Large)'!#REF!</f>
        <v>#REF!</v>
      </c>
      <c r="I65" s="462" t="e">
        <f>'Conventional Pending (Large)'!#REF!</f>
        <v>#REF!</v>
      </c>
      <c r="J65" s="462" t="e">
        <f>'Conventional Pending (Large)'!#REF!</f>
        <v>#REF!</v>
      </c>
      <c r="K65" s="462" t="e">
        <f>'Conventional Pending (Large)'!#REF!</f>
        <v>#REF!</v>
      </c>
      <c r="L65" s="462"/>
      <c r="M65" s="462"/>
      <c r="N65" s="462"/>
      <c r="O65" s="462"/>
      <c r="P65" s="464" t="e">
        <f>'Conventional Pending (Large)'!#REF!</f>
        <v>#REF!</v>
      </c>
      <c r="Q65" s="464" t="e">
        <f>'Conventional Pending (Large)'!#REF!</f>
        <v>#REF!</v>
      </c>
      <c r="R65" s="464" t="e">
        <f>'Conventional Pending (Large)'!#REF!</f>
        <v>#REF!</v>
      </c>
      <c r="S65" s="464" t="e">
        <f>'Conventional Pending (Large)'!#REF!</f>
        <v>#REF!</v>
      </c>
      <c r="T65" s="464" t="e">
        <f>'Conventional Pending (Large)'!#REF!</f>
        <v>#REF!</v>
      </c>
      <c r="U65" s="464" t="e">
        <f>'Conventional Pending (Large)'!#REF!</f>
        <v>#REF!</v>
      </c>
      <c r="V65" s="464" t="e">
        <f>'Conventional Pending (Large)'!#REF!</f>
        <v>#REF!</v>
      </c>
      <c r="W65" s="464" t="e">
        <f>'Conventional Pending (Large)'!#REF!</f>
        <v>#REF!</v>
      </c>
      <c r="X65" s="464" t="e">
        <f>'Conventional Pending (Large)'!#REF!</f>
        <v>#REF!</v>
      </c>
      <c r="Y65" s="505" t="e">
        <f>'Conventional Pending (Large)'!#REF!</f>
        <v>#REF!</v>
      </c>
      <c r="Z65" s="505" t="e">
        <f>'Conventional Pending (Large)'!#REF!</f>
        <v>#REF!</v>
      </c>
      <c r="AA65" s="462"/>
      <c r="AB65" s="462"/>
      <c r="AC65" s="462"/>
      <c r="AD65" s="462"/>
      <c r="AE65" s="462"/>
      <c r="AF65" s="464" t="e">
        <f>'Conventional Pending (Large)'!#REF!</f>
        <v>#REF!</v>
      </c>
      <c r="AG65" s="464"/>
      <c r="AJ65" s="462">
        <v>0</v>
      </c>
      <c r="AK65" s="462"/>
      <c r="AL65" s="462"/>
      <c r="AM65" s="462"/>
      <c r="AN65" s="462"/>
      <c r="AO65" s="462"/>
      <c r="AP65" s="462"/>
      <c r="AQ65" s="462"/>
      <c r="AR65" s="462" t="e">
        <f>'Conventional Pending (Large)'!#REF!</f>
        <v>#REF!</v>
      </c>
      <c r="AS65" s="462" t="e">
        <f>'Conventional Pending (Large)'!#REF!</f>
        <v>#REF!</v>
      </c>
      <c r="AT65" s="462" t="e">
        <f>'Conventional Pending (Large)'!#REF!</f>
        <v>#REF!</v>
      </c>
      <c r="AU65" s="462" t="e">
        <f>'Conventional Pending (Large)'!#REF!</f>
        <v>#REF!</v>
      </c>
      <c r="AV65" s="462" t="e">
        <f>'Conventional Pending (Large)'!#REF!</f>
        <v>#REF!</v>
      </c>
      <c r="AW65" s="462" t="e">
        <f>'Conventional Pending (Large)'!#REF!</f>
        <v>#REF!</v>
      </c>
      <c r="AX65" s="462" t="e">
        <f>'Conventional Pending (Large)'!#REF!</f>
        <v>#REF!</v>
      </c>
      <c r="AY65" s="462" t="e">
        <f>'Conventional Pending (Large)'!#REF!</f>
        <v>#REF!</v>
      </c>
      <c r="AZ65" s="462" t="e">
        <f>'Conventional Pending (Large)'!#REF!</f>
        <v>#REF!</v>
      </c>
      <c r="BA65" s="462" t="e">
        <f>'Conventional Pending (Large)'!#REF!</f>
        <v>#REF!</v>
      </c>
      <c r="BB65" s="462" t="e">
        <f>'Conventional Pending (Large)'!#REF!</f>
        <v>#REF!</v>
      </c>
      <c r="BC65" s="462" t="e">
        <f>'Conventional Pending (Large)'!#REF!</f>
        <v>#REF!</v>
      </c>
      <c r="BD65" s="462" t="e">
        <f>'Conventional Pending (Large)'!#REF!</f>
        <v>#REF!</v>
      </c>
      <c r="BE65" s="462" t="e">
        <f>'Conventional Pending (Large)'!#REF!</f>
        <v>#REF!</v>
      </c>
      <c r="BF65" s="462" t="e">
        <f>'Conventional Pending (Large)'!#REF!</f>
        <v>#REF!</v>
      </c>
      <c r="BG65" s="462" t="e">
        <f>'Conventional Pending (Large)'!#REF!</f>
        <v>#REF!</v>
      </c>
      <c r="BH65" s="457" t="e">
        <f t="shared" si="0"/>
        <v>#REF!</v>
      </c>
      <c r="BI65" s="460" t="e">
        <f>'Conventional Pending (Large)'!#REF!</f>
        <v>#REF!</v>
      </c>
      <c r="BJ65" s="460" t="e">
        <f>'Conventional Pending (Large)'!#REF!</f>
        <v>#REF!</v>
      </c>
      <c r="BK65" s="457" t="s">
        <v>1212</v>
      </c>
      <c r="BL65" s="457" t="s">
        <v>1213</v>
      </c>
    </row>
    <row r="66" spans="1:64" s="494" customFormat="1" x14ac:dyDescent="0.45">
      <c r="A66" s="493" t="e">
        <f>'Conventional Pending (Large)'!#REF!</f>
        <v>#REF!</v>
      </c>
      <c r="B66" s="499" t="e">
        <f>'Conventional Pending (Large)'!#REF!</f>
        <v>#REF!</v>
      </c>
      <c r="C66" s="493" t="e">
        <f>'Conventional Pending (Large)'!#REF!</f>
        <v>#REF!</v>
      </c>
      <c r="D66" s="493" t="e">
        <f>'Conventional Pending (Large)'!#REF!</f>
        <v>#REF!</v>
      </c>
      <c r="E66" s="493" t="e">
        <f>'Conventional Pending (Large)'!#REF!</f>
        <v>#REF!</v>
      </c>
      <c r="F66" s="493" t="e">
        <f>'Conventional Pending (Large)'!#REF!</f>
        <v>#REF!</v>
      </c>
      <c r="G66" s="493" t="e">
        <f>'Conventional Pending (Large)'!#REF!</f>
        <v>#REF!</v>
      </c>
      <c r="H66" s="493" t="e">
        <f>'Conventional Pending (Large)'!#REF!</f>
        <v>#REF!</v>
      </c>
      <c r="I66" s="493" t="e">
        <f>'Conventional Pending (Large)'!#REF!</f>
        <v>#REF!</v>
      </c>
      <c r="J66" s="493" t="e">
        <f>'Conventional Pending (Large)'!#REF!</f>
        <v>#REF!</v>
      </c>
      <c r="K66" s="493" t="e">
        <f>'Conventional Pending (Large)'!#REF!</f>
        <v>#REF!</v>
      </c>
      <c r="L66" s="493"/>
      <c r="M66" s="493"/>
      <c r="N66" s="493"/>
      <c r="O66" s="493"/>
      <c r="P66" s="496" t="e">
        <f>'Conventional Pending (Large)'!#REF!</f>
        <v>#REF!</v>
      </c>
      <c r="Q66" s="496" t="e">
        <f>'Conventional Pending (Large)'!#REF!</f>
        <v>#REF!</v>
      </c>
      <c r="R66" s="496" t="e">
        <f>'Conventional Pending (Large)'!#REF!</f>
        <v>#REF!</v>
      </c>
      <c r="S66" s="496" t="e">
        <f>'Conventional Pending (Large)'!#REF!</f>
        <v>#REF!</v>
      </c>
      <c r="T66" s="496" t="e">
        <f>'Conventional Pending (Large)'!#REF!</f>
        <v>#REF!</v>
      </c>
      <c r="U66" s="496" t="e">
        <f>'Conventional Pending (Large)'!#REF!</f>
        <v>#REF!</v>
      </c>
      <c r="V66" s="496" t="e">
        <f>'Conventional Pending (Large)'!#REF!</f>
        <v>#REF!</v>
      </c>
      <c r="W66" s="496" t="e">
        <f>'Conventional Pending (Large)'!#REF!</f>
        <v>#REF!</v>
      </c>
      <c r="X66" s="496" t="e">
        <f>'Conventional Pending (Large)'!#REF!</f>
        <v>#REF!</v>
      </c>
      <c r="Y66" s="504" t="e">
        <f>'Conventional Pending (Large)'!#REF!</f>
        <v>#REF!</v>
      </c>
      <c r="Z66" s="504" t="e">
        <f>'Conventional Pending (Large)'!#REF!</f>
        <v>#REF!</v>
      </c>
      <c r="AA66" s="493"/>
      <c r="AB66" s="493"/>
      <c r="AC66" s="493"/>
      <c r="AD66" s="493"/>
      <c r="AE66" s="493"/>
      <c r="AF66" s="496" t="e">
        <f>'Conventional Pending (Large)'!#REF!</f>
        <v>#REF!</v>
      </c>
      <c r="AG66" s="496" t="s">
        <v>409</v>
      </c>
      <c r="AJ66" s="493">
        <v>0</v>
      </c>
      <c r="AK66" s="493"/>
      <c r="AL66" s="493"/>
      <c r="AM66" s="493"/>
      <c r="AN66" s="493"/>
      <c r="AO66" s="493"/>
      <c r="AP66" s="493"/>
      <c r="AQ66" s="493"/>
      <c r="AR66" s="493" t="e">
        <f>'Conventional Pending (Large)'!#REF!</f>
        <v>#REF!</v>
      </c>
      <c r="AS66" s="493" t="e">
        <f>'Conventional Pending (Large)'!#REF!</f>
        <v>#REF!</v>
      </c>
      <c r="AT66" s="493" t="e">
        <f>'Conventional Pending (Large)'!#REF!</f>
        <v>#REF!</v>
      </c>
      <c r="AU66" s="493" t="e">
        <f>'Conventional Pending (Large)'!#REF!</f>
        <v>#REF!</v>
      </c>
      <c r="AV66" s="493" t="e">
        <f>'Conventional Pending (Large)'!#REF!</f>
        <v>#REF!</v>
      </c>
      <c r="AW66" s="493" t="e">
        <f>'Conventional Pending (Large)'!#REF!</f>
        <v>#REF!</v>
      </c>
      <c r="AX66" s="493" t="e">
        <f>'Conventional Pending (Large)'!#REF!</f>
        <v>#REF!</v>
      </c>
      <c r="AY66" s="493" t="e">
        <f>'Conventional Pending (Large)'!#REF!</f>
        <v>#REF!</v>
      </c>
      <c r="AZ66" s="493" t="e">
        <f>'Conventional Pending (Large)'!#REF!</f>
        <v>#REF!</v>
      </c>
      <c r="BA66" s="493" t="e">
        <f>'Conventional Pending (Large)'!#REF!</f>
        <v>#REF!</v>
      </c>
      <c r="BB66" s="493" t="e">
        <f>'Conventional Pending (Large)'!#REF!</f>
        <v>#REF!</v>
      </c>
      <c r="BC66" s="493" t="e">
        <f>'Conventional Pending (Large)'!#REF!</f>
        <v>#REF!</v>
      </c>
      <c r="BD66" s="493" t="e">
        <f>'Conventional Pending (Large)'!#REF!</f>
        <v>#REF!</v>
      </c>
      <c r="BE66" s="493" t="e">
        <f>'Conventional Pending (Large)'!#REF!</f>
        <v>#REF!</v>
      </c>
      <c r="BF66" s="493" t="e">
        <f>'Conventional Pending (Large)'!#REF!</f>
        <v>#REF!</v>
      </c>
      <c r="BG66" s="493" t="e">
        <f>'Conventional Pending (Large)'!#REF!</f>
        <v>#REF!</v>
      </c>
      <c r="BH66" s="457" t="e">
        <f t="shared" si="0"/>
        <v>#REF!</v>
      </c>
      <c r="BI66" s="460" t="e">
        <f>'Conventional Pending (Large)'!#REF!</f>
        <v>#REF!</v>
      </c>
      <c r="BJ66" s="460" t="e">
        <f>'Conventional Pending (Large)'!#REF!</f>
        <v>#REF!</v>
      </c>
      <c r="BK66" s="457" t="s">
        <v>1061</v>
      </c>
      <c r="BL66" s="457" t="s">
        <v>1360</v>
      </c>
    </row>
    <row r="67" spans="1:64" s="76" customFormat="1" hidden="1" x14ac:dyDescent="0.45">
      <c r="A67" s="462">
        <f>'Conventional Pending (Large)'!A7</f>
        <v>5</v>
      </c>
      <c r="B67" s="498" t="str">
        <f>'Conventional Pending (Large)'!B7</f>
        <v>233076FUL</v>
      </c>
      <c r="C67" s="462" t="str">
        <f>'Conventional Pending (Large)'!C7</f>
        <v>lock</v>
      </c>
      <c r="D67" s="462" t="str">
        <f>'Conventional Pending (Large)'!D7</f>
        <v>Appeal Allowed with Conditions</v>
      </c>
      <c r="E67" s="462">
        <f>'Conventional Pending (Large)'!E7</f>
        <v>45804</v>
      </c>
      <c r="F67" s="462" t="str">
        <f>'Conventional Pending (Large)'!F7</f>
        <v>lock</v>
      </c>
      <c r="G67" s="462" t="str">
        <f>'Conventional Pending (Large)'!G7</f>
        <v>Waitrose, W13 0NL</v>
      </c>
      <c r="H67" s="462" t="str">
        <f>'Conventional Pending (Large)'!H7</f>
        <v>Demolition of existing buildings and the phased erection of buildings for mixed-use scheme, including 428 new homes; a replacement food store
254810VAR proposes 37 additional homes</v>
      </c>
      <c r="I67" s="462">
        <f>'Conventional Pending (Large)'!I7</f>
        <v>428</v>
      </c>
      <c r="J67" s="462">
        <f>'Conventional Pending (Large)'!J7</f>
        <v>0</v>
      </c>
      <c r="K67" s="462">
        <f>'Conventional Pending (Large)'!K7</f>
        <v>428</v>
      </c>
      <c r="L67" s="462"/>
      <c r="M67" s="462"/>
      <c r="N67" s="462"/>
      <c r="O67" s="462"/>
      <c r="P67" s="464" t="str">
        <f>'Conventional Pending (Large)'!M7</f>
        <v>New Build</v>
      </c>
      <c r="Q67" s="464" t="str">
        <f>'Conventional Pending (Large)'!N7</f>
        <v>Hanwell Broadway</v>
      </c>
      <c r="R67" s="464" t="str">
        <f>'Conventional Pending (Large)'!O7</f>
        <v>Ealing</v>
      </c>
      <c r="S67" s="464">
        <f>'Conventional Pending (Large)'!P7</f>
        <v>516539</v>
      </c>
      <c r="T67" s="464">
        <f>'Conventional Pending (Large)'!Q7</f>
        <v>180689</v>
      </c>
      <c r="U67" s="464">
        <f>'Conventional Pending (Large)'!R7</f>
        <v>0</v>
      </c>
      <c r="V67" s="464" t="str">
        <f>'Conventional Pending (Large)'!S7</f>
        <v>No</v>
      </c>
      <c r="W67" s="464" t="str">
        <f>'Conventional Pending (Large)'!T7</f>
        <v>15EA (EA24)</v>
      </c>
      <c r="X67" s="464" t="str">
        <f>'Conventional Pending (Large)'!U7</f>
        <v>0</v>
      </c>
      <c r="Y67" s="505" t="str">
        <f>'Conventional Pending (Large)'!V7</f>
        <v>1.68</v>
      </c>
      <c r="Z67" s="505">
        <f>'Conventional Pending (Large)'!W7</f>
        <v>428</v>
      </c>
      <c r="AA67" s="462"/>
      <c r="AB67" s="462"/>
      <c r="AC67" s="462"/>
      <c r="AD67" s="462"/>
      <c r="AE67" s="462"/>
      <c r="AF67" s="464" t="str">
        <f>'Conventional Pending (Large)'!AB7</f>
        <v>Non Determination (as of 31/03/2025)
Appeal Allowed with Conditions (after 31/03/2025)</v>
      </c>
      <c r="AG67" s="464"/>
      <c r="AJ67" s="462">
        <v>0</v>
      </c>
      <c r="AK67" s="462"/>
      <c r="AL67" s="462"/>
      <c r="AM67" s="462"/>
      <c r="AN67" s="462"/>
      <c r="AO67" s="462"/>
      <c r="AP67" s="462"/>
      <c r="AQ67" s="462"/>
      <c r="AR67" s="462">
        <f>'Conventional Pending (Large)'!AM7</f>
        <v>0</v>
      </c>
      <c r="AS67" s="462">
        <f>'Conventional Pending (Large)'!AN7</f>
        <v>0</v>
      </c>
      <c r="AT67" s="462">
        <f>'Conventional Pending (Large)'!AO7</f>
        <v>0</v>
      </c>
      <c r="AU67" s="462">
        <f>'Conventional Pending (Large)'!AP7</f>
        <v>0</v>
      </c>
      <c r="AV67" s="462">
        <f>'Conventional Pending (Large)'!AQ7</f>
        <v>0</v>
      </c>
      <c r="AW67" s="462">
        <f>'Conventional Pending (Large)'!AR7</f>
        <v>143</v>
      </c>
      <c r="AX67" s="462">
        <f>'Conventional Pending (Large)'!AS7</f>
        <v>143</v>
      </c>
      <c r="AY67" s="462">
        <f>'Conventional Pending (Large)'!AT7</f>
        <v>142</v>
      </c>
      <c r="AZ67" s="462">
        <f>'Conventional Pending (Large)'!AU7</f>
        <v>0</v>
      </c>
      <c r="BA67" s="462">
        <f>'Conventional Pending (Large)'!AV7</f>
        <v>0</v>
      </c>
      <c r="BB67" s="462">
        <f>'Conventional Pending (Large)'!AW7</f>
        <v>0</v>
      </c>
      <c r="BC67" s="462">
        <f>'Conventional Pending (Large)'!AX7</f>
        <v>0</v>
      </c>
      <c r="BD67" s="462">
        <f>'Conventional Pending (Large)'!AY7</f>
        <v>0</v>
      </c>
      <c r="BE67" s="462">
        <f>'Conventional Pending (Large)'!AZ7</f>
        <v>0</v>
      </c>
      <c r="BF67" s="462">
        <f>'Conventional Pending (Large)'!BA7</f>
        <v>0</v>
      </c>
      <c r="BG67" s="462">
        <f>'Conventional Pending (Large)'!BB7</f>
        <v>428</v>
      </c>
      <c r="BH67" s="457">
        <f t="shared" si="0"/>
        <v>428</v>
      </c>
      <c r="BI67" s="460" t="str">
        <f>'Conventional Pending (Large)'!AC7</f>
        <v xml:space="preserve">Whilst the outcome of the appeal had not been determined as of the 31/03/2025, at the time of writing the appeal has now been allowed.  This record should remain in the pending tab for now.  Given the outcome of this appeal the pending capacity input now takes precedence over the allocation input which had originally been based on the tall building study.
A S.73 application (254810VAR) was submitted December 2025 (after 31/03/2025) which proposes 37 additional homes.
The inclusion of this scheme as part of the future pipeline will need to be monitored and reviewed in light of recent announcement from John Lewis in February 2026 re. the retailer pulling out of the housebuilding business. 
</v>
      </c>
      <c r="BJ67" s="460" t="str">
        <f>'Conventional Pending (Large)'!AD7</f>
        <v>Bespoke - Note the construction programme was expected to last for 54 months with completion originally anticipated for late 2027. The site/scheme is subject to various variation/amendment applications which are pending currently.  A revised completion date of the 27/11/2029 is noted.</v>
      </c>
      <c r="BK67" s="457" t="s">
        <v>415</v>
      </c>
      <c r="BL67" s="457" t="s">
        <v>416</v>
      </c>
    </row>
    <row r="68" spans="1:64" s="494" customFormat="1" x14ac:dyDescent="0.45">
      <c r="A68" s="493" t="e">
        <f>'Conventional Pending (Large)'!#REF!</f>
        <v>#REF!</v>
      </c>
      <c r="B68" s="499" t="e">
        <f>'Conventional Pending (Large)'!#REF!</f>
        <v>#REF!</v>
      </c>
      <c r="C68" s="493" t="e">
        <f>'Conventional Pending (Large)'!#REF!</f>
        <v>#REF!</v>
      </c>
      <c r="D68" s="493" t="e">
        <f>'Conventional Pending (Large)'!#REF!</f>
        <v>#REF!</v>
      </c>
      <c r="E68" s="493" t="e">
        <f>'Conventional Pending (Large)'!#REF!</f>
        <v>#REF!</v>
      </c>
      <c r="F68" s="493" t="e">
        <f>'Conventional Pending (Large)'!#REF!</f>
        <v>#REF!</v>
      </c>
      <c r="G68" s="493" t="e">
        <f>'Conventional Pending (Large)'!#REF!</f>
        <v>#REF!</v>
      </c>
      <c r="H68" s="493" t="e">
        <f>'Conventional Pending (Large)'!#REF!</f>
        <v>#REF!</v>
      </c>
      <c r="I68" s="493" t="e">
        <f>'Conventional Pending (Large)'!#REF!</f>
        <v>#REF!</v>
      </c>
      <c r="J68" s="493" t="e">
        <f>'Conventional Pending (Large)'!#REF!</f>
        <v>#REF!</v>
      </c>
      <c r="K68" s="493" t="e">
        <f>'Conventional Pending (Large)'!#REF!</f>
        <v>#REF!</v>
      </c>
      <c r="L68" s="493"/>
      <c r="M68" s="493"/>
      <c r="N68" s="493"/>
      <c r="O68" s="493"/>
      <c r="P68" s="496" t="e">
        <f>'Conventional Pending (Large)'!#REF!</f>
        <v>#REF!</v>
      </c>
      <c r="Q68" s="496" t="e">
        <f>'Conventional Pending (Large)'!#REF!</f>
        <v>#REF!</v>
      </c>
      <c r="R68" s="496" t="e">
        <f>'Conventional Pending (Large)'!#REF!</f>
        <v>#REF!</v>
      </c>
      <c r="S68" s="496" t="e">
        <f>'Conventional Pending (Large)'!#REF!</f>
        <v>#REF!</v>
      </c>
      <c r="T68" s="496" t="e">
        <f>'Conventional Pending (Large)'!#REF!</f>
        <v>#REF!</v>
      </c>
      <c r="U68" s="496" t="e">
        <f>'Conventional Pending (Large)'!#REF!</f>
        <v>#REF!</v>
      </c>
      <c r="V68" s="496" t="e">
        <f>'Conventional Pending (Large)'!#REF!</f>
        <v>#REF!</v>
      </c>
      <c r="W68" s="496" t="e">
        <f>'Conventional Pending (Large)'!#REF!</f>
        <v>#REF!</v>
      </c>
      <c r="X68" s="496" t="e">
        <f>'Conventional Pending (Large)'!#REF!</f>
        <v>#REF!</v>
      </c>
      <c r="Y68" s="504" t="e">
        <f>'Conventional Pending (Large)'!#REF!</f>
        <v>#REF!</v>
      </c>
      <c r="Z68" s="504" t="e">
        <f>'Conventional Pending (Large)'!#REF!</f>
        <v>#REF!</v>
      </c>
      <c r="AA68" s="493"/>
      <c r="AB68" s="493"/>
      <c r="AC68" s="493"/>
      <c r="AD68" s="493"/>
      <c r="AE68" s="493"/>
      <c r="AF68" s="496" t="e">
        <f>'Conventional Pending (Large)'!#REF!</f>
        <v>#REF!</v>
      </c>
      <c r="AG68" s="496" t="s">
        <v>409</v>
      </c>
      <c r="AJ68" s="493">
        <v>0</v>
      </c>
      <c r="AK68" s="493"/>
      <c r="AL68" s="493"/>
      <c r="AM68" s="493"/>
      <c r="AN68" s="493"/>
      <c r="AO68" s="493"/>
      <c r="AP68" s="493"/>
      <c r="AQ68" s="493"/>
      <c r="AR68" s="493" t="e">
        <f>'Conventional Pending (Large)'!#REF!</f>
        <v>#REF!</v>
      </c>
      <c r="AS68" s="493" t="e">
        <f>'Conventional Pending (Large)'!#REF!</f>
        <v>#REF!</v>
      </c>
      <c r="AT68" s="493" t="e">
        <f>'Conventional Pending (Large)'!#REF!</f>
        <v>#REF!</v>
      </c>
      <c r="AU68" s="493" t="e">
        <f>'Conventional Pending (Large)'!#REF!</f>
        <v>#REF!</v>
      </c>
      <c r="AV68" s="493" t="e">
        <f>'Conventional Pending (Large)'!#REF!</f>
        <v>#REF!</v>
      </c>
      <c r="AW68" s="493" t="e">
        <f>'Conventional Pending (Large)'!#REF!</f>
        <v>#REF!</v>
      </c>
      <c r="AX68" s="493" t="e">
        <f>'Conventional Pending (Large)'!#REF!</f>
        <v>#REF!</v>
      </c>
      <c r="AY68" s="493" t="e">
        <f>'Conventional Pending (Large)'!#REF!</f>
        <v>#REF!</v>
      </c>
      <c r="AZ68" s="493" t="e">
        <f>'Conventional Pending (Large)'!#REF!</f>
        <v>#REF!</v>
      </c>
      <c r="BA68" s="493" t="e">
        <f>'Conventional Pending (Large)'!#REF!</f>
        <v>#REF!</v>
      </c>
      <c r="BB68" s="493" t="e">
        <f>'Conventional Pending (Large)'!#REF!</f>
        <v>#REF!</v>
      </c>
      <c r="BC68" s="493" t="e">
        <f>'Conventional Pending (Large)'!#REF!</f>
        <v>#REF!</v>
      </c>
      <c r="BD68" s="493" t="e">
        <f>'Conventional Pending (Large)'!#REF!</f>
        <v>#REF!</v>
      </c>
      <c r="BE68" s="493" t="e">
        <f>'Conventional Pending (Large)'!#REF!</f>
        <v>#REF!</v>
      </c>
      <c r="BF68" s="493" t="e">
        <f>'Conventional Pending (Large)'!#REF!</f>
        <v>#REF!</v>
      </c>
      <c r="BG68" s="493" t="e">
        <f>'Conventional Pending (Large)'!#REF!</f>
        <v>#REF!</v>
      </c>
      <c r="BH68" s="457" t="e">
        <f t="shared" si="0"/>
        <v>#REF!</v>
      </c>
      <c r="BI68" s="460" t="e">
        <f>'Conventional Pending (Large)'!#REF!</f>
        <v>#REF!</v>
      </c>
      <c r="BJ68" s="460" t="e">
        <f>'Conventional Pending (Large)'!#REF!</f>
        <v>#REF!</v>
      </c>
      <c r="BK68" s="457" t="s">
        <v>1362</v>
      </c>
      <c r="BL68" s="457" t="s">
        <v>1361</v>
      </c>
    </row>
    <row r="69" spans="1:64" x14ac:dyDescent="0.45">
      <c r="A69" s="462">
        <f>'Conventional Pending (Large)'!A8</f>
        <v>7</v>
      </c>
      <c r="B69" s="467" t="str">
        <f>'Conventional Pending (Large)'!B8</f>
        <v>212468FUL</v>
      </c>
      <c r="C69" s="462" t="str">
        <f>'Conventional Pending (Large)'!C8</f>
        <v>Grant with S106 Obligations</v>
      </c>
      <c r="D69" s="462" t="str">
        <f>'Conventional Pending (Large)'!D8</f>
        <v>lock</v>
      </c>
      <c r="E69" s="462">
        <f>'Conventional Pending (Large)'!E8</f>
        <v>45757</v>
      </c>
      <c r="F69" s="462" t="str">
        <f>'Conventional Pending (Large)'!F8</f>
        <v>lock</v>
      </c>
      <c r="G69" s="116" t="str">
        <f>'Conventional Pending (Large)'!G8</f>
        <v>Manhattan Business Park West Gate Ealing London W5 1UP</v>
      </c>
      <c r="H69" s="462">
        <f>'Conventional Pending (Large)'!H8</f>
        <v>0</v>
      </c>
      <c r="I69" s="462">
        <f>'Conventional Pending (Large)'!I8</f>
        <v>326</v>
      </c>
      <c r="J69" s="462">
        <f>'Conventional Pending (Large)'!J8</f>
        <v>10</v>
      </c>
      <c r="K69" s="462">
        <f>'Conventional Pending (Large)'!K8</f>
        <v>316</v>
      </c>
      <c r="L69" s="462"/>
      <c r="M69" s="462"/>
      <c r="N69" s="462"/>
      <c r="O69" s="462"/>
      <c r="P69" s="464">
        <f>'Conventional Pending (Large)'!M8</f>
        <v>0</v>
      </c>
      <c r="Q69" s="464" t="str">
        <f>'Conventional Pending (Large)'!N8</f>
        <v>Hanger Hill</v>
      </c>
      <c r="R69" s="464" t="str">
        <f>'Conventional Pending (Large)'!O8</f>
        <v>Ealing</v>
      </c>
      <c r="S69" s="464">
        <f>'Conventional Pending (Large)'!P8</f>
        <v>517992</v>
      </c>
      <c r="T69" s="464">
        <f>'Conventional Pending (Large)'!Q8</f>
        <v>182788</v>
      </c>
      <c r="U69" s="464">
        <f>'Conventional Pending (Large)'!R8</f>
        <v>0</v>
      </c>
      <c r="V69" s="464" t="str">
        <f>'Conventional Pending (Large)'!S8</f>
        <v>No</v>
      </c>
      <c r="W69" s="464" t="str">
        <f>'Conventional Pending (Large)'!T8</f>
        <v>No</v>
      </c>
      <c r="X69" s="464" t="str">
        <f>'Conventional Pending (Large)'!U8</f>
        <v>NA</v>
      </c>
      <c r="Y69" s="475" t="str">
        <f>'Conventional Pending (Large)'!V8</f>
        <v>0.78</v>
      </c>
      <c r="Z69" s="475">
        <f>'Conventional Pending (Large)'!W8</f>
        <v>316</v>
      </c>
      <c r="AA69" s="462"/>
      <c r="AB69" s="462"/>
      <c r="AC69" s="462"/>
      <c r="AD69" s="462"/>
      <c r="AE69" s="462"/>
      <c r="AF69" s="461" t="str">
        <f>'Conventional Pending (Large)'!AB8</f>
        <v xml:space="preserve">Resolution to grant pending legal agreement (as of 31/03/2025)
</v>
      </c>
      <c r="AG69" s="461" t="s">
        <v>422</v>
      </c>
      <c r="AJ69" s="462">
        <v>0</v>
      </c>
      <c r="AK69" s="462"/>
      <c r="AL69" s="462"/>
      <c r="AM69" s="462"/>
      <c r="AN69" s="462"/>
      <c r="AO69" s="462"/>
      <c r="AP69" s="462"/>
      <c r="AQ69" s="462"/>
      <c r="AR69" s="116">
        <f>'Conventional Pending (Large)'!AM8</f>
        <v>0</v>
      </c>
      <c r="AS69" s="116">
        <f>'Conventional Pending (Large)'!AN8</f>
        <v>0</v>
      </c>
      <c r="AT69" s="116">
        <f>'Conventional Pending (Large)'!AO8</f>
        <v>0</v>
      </c>
      <c r="AU69" s="116">
        <f>'Conventional Pending (Large)'!AP8</f>
        <v>0</v>
      </c>
      <c r="AV69" s="116">
        <f>'Conventional Pending (Large)'!AQ8</f>
        <v>0</v>
      </c>
      <c r="AW69" s="116">
        <f>'Conventional Pending (Large)'!AR8</f>
        <v>106</v>
      </c>
      <c r="AX69" s="116">
        <f>'Conventional Pending (Large)'!AS8</f>
        <v>105</v>
      </c>
      <c r="AY69" s="116">
        <f>'Conventional Pending (Large)'!AT8</f>
        <v>105</v>
      </c>
      <c r="AZ69" s="116">
        <f>'Conventional Pending (Large)'!AU8</f>
        <v>0</v>
      </c>
      <c r="BA69" s="116">
        <f>'Conventional Pending (Large)'!AV8</f>
        <v>0</v>
      </c>
      <c r="BB69" s="116">
        <f>'Conventional Pending (Large)'!AW8</f>
        <v>0</v>
      </c>
      <c r="BC69" s="116">
        <f>'Conventional Pending (Large)'!AX8</f>
        <v>0</v>
      </c>
      <c r="BD69" s="116">
        <f>'Conventional Pending (Large)'!AY8</f>
        <v>0</v>
      </c>
      <c r="BE69" s="116">
        <f>'Conventional Pending (Large)'!AZ8</f>
        <v>0</v>
      </c>
      <c r="BF69" s="116">
        <f>'Conventional Pending (Large)'!BA8</f>
        <v>0</v>
      </c>
      <c r="BG69" s="116">
        <f>'Conventional Pending (Large)'!BB8</f>
        <v>316</v>
      </c>
      <c r="BH69" s="457">
        <f t="shared" si="0"/>
        <v>316</v>
      </c>
      <c r="BI69" s="460" t="str">
        <f>'Conventional Pending (Large)'!AC8</f>
        <v>10 existing flats on site at present</v>
      </c>
      <c r="BJ69" s="460" t="str">
        <f>'Conventional Pending (Large)'!AD8</f>
        <v>Bespoke -  Scheme now approved in April 2025. No pre-commencement conditions have been discharged as yet. The construction method statement indicates an overall construction programme of 3.5 - 4 years.</v>
      </c>
      <c r="BK69" s="457" t="s">
        <v>423</v>
      </c>
      <c r="BL69" s="457" t="s">
        <v>1363</v>
      </c>
    </row>
    <row r="70" spans="1:64" s="76" customFormat="1" hidden="1" x14ac:dyDescent="0.45">
      <c r="A70" s="462">
        <f>'Conventional Pending (Large)'!A11</f>
        <v>8</v>
      </c>
      <c r="B70" s="498" t="str">
        <f>'Conventional Pending (Large)'!B11</f>
        <v>223478FUL</v>
      </c>
      <c r="C70" s="462" t="str">
        <f>'Conventional Pending (Large)'!C11</f>
        <v>Refused</v>
      </c>
      <c r="D70" s="462" t="str">
        <f>'Conventional Pending (Large)'!D11</f>
        <v>lock</v>
      </c>
      <c r="E70" s="462">
        <f>'Conventional Pending (Large)'!E11</f>
        <v>45793</v>
      </c>
      <c r="F70" s="462" t="str">
        <f>'Conventional Pending (Large)'!F11</f>
        <v>lock</v>
      </c>
      <c r="G70" s="462" t="str">
        <f>'Conventional Pending (Large)'!G11</f>
        <v>Greenford Police Station, UB6 9LQ</v>
      </c>
      <c r="H70" s="462">
        <f>'Conventional Pending (Large)'!H11</f>
        <v>0</v>
      </c>
      <c r="I70" s="462">
        <f>'Conventional Pending (Large)'!I11</f>
        <v>36</v>
      </c>
      <c r="J70" s="462">
        <f>'Conventional Pending (Large)'!J11</f>
        <v>0</v>
      </c>
      <c r="K70" s="462">
        <f>'Conventional Pending (Large)'!K11</f>
        <v>36</v>
      </c>
      <c r="L70" s="462"/>
      <c r="M70" s="462"/>
      <c r="N70" s="462"/>
      <c r="O70" s="462"/>
      <c r="P70" s="464" t="str">
        <f>'Conventional Pending (Large)'!M11</f>
        <v>New Build</v>
      </c>
      <c r="Q70" s="464" t="str">
        <f>'Conventional Pending (Large)'!N11</f>
        <v>Greenford Broadway</v>
      </c>
      <c r="R70" s="464" t="str">
        <f>'Conventional Pending (Large)'!O11</f>
        <v>Greenford</v>
      </c>
      <c r="S70" s="464">
        <f>'Conventional Pending (Large)'!P11</f>
        <v>0</v>
      </c>
      <c r="T70" s="464">
        <f>'Conventional Pending (Large)'!Q11</f>
        <v>0</v>
      </c>
      <c r="U70" s="464">
        <f>'Conventional Pending (Large)'!R11</f>
        <v>0</v>
      </c>
      <c r="V70" s="464" t="str">
        <f>'Conventional Pending (Large)'!S11</f>
        <v>No</v>
      </c>
      <c r="W70" s="464" t="str">
        <f>'Conventional Pending (Large)'!T11</f>
        <v>01GR (GR01)</v>
      </c>
      <c r="X70" s="464" t="str">
        <f>'Conventional Pending (Large)'!U11</f>
        <v>5</v>
      </c>
      <c r="Y70" s="505">
        <f>'Conventional Pending (Large)'!V11</f>
        <v>0.13</v>
      </c>
      <c r="Z70" s="505">
        <f>'Conventional Pending (Large)'!W11</f>
        <v>0</v>
      </c>
      <c r="AA70" s="462"/>
      <c r="AB70" s="462"/>
      <c r="AC70" s="462"/>
      <c r="AD70" s="462"/>
      <c r="AE70" s="462"/>
      <c r="AF70" s="464" t="str">
        <f>'Conventional Pending (Large)'!AB11</f>
        <v>Decision not yet taken (as of 31/03/2025)
Refused (after 31/03/2025)</v>
      </c>
      <c r="AG70" s="464"/>
      <c r="AJ70" s="462">
        <v>0</v>
      </c>
      <c r="AK70" s="462"/>
      <c r="AL70" s="462"/>
      <c r="AM70" s="462"/>
      <c r="AN70" s="462"/>
      <c r="AO70" s="462"/>
      <c r="AP70" s="462"/>
      <c r="AQ70" s="462"/>
      <c r="AR70" s="462">
        <f>'Conventional Pending (Large)'!AM11</f>
        <v>0</v>
      </c>
      <c r="AS70" s="462">
        <f>'Conventional Pending (Large)'!AN11</f>
        <v>0</v>
      </c>
      <c r="AT70" s="462">
        <f>'Conventional Pending (Large)'!AO11</f>
        <v>0</v>
      </c>
      <c r="AU70" s="462">
        <f>'Conventional Pending (Large)'!AP11</f>
        <v>0</v>
      </c>
      <c r="AV70" s="462">
        <f>'Conventional Pending (Large)'!AQ11</f>
        <v>0</v>
      </c>
      <c r="AW70" s="462">
        <f>'Conventional Pending (Large)'!AR11</f>
        <v>0</v>
      </c>
      <c r="AX70" s="462">
        <f>'Conventional Pending (Large)'!AS11</f>
        <v>0</v>
      </c>
      <c r="AY70" s="462">
        <f>'Conventional Pending (Large)'!AT11</f>
        <v>0</v>
      </c>
      <c r="AZ70" s="462">
        <f>'Conventional Pending (Large)'!AU11</f>
        <v>0</v>
      </c>
      <c r="BA70" s="462">
        <f>'Conventional Pending (Large)'!AV11</f>
        <v>0</v>
      </c>
      <c r="BB70" s="462">
        <f>'Conventional Pending (Large)'!AW11</f>
        <v>0</v>
      </c>
      <c r="BC70" s="462">
        <f>'Conventional Pending (Large)'!AX11</f>
        <v>0</v>
      </c>
      <c r="BD70" s="462">
        <f>'Conventional Pending (Large)'!AY11</f>
        <v>0</v>
      </c>
      <c r="BE70" s="462">
        <f>'Conventional Pending (Large)'!AZ11</f>
        <v>0</v>
      </c>
      <c r="BF70" s="462">
        <f>'Conventional Pending (Large)'!BA11</f>
        <v>0</v>
      </c>
      <c r="BG70" s="462">
        <f>'Conventional Pending (Large)'!BB11</f>
        <v>0</v>
      </c>
      <c r="BH70" s="457">
        <f t="shared" si="0"/>
        <v>0</v>
      </c>
      <c r="BI70" s="460" t="str">
        <f>'Conventional Pending (Large)'!AC11</f>
        <v>Below Large Site threshold, but forming component part of large site allocation. This capacity input is substituted by the allocation capacity estimate, which assumes a lower estimate based on the Tall Building Study which assumes the conversion of the police station rather than comprehensive redevelopment.  Scheme refused May 2025</v>
      </c>
      <c r="BJ70" s="460" t="str">
        <f>'Conventional Pending (Large)'!AD11</f>
        <v>NA</v>
      </c>
      <c r="BK70" s="457" t="s">
        <v>1215</v>
      </c>
      <c r="BL70" s="457" t="s">
        <v>37</v>
      </c>
    </row>
    <row r="71" spans="1:64" s="494" customFormat="1" x14ac:dyDescent="0.45">
      <c r="A71" s="493" t="e">
        <f>'Conventional Pending (Large)'!#REF!</f>
        <v>#REF!</v>
      </c>
      <c r="B71" s="499" t="e">
        <f>'Conventional Pending (Large)'!#REF!</f>
        <v>#REF!</v>
      </c>
      <c r="C71" s="493" t="e">
        <f>'Conventional Pending (Large)'!#REF!</f>
        <v>#REF!</v>
      </c>
      <c r="D71" s="493" t="e">
        <f>'Conventional Pending (Large)'!#REF!</f>
        <v>#REF!</v>
      </c>
      <c r="E71" s="493" t="e">
        <f>'Conventional Pending (Large)'!#REF!</f>
        <v>#REF!</v>
      </c>
      <c r="F71" s="493" t="e">
        <f>'Conventional Pending (Large)'!#REF!</f>
        <v>#REF!</v>
      </c>
      <c r="G71" s="493" t="e">
        <f>'Conventional Pending (Large)'!#REF!</f>
        <v>#REF!</v>
      </c>
      <c r="H71" s="493" t="e">
        <f>'Conventional Pending (Large)'!#REF!</f>
        <v>#REF!</v>
      </c>
      <c r="I71" s="493" t="e">
        <f>'Conventional Pending (Large)'!#REF!</f>
        <v>#REF!</v>
      </c>
      <c r="J71" s="493" t="e">
        <f>'Conventional Pending (Large)'!#REF!</f>
        <v>#REF!</v>
      </c>
      <c r="K71" s="493" t="e">
        <f>'Conventional Pending (Large)'!#REF!</f>
        <v>#REF!</v>
      </c>
      <c r="L71" s="493"/>
      <c r="M71" s="493"/>
      <c r="N71" s="493"/>
      <c r="O71" s="493"/>
      <c r="P71" s="496" t="e">
        <f>'Conventional Pending (Large)'!#REF!</f>
        <v>#REF!</v>
      </c>
      <c r="Q71" s="496" t="e">
        <f>'Conventional Pending (Large)'!#REF!</f>
        <v>#REF!</v>
      </c>
      <c r="R71" s="496" t="e">
        <f>'Conventional Pending (Large)'!#REF!</f>
        <v>#REF!</v>
      </c>
      <c r="S71" s="496" t="e">
        <f>'Conventional Pending (Large)'!#REF!</f>
        <v>#REF!</v>
      </c>
      <c r="T71" s="496" t="e">
        <f>'Conventional Pending (Large)'!#REF!</f>
        <v>#REF!</v>
      </c>
      <c r="U71" s="496" t="e">
        <f>'Conventional Pending (Large)'!#REF!</f>
        <v>#REF!</v>
      </c>
      <c r="V71" s="496" t="e">
        <f>'Conventional Pending (Large)'!#REF!</f>
        <v>#REF!</v>
      </c>
      <c r="W71" s="496" t="e">
        <f>'Conventional Pending (Large)'!#REF!</f>
        <v>#REF!</v>
      </c>
      <c r="X71" s="496" t="e">
        <f>'Conventional Pending (Large)'!#REF!</f>
        <v>#REF!</v>
      </c>
      <c r="Y71" s="504" t="e">
        <f>'Conventional Pending (Large)'!#REF!</f>
        <v>#REF!</v>
      </c>
      <c r="Z71" s="504" t="e">
        <f>'Conventional Pending (Large)'!#REF!</f>
        <v>#REF!</v>
      </c>
      <c r="AA71" s="493"/>
      <c r="AB71" s="493"/>
      <c r="AC71" s="493"/>
      <c r="AD71" s="493"/>
      <c r="AE71" s="493"/>
      <c r="AF71" s="496" t="e">
        <f>'Conventional Pending (Large)'!#REF!</f>
        <v>#REF!</v>
      </c>
      <c r="AG71" s="496" t="s">
        <v>409</v>
      </c>
      <c r="AJ71" s="493">
        <v>0</v>
      </c>
      <c r="AK71" s="493"/>
      <c r="AL71" s="493"/>
      <c r="AM71" s="493"/>
      <c r="AN71" s="493"/>
      <c r="AO71" s="493"/>
      <c r="AP71" s="493"/>
      <c r="AQ71" s="493"/>
      <c r="AR71" s="493" t="e">
        <f>'Conventional Pending (Large)'!#REF!</f>
        <v>#REF!</v>
      </c>
      <c r="AS71" s="493" t="e">
        <f>'Conventional Pending (Large)'!#REF!</f>
        <v>#REF!</v>
      </c>
      <c r="AT71" s="493" t="e">
        <f>'Conventional Pending (Large)'!#REF!</f>
        <v>#REF!</v>
      </c>
      <c r="AU71" s="493" t="e">
        <f>'Conventional Pending (Large)'!#REF!</f>
        <v>#REF!</v>
      </c>
      <c r="AV71" s="493" t="e">
        <f>'Conventional Pending (Large)'!#REF!</f>
        <v>#REF!</v>
      </c>
      <c r="AW71" s="493" t="e">
        <f>'Conventional Pending (Large)'!#REF!</f>
        <v>#REF!</v>
      </c>
      <c r="AX71" s="493" t="e">
        <f>'Conventional Pending (Large)'!#REF!</f>
        <v>#REF!</v>
      </c>
      <c r="AY71" s="493" t="e">
        <f>'Conventional Pending (Large)'!#REF!</f>
        <v>#REF!</v>
      </c>
      <c r="AZ71" s="493" t="e">
        <f>'Conventional Pending (Large)'!#REF!</f>
        <v>#REF!</v>
      </c>
      <c r="BA71" s="493" t="e">
        <f>'Conventional Pending (Large)'!#REF!</f>
        <v>#REF!</v>
      </c>
      <c r="BB71" s="493" t="e">
        <f>'Conventional Pending (Large)'!#REF!</f>
        <v>#REF!</v>
      </c>
      <c r="BC71" s="493" t="e">
        <f>'Conventional Pending (Large)'!#REF!</f>
        <v>#REF!</v>
      </c>
      <c r="BD71" s="493" t="e">
        <f>'Conventional Pending (Large)'!#REF!</f>
        <v>#REF!</v>
      </c>
      <c r="BE71" s="493" t="e">
        <f>'Conventional Pending (Large)'!#REF!</f>
        <v>#REF!</v>
      </c>
      <c r="BF71" s="493" t="e">
        <f>'Conventional Pending (Large)'!#REF!</f>
        <v>#REF!</v>
      </c>
      <c r="BG71" s="493" t="e">
        <f>'Conventional Pending (Large)'!#REF!</f>
        <v>#REF!</v>
      </c>
      <c r="BH71" s="457" t="e">
        <f t="shared" ref="BH71:BH134" si="1">SUM(AW71:BF71)</f>
        <v>#REF!</v>
      </c>
      <c r="BI71" s="460" t="e">
        <f>'Conventional Pending (Large)'!#REF!</f>
        <v>#REF!</v>
      </c>
      <c r="BJ71" s="460" t="e">
        <f>'Conventional Pending (Large)'!#REF!</f>
        <v>#REF!</v>
      </c>
      <c r="BK71" s="457" t="s">
        <v>429</v>
      </c>
      <c r="BL71" s="457" t="s">
        <v>430</v>
      </c>
    </row>
    <row r="72" spans="1:64" x14ac:dyDescent="0.45">
      <c r="A72" s="462">
        <f>'Conventional Pending (Large)'!A12</f>
        <v>10</v>
      </c>
      <c r="B72" s="467" t="str">
        <f>'Conventional Pending (Large)'!B12</f>
        <v>213378FUL</v>
      </c>
      <c r="C72" s="462" t="str">
        <f>'Conventional Pending (Large)'!C12</f>
        <v>lock</v>
      </c>
      <c r="D72" s="462" t="str">
        <f>'Conventional Pending (Large)'!D12</f>
        <v>lock</v>
      </c>
      <c r="E72" s="462" t="str">
        <f>'Conventional Pending (Large)'!E12</f>
        <v>lock</v>
      </c>
      <c r="F72" s="462" t="str">
        <f>'Conventional Pending (Large)'!F12</f>
        <v>lock</v>
      </c>
      <c r="G72" s="116" t="str">
        <f>'Conventional Pending (Large)'!G12</f>
        <v xml:space="preserve">	Park View Place Greenford Road Greenford UB6 0JA (Infill Blocks &amp; replacement for ‘Building 1’)</v>
      </c>
      <c r="H72" s="462" t="str">
        <f>'Conventional Pending (Large)'!H12</f>
        <v>This pending application if approved will part supersede 182843FUL.</v>
      </c>
      <c r="I72" s="462">
        <f>'Conventional Pending (Large)'!I12</f>
        <v>288</v>
      </c>
      <c r="J72" s="462">
        <f>'Conventional Pending (Large)'!J12</f>
        <v>0</v>
      </c>
      <c r="K72" s="462">
        <f>'Conventional Pending (Large)'!K12</f>
        <v>288</v>
      </c>
      <c r="L72" s="462"/>
      <c r="M72" s="462"/>
      <c r="N72" s="462"/>
      <c r="O72" s="462"/>
      <c r="P72" s="464" t="str">
        <f>'Conventional Pending (Large)'!M12</f>
        <v>New Build</v>
      </c>
      <c r="Q72" s="464" t="str">
        <f>'Conventional Pending (Large)'!N12</f>
        <v>North Greenford</v>
      </c>
      <c r="R72" s="464" t="str">
        <f>'Conventional Pending (Large)'!O12</f>
        <v>Greenford</v>
      </c>
      <c r="S72" s="464">
        <f>'Conventional Pending (Large)'!P12</f>
        <v>515314</v>
      </c>
      <c r="T72" s="464">
        <f>'Conventional Pending (Large)'!Q12</f>
        <v>185361</v>
      </c>
      <c r="U72" s="464">
        <f>'Conventional Pending (Large)'!R12</f>
        <v>0</v>
      </c>
      <c r="V72" s="464" t="str">
        <f>'Conventional Pending (Large)'!S12</f>
        <v>No</v>
      </c>
      <c r="W72" s="464" t="str">
        <f>'Conventional Pending (Large)'!T12</f>
        <v>No</v>
      </c>
      <c r="X72" s="464" t="str">
        <f>'Conventional Pending (Large)'!U12</f>
        <v>NA</v>
      </c>
      <c r="Y72" s="475">
        <f>'Conventional Pending (Large)'!V12</f>
        <v>2.37</v>
      </c>
      <c r="Z72" s="475">
        <f>'Conventional Pending (Large)'!W12</f>
        <v>0</v>
      </c>
      <c r="AA72" s="462"/>
      <c r="AB72" s="462"/>
      <c r="AC72" s="462"/>
      <c r="AD72" s="462"/>
      <c r="AE72" s="462"/>
      <c r="AF72" s="461" t="str">
        <f>'Conventional Pending (Large)'!AB12</f>
        <v xml:space="preserve">Resolution to grant pending legal agreement (as of 31/03/2025)
Application Disposed of (after 31/03/2025)
</v>
      </c>
      <c r="AG72" s="461" t="s">
        <v>422</v>
      </c>
      <c r="AJ72" s="462">
        <v>0</v>
      </c>
      <c r="AK72" s="462"/>
      <c r="AL72" s="462"/>
      <c r="AM72" s="462"/>
      <c r="AN72" s="462"/>
      <c r="AO72" s="462"/>
      <c r="AP72" s="462"/>
      <c r="AQ72" s="462"/>
      <c r="AR72" s="116">
        <f>'Conventional Pending (Large)'!AM12</f>
        <v>0</v>
      </c>
      <c r="AS72" s="116">
        <f>'Conventional Pending (Large)'!AN12</f>
        <v>0</v>
      </c>
      <c r="AT72" s="116">
        <f>'Conventional Pending (Large)'!AO12</f>
        <v>0</v>
      </c>
      <c r="AU72" s="116">
        <f>'Conventional Pending (Large)'!AP12</f>
        <v>0</v>
      </c>
      <c r="AV72" s="116">
        <f>'Conventional Pending (Large)'!AQ12</f>
        <v>0</v>
      </c>
      <c r="AW72" s="116">
        <f>'Conventional Pending (Large)'!AR12</f>
        <v>0</v>
      </c>
      <c r="AX72" s="116">
        <f>'Conventional Pending (Large)'!AS12</f>
        <v>0</v>
      </c>
      <c r="AY72" s="116">
        <f>'Conventional Pending (Large)'!AT12</f>
        <v>0</v>
      </c>
      <c r="AZ72" s="116">
        <f>'Conventional Pending (Large)'!AU12</f>
        <v>0</v>
      </c>
      <c r="BA72" s="116">
        <f>'Conventional Pending (Large)'!AV12</f>
        <v>0</v>
      </c>
      <c r="BB72" s="116">
        <f>'Conventional Pending (Large)'!AW12</f>
        <v>0</v>
      </c>
      <c r="BC72" s="116">
        <f>'Conventional Pending (Large)'!AX12</f>
        <v>0</v>
      </c>
      <c r="BD72" s="116">
        <f>'Conventional Pending (Large)'!AY12</f>
        <v>0</v>
      </c>
      <c r="BE72" s="116">
        <f>'Conventional Pending (Large)'!AZ12</f>
        <v>0</v>
      </c>
      <c r="BF72" s="116">
        <f>'Conventional Pending (Large)'!BA12</f>
        <v>0</v>
      </c>
      <c r="BG72" s="116">
        <f>'Conventional Pending (Large)'!BB12</f>
        <v>0</v>
      </c>
      <c r="BH72" s="457">
        <f t="shared" si="1"/>
        <v>0</v>
      </c>
      <c r="BI72" s="460" t="str">
        <f>'Conventional Pending (Large)'!AC12</f>
        <v>This application has now been disposed of (Feb 2026).
Whilst the act of disposal occurred in 2026 after 31st March 2025, it was deemed appropriate to remove any contribution from this scheme input in this iteration of the trajectory because of the presence of the original permission 182843FUL, which can now revert back to its non-superseded state and re-absorb that capacity apportioned to 213378FUL.  
This application if approved would have part superseded 182843FUL.
Note the applicant is now investigating a revised development on this site, and in 2025 has sought a scoping opinion for a new scheme comprising 550 C3 units and 390 co-living units. If pursued this will ultimately supersede 182843FUL.  Awaiting a fresh application, no account has been taken of these future plans in the trajectory at present.</v>
      </c>
      <c r="BJ72" s="460" t="str">
        <f>'Conventional Pending (Large)'!AD12</f>
        <v>NA</v>
      </c>
      <c r="BK72" s="457" t="s">
        <v>434</v>
      </c>
      <c r="BL72" s="457" t="s">
        <v>435</v>
      </c>
    </row>
    <row r="73" spans="1:64" s="76" customFormat="1" hidden="1" x14ac:dyDescent="0.45">
      <c r="A73" s="462">
        <f>'Conventional Pending (Large)'!A13</f>
        <v>11</v>
      </c>
      <c r="B73" s="498" t="str">
        <f>'Conventional Pending (Large)'!B13</f>
        <v>215983FUL</v>
      </c>
      <c r="C73" s="462" t="str">
        <f>'Conventional Pending (Large)'!C13</f>
        <v>lock</v>
      </c>
      <c r="D73" s="462" t="str">
        <f>'Conventional Pending (Large)'!D13</f>
        <v>lock</v>
      </c>
      <c r="E73" s="462" t="str">
        <f>'Conventional Pending (Large)'!E13</f>
        <v>lock</v>
      </c>
      <c r="F73" s="462" t="str">
        <f>'Conventional Pending (Large)'!F13</f>
        <v>lock</v>
      </c>
      <c r="G73" s="462" t="str">
        <f>'Conventional Pending (Large)'!G13</f>
        <v>Gold's Gym, 54-62 Uxbridge Road, W7 3SU</v>
      </c>
      <c r="H73" s="462">
        <f>'Conventional Pending (Large)'!H13</f>
        <v>0</v>
      </c>
      <c r="I73" s="462">
        <f>'Conventional Pending (Large)'!I13</f>
        <v>43</v>
      </c>
      <c r="J73" s="462">
        <f>'Conventional Pending (Large)'!J13</f>
        <v>0</v>
      </c>
      <c r="K73" s="462">
        <f>'Conventional Pending (Large)'!K13</f>
        <v>43</v>
      </c>
      <c r="L73" s="462"/>
      <c r="M73" s="462"/>
      <c r="N73" s="462"/>
      <c r="O73" s="462"/>
      <c r="P73" s="464">
        <f>'Conventional Pending (Large)'!M13</f>
        <v>0</v>
      </c>
      <c r="Q73" s="464" t="str">
        <f>'Conventional Pending (Large)'!N13</f>
        <v>Hanwell Broadway</v>
      </c>
      <c r="R73" s="464" t="str">
        <f>'Conventional Pending (Large)'!O13</f>
        <v>Hanwell</v>
      </c>
      <c r="S73" s="464">
        <f>'Conventional Pending (Large)'!P13</f>
        <v>0</v>
      </c>
      <c r="T73" s="464">
        <f>'Conventional Pending (Large)'!Q13</f>
        <v>0</v>
      </c>
      <c r="U73" s="464">
        <f>'Conventional Pending (Large)'!R13</f>
        <v>0</v>
      </c>
      <c r="V73" s="464" t="str">
        <f>'Conventional Pending (Large)'!S13</f>
        <v>HAN1</v>
      </c>
      <c r="W73" s="464" t="str">
        <f>'Conventional Pending (Large)'!T13</f>
        <v>05HA (HA07)</v>
      </c>
      <c r="X73" s="464" t="str">
        <f>'Conventional Pending (Large)'!U13</f>
        <v>43</v>
      </c>
      <c r="Y73" s="505">
        <f>'Conventional Pending (Large)'!V13</f>
        <v>0.14000000000000001</v>
      </c>
      <c r="Z73" s="505">
        <f>'Conventional Pending (Large)'!W13</f>
        <v>0</v>
      </c>
      <c r="AA73" s="462"/>
      <c r="AB73" s="462"/>
      <c r="AC73" s="462"/>
      <c r="AD73" s="462"/>
      <c r="AE73" s="462"/>
      <c r="AF73" s="464" t="str">
        <f>'Conventional Pending (Large)'!AB13</f>
        <v xml:space="preserve">Resolution to grant pending legal agreement (as of 31/03/2025)
Application Disposed of (after 31/03/2025)
</v>
      </c>
      <c r="AG73" s="464"/>
      <c r="AJ73" s="462">
        <v>0</v>
      </c>
      <c r="AK73" s="462"/>
      <c r="AL73" s="462"/>
      <c r="AM73" s="462"/>
      <c r="AN73" s="462"/>
      <c r="AO73" s="462"/>
      <c r="AP73" s="462"/>
      <c r="AQ73" s="462"/>
      <c r="AR73" s="462">
        <f>'Conventional Pending (Large)'!AM13</f>
        <v>0</v>
      </c>
      <c r="AS73" s="462">
        <f>'Conventional Pending (Large)'!AN13</f>
        <v>0</v>
      </c>
      <c r="AT73" s="462">
        <f>'Conventional Pending (Large)'!AO13</f>
        <v>0</v>
      </c>
      <c r="AU73" s="462">
        <f>'Conventional Pending (Large)'!AP13</f>
        <v>0</v>
      </c>
      <c r="AV73" s="462">
        <f>'Conventional Pending (Large)'!AQ13</f>
        <v>0</v>
      </c>
      <c r="AW73" s="462">
        <f>'Conventional Pending (Large)'!AR13</f>
        <v>0</v>
      </c>
      <c r="AX73" s="462">
        <f>'Conventional Pending (Large)'!AS13</f>
        <v>0</v>
      </c>
      <c r="AY73" s="462">
        <f>'Conventional Pending (Large)'!AT13</f>
        <v>0</v>
      </c>
      <c r="AZ73" s="462">
        <f>'Conventional Pending (Large)'!AU13</f>
        <v>0</v>
      </c>
      <c r="BA73" s="462">
        <f>'Conventional Pending (Large)'!AV13</f>
        <v>0</v>
      </c>
      <c r="BB73" s="462">
        <f>'Conventional Pending (Large)'!AW13</f>
        <v>0</v>
      </c>
      <c r="BC73" s="462">
        <f>'Conventional Pending (Large)'!AX13</f>
        <v>0</v>
      </c>
      <c r="BD73" s="462">
        <f>'Conventional Pending (Large)'!AY13</f>
        <v>0</v>
      </c>
      <c r="BE73" s="462">
        <f>'Conventional Pending (Large)'!AZ13</f>
        <v>0</v>
      </c>
      <c r="BF73" s="462">
        <f>'Conventional Pending (Large)'!BA13</f>
        <v>0</v>
      </c>
      <c r="BG73" s="462">
        <f>'Conventional Pending (Large)'!BB13</f>
        <v>0</v>
      </c>
      <c r="BH73" s="457">
        <f t="shared" si="1"/>
        <v>0</v>
      </c>
      <c r="BI73" s="460" t="str">
        <f>'Conventional Pending (Large)'!AC13</f>
        <v>Allocation capacity estimate (04HA &amp; 05HA) subsumes capacity from permitted (172913FUL) and pending schemes (215983FUL - now disposed of Aug 2025). Note also below Large Site threshold, but forming component part of allocation.</v>
      </c>
      <c r="BJ73" s="460" t="str">
        <f>'Conventional Pending (Large)'!AD13</f>
        <v>NA</v>
      </c>
      <c r="BK73" s="457" t="s">
        <v>1322</v>
      </c>
      <c r="BL73" s="457" t="s">
        <v>37</v>
      </c>
    </row>
    <row r="74" spans="1:64" s="494" customFormat="1" x14ac:dyDescent="0.45">
      <c r="A74" s="493">
        <f>'Conventional Pending (Large)'!A14</f>
        <v>12</v>
      </c>
      <c r="B74" s="499" t="str">
        <f>'Conventional Pending (Large)'!B14</f>
        <v>224817FUL</v>
      </c>
      <c r="C74" s="493" t="str">
        <f>'Conventional Pending (Large)'!C14</f>
        <v>lock</v>
      </c>
      <c r="D74" s="493" t="str">
        <f>'Conventional Pending (Large)'!D14</f>
        <v>lock</v>
      </c>
      <c r="E74" s="493" t="str">
        <f>'Conventional Pending (Large)'!E14</f>
        <v>lock</v>
      </c>
      <c r="F74" s="493" t="str">
        <f>'Conventional Pending (Large)'!F14</f>
        <v>lock</v>
      </c>
      <c r="G74" s="493" t="str">
        <f>'Conventional Pending (Large)'!G14</f>
        <v>Mandeville Parkway And Land To North Side Of Mandeville Road Northolt Middlesex UB5 4DS</v>
      </c>
      <c r="H74" s="493">
        <f>'Conventional Pending (Large)'!H14</f>
        <v>0</v>
      </c>
      <c r="I74" s="493">
        <f>'Conventional Pending (Large)'!I14</f>
        <v>106</v>
      </c>
      <c r="J74" s="493">
        <f>'Conventional Pending (Large)'!J14</f>
        <v>0</v>
      </c>
      <c r="K74" s="493">
        <f>'Conventional Pending (Large)'!K14</f>
        <v>106</v>
      </c>
      <c r="L74" s="493"/>
      <c r="M74" s="493"/>
      <c r="N74" s="493"/>
      <c r="O74" s="493"/>
      <c r="P74" s="496" t="str">
        <f>'Conventional Pending (Large)'!M14</f>
        <v>New Build</v>
      </c>
      <c r="Q74" s="496" t="str">
        <f>'Conventional Pending (Large)'!N14</f>
        <v>Northolt Mandeville</v>
      </c>
      <c r="R74" s="496" t="str">
        <f>'Conventional Pending (Large)'!O14</f>
        <v>Northolt</v>
      </c>
      <c r="S74" s="496">
        <f>'Conventional Pending (Large)'!P14</f>
        <v>513432</v>
      </c>
      <c r="T74" s="496">
        <f>'Conventional Pending (Large)'!Q14</f>
        <v>184775</v>
      </c>
      <c r="U74" s="496">
        <f>'Conventional Pending (Large)'!R14</f>
        <v>0</v>
      </c>
      <c r="V74" s="496" t="str">
        <f>'Conventional Pending (Large)'!S14</f>
        <v>No</v>
      </c>
      <c r="W74" s="496" t="str">
        <f>'Conventional Pending (Large)'!T14</f>
        <v>02NO (NO02)</v>
      </c>
      <c r="X74" s="496">
        <f>'Conventional Pending (Large)'!U14</f>
        <v>0</v>
      </c>
      <c r="Y74" s="504">
        <f>'Conventional Pending (Large)'!V14</f>
        <v>1.7</v>
      </c>
      <c r="Z74" s="504">
        <f>'Conventional Pending (Large)'!W14</f>
        <v>106</v>
      </c>
      <c r="AA74" s="493"/>
      <c r="AB74" s="493"/>
      <c r="AC74" s="493"/>
      <c r="AD74" s="493"/>
      <c r="AE74" s="493"/>
      <c r="AF74" s="496" t="str">
        <f>'Conventional Pending (Large)'!AB14</f>
        <v>Decision not yet taken</v>
      </c>
      <c r="AG74" s="496" t="s">
        <v>414</v>
      </c>
      <c r="AJ74" s="493">
        <v>0</v>
      </c>
      <c r="AK74" s="493"/>
      <c r="AL74" s="493"/>
      <c r="AM74" s="493"/>
      <c r="AN74" s="493"/>
      <c r="AO74" s="493"/>
      <c r="AP74" s="493"/>
      <c r="AQ74" s="493"/>
      <c r="AR74" s="493">
        <f>'Conventional Pending (Large)'!AM14</f>
        <v>0</v>
      </c>
      <c r="AS74" s="493">
        <f>'Conventional Pending (Large)'!AN14</f>
        <v>0</v>
      </c>
      <c r="AT74" s="493">
        <f>'Conventional Pending (Large)'!AO14</f>
        <v>0</v>
      </c>
      <c r="AU74" s="493">
        <f>'Conventional Pending (Large)'!AP14</f>
        <v>0</v>
      </c>
      <c r="AV74" s="493">
        <f>'Conventional Pending (Large)'!AQ14</f>
        <v>0</v>
      </c>
      <c r="AW74" s="493">
        <f>'Conventional Pending (Large)'!AR14</f>
        <v>53</v>
      </c>
      <c r="AX74" s="493">
        <f>'Conventional Pending (Large)'!AS14</f>
        <v>53</v>
      </c>
      <c r="AY74" s="493">
        <f>'Conventional Pending (Large)'!AT14</f>
        <v>0</v>
      </c>
      <c r="AZ74" s="493">
        <f>'Conventional Pending (Large)'!AU14</f>
        <v>0</v>
      </c>
      <c r="BA74" s="493">
        <f>'Conventional Pending (Large)'!AV14</f>
        <v>0</v>
      </c>
      <c r="BB74" s="493">
        <f>'Conventional Pending (Large)'!AW14</f>
        <v>0</v>
      </c>
      <c r="BC74" s="493">
        <f>'Conventional Pending (Large)'!AX14</f>
        <v>0</v>
      </c>
      <c r="BD74" s="493">
        <f>'Conventional Pending (Large)'!AY14</f>
        <v>0</v>
      </c>
      <c r="BE74" s="493">
        <f>'Conventional Pending (Large)'!AZ14</f>
        <v>0</v>
      </c>
      <c r="BF74" s="493">
        <f>'Conventional Pending (Large)'!BA14</f>
        <v>0</v>
      </c>
      <c r="BG74" s="493">
        <f>'Conventional Pending (Large)'!BB14</f>
        <v>106</v>
      </c>
      <c r="BH74" s="457">
        <f t="shared" si="1"/>
        <v>106</v>
      </c>
      <c r="BI74" s="460">
        <f>'Conventional Pending (Large)'!AC14</f>
        <v>0</v>
      </c>
      <c r="BJ74" s="460" t="str">
        <f>'Conventional Pending (Large)'!AD14</f>
        <v>Bespoke - Phasing informed by scheme specific information. Application is still pending. Indicative programme suggests works could start in mid 2024, although this is now delayed pending determination of the application, with pre-commencement conditions then to follow.  Construction Logistic Plan indicates build out expected over 28 months.</v>
      </c>
      <c r="BK74" s="457">
        <v>0</v>
      </c>
      <c r="BL74" s="457" t="s">
        <v>1364</v>
      </c>
    </row>
    <row r="75" spans="1:64" s="76" customFormat="1" hidden="1" x14ac:dyDescent="0.45">
      <c r="A75" s="462" t="e">
        <f>'Conventional Pending (Large)'!#REF!</f>
        <v>#REF!</v>
      </c>
      <c r="B75" s="498" t="e">
        <f>'Conventional Pending (Large)'!#REF!</f>
        <v>#REF!</v>
      </c>
      <c r="C75" s="462" t="e">
        <f>'Conventional Pending (Large)'!#REF!</f>
        <v>#REF!</v>
      </c>
      <c r="D75" s="462" t="e">
        <f>'Conventional Pending (Large)'!#REF!</f>
        <v>#REF!</v>
      </c>
      <c r="E75" s="462" t="e">
        <f>'Conventional Pending (Large)'!#REF!</f>
        <v>#REF!</v>
      </c>
      <c r="F75" s="462" t="e">
        <f>'Conventional Pending (Large)'!#REF!</f>
        <v>#REF!</v>
      </c>
      <c r="G75" s="462" t="e">
        <f>'Conventional Pending (Large)'!#REF!</f>
        <v>#REF!</v>
      </c>
      <c r="H75" s="462" t="e">
        <f>'Conventional Pending (Large)'!#REF!</f>
        <v>#REF!</v>
      </c>
      <c r="I75" s="462" t="e">
        <f>'Conventional Pending (Large)'!#REF!</f>
        <v>#REF!</v>
      </c>
      <c r="J75" s="462" t="e">
        <f>'Conventional Pending (Large)'!#REF!</f>
        <v>#REF!</v>
      </c>
      <c r="K75" s="462" t="e">
        <f>'Conventional Pending (Large)'!#REF!</f>
        <v>#REF!</v>
      </c>
      <c r="L75" s="462"/>
      <c r="M75" s="462"/>
      <c r="N75" s="462"/>
      <c r="O75" s="462"/>
      <c r="P75" s="464" t="e">
        <f>'Conventional Pending (Large)'!#REF!</f>
        <v>#REF!</v>
      </c>
      <c r="Q75" s="464" t="e">
        <f>'Conventional Pending (Large)'!#REF!</f>
        <v>#REF!</v>
      </c>
      <c r="R75" s="464" t="e">
        <f>'Conventional Pending (Large)'!#REF!</f>
        <v>#REF!</v>
      </c>
      <c r="S75" s="464" t="e">
        <f>'Conventional Pending (Large)'!#REF!</f>
        <v>#REF!</v>
      </c>
      <c r="T75" s="464" t="e">
        <f>'Conventional Pending (Large)'!#REF!</f>
        <v>#REF!</v>
      </c>
      <c r="U75" s="464" t="e">
        <f>'Conventional Pending (Large)'!#REF!</f>
        <v>#REF!</v>
      </c>
      <c r="V75" s="464" t="e">
        <f>'Conventional Pending (Large)'!#REF!</f>
        <v>#REF!</v>
      </c>
      <c r="W75" s="464" t="e">
        <f>'Conventional Pending (Large)'!#REF!</f>
        <v>#REF!</v>
      </c>
      <c r="X75" s="464" t="e">
        <f>'Conventional Pending (Large)'!#REF!</f>
        <v>#REF!</v>
      </c>
      <c r="Y75" s="505" t="e">
        <f>'Conventional Pending (Large)'!#REF!</f>
        <v>#REF!</v>
      </c>
      <c r="Z75" s="505" t="e">
        <f>'Conventional Pending (Large)'!#REF!</f>
        <v>#REF!</v>
      </c>
      <c r="AA75" s="462"/>
      <c r="AB75" s="462"/>
      <c r="AC75" s="462"/>
      <c r="AD75" s="462"/>
      <c r="AE75" s="462"/>
      <c r="AF75" s="464" t="e">
        <f>'Conventional Pending (Large)'!#REF!</f>
        <v>#REF!</v>
      </c>
      <c r="AG75" s="464"/>
      <c r="AJ75" s="462">
        <v>0</v>
      </c>
      <c r="AK75" s="462"/>
      <c r="AL75" s="462"/>
      <c r="AM75" s="462"/>
      <c r="AN75" s="462"/>
      <c r="AO75" s="462"/>
      <c r="AP75" s="462"/>
      <c r="AQ75" s="462"/>
      <c r="AR75" s="462" t="e">
        <f>'Conventional Pending (Large)'!#REF!</f>
        <v>#REF!</v>
      </c>
      <c r="AS75" s="462" t="e">
        <f>'Conventional Pending (Large)'!#REF!</f>
        <v>#REF!</v>
      </c>
      <c r="AT75" s="462" t="e">
        <f>'Conventional Pending (Large)'!#REF!</f>
        <v>#REF!</v>
      </c>
      <c r="AU75" s="462" t="e">
        <f>'Conventional Pending (Large)'!#REF!</f>
        <v>#REF!</v>
      </c>
      <c r="AV75" s="462" t="e">
        <f>'Conventional Pending (Large)'!#REF!</f>
        <v>#REF!</v>
      </c>
      <c r="AW75" s="462" t="e">
        <f>'Conventional Pending (Large)'!#REF!</f>
        <v>#REF!</v>
      </c>
      <c r="AX75" s="462" t="e">
        <f>'Conventional Pending (Large)'!#REF!</f>
        <v>#REF!</v>
      </c>
      <c r="AY75" s="462" t="e">
        <f>'Conventional Pending (Large)'!#REF!</f>
        <v>#REF!</v>
      </c>
      <c r="AZ75" s="462" t="e">
        <f>'Conventional Pending (Large)'!#REF!</f>
        <v>#REF!</v>
      </c>
      <c r="BA75" s="462" t="e">
        <f>'Conventional Pending (Large)'!#REF!</f>
        <v>#REF!</v>
      </c>
      <c r="BB75" s="462" t="e">
        <f>'Conventional Pending (Large)'!#REF!</f>
        <v>#REF!</v>
      </c>
      <c r="BC75" s="462" t="e">
        <f>'Conventional Pending (Large)'!#REF!</f>
        <v>#REF!</v>
      </c>
      <c r="BD75" s="462" t="e">
        <f>'Conventional Pending (Large)'!#REF!</f>
        <v>#REF!</v>
      </c>
      <c r="BE75" s="462" t="e">
        <f>'Conventional Pending (Large)'!#REF!</f>
        <v>#REF!</v>
      </c>
      <c r="BF75" s="462" t="e">
        <f>'Conventional Pending (Large)'!#REF!</f>
        <v>#REF!</v>
      </c>
      <c r="BG75" s="462" t="e">
        <f>'Conventional Pending (Large)'!#REF!</f>
        <v>#REF!</v>
      </c>
      <c r="BH75" s="457" t="e">
        <f t="shared" si="1"/>
        <v>#REF!</v>
      </c>
      <c r="BI75" s="460" t="e">
        <f>'Conventional Pending (Large)'!#REF!</f>
        <v>#REF!</v>
      </c>
      <c r="BJ75" s="460" t="e">
        <f>'Conventional Pending (Large)'!#REF!</f>
        <v>#REF!</v>
      </c>
      <c r="BK75" s="457" t="s">
        <v>443</v>
      </c>
      <c r="BL75" s="457" t="s">
        <v>37</v>
      </c>
    </row>
    <row r="76" spans="1:64" x14ac:dyDescent="0.45">
      <c r="A76" s="462">
        <f>'Conventional Pending (Large)'!A15</f>
        <v>14</v>
      </c>
      <c r="B76" s="467" t="str">
        <f>'Conventional Pending (Large)'!B15</f>
        <v>234110OUT</v>
      </c>
      <c r="C76" s="462" t="str">
        <f>'Conventional Pending (Large)'!C15</f>
        <v>Grant with S106 Obligations</v>
      </c>
      <c r="D76" s="462" t="str">
        <f>'Conventional Pending (Large)'!D15</f>
        <v>lock</v>
      </c>
      <c r="E76" s="462">
        <f>'Conventional Pending (Large)'!E15</f>
        <v>45973</v>
      </c>
      <c r="F76" s="462" t="str">
        <f>'Conventional Pending (Large)'!F15</f>
        <v>lock</v>
      </c>
      <c r="G76" s="116" t="str">
        <f>'Conventional Pending (Large)'!G15</f>
        <v>The Green Quarter Southall UB1 1QX</v>
      </c>
      <c r="H76" s="462" t="str">
        <f>'Conventional Pending (Large)'!H15</f>
        <v>Phases 4 to 9</v>
      </c>
      <c r="I76" s="462">
        <f>'Conventional Pending (Large)'!I15</f>
        <v>5566</v>
      </c>
      <c r="J76" s="462">
        <f>'Conventional Pending (Large)'!J15</f>
        <v>0</v>
      </c>
      <c r="K76" s="462">
        <f>'Conventional Pending (Large)'!K15</f>
        <v>5566</v>
      </c>
      <c r="L76" s="462"/>
      <c r="M76" s="462"/>
      <c r="N76" s="462"/>
      <c r="O76" s="462"/>
      <c r="P76" s="464" t="str">
        <f>'Conventional Pending (Large)'!M15</f>
        <v>New Build</v>
      </c>
      <c r="Q76" s="464" t="str">
        <f>'Conventional Pending (Large)'!N15</f>
        <v>Southall West</v>
      </c>
      <c r="R76" s="464" t="str">
        <f>'Conventional Pending (Large)'!O15</f>
        <v>Southall</v>
      </c>
      <c r="S76" s="464">
        <f>'Conventional Pending (Large)'!P15</f>
        <v>512399</v>
      </c>
      <c r="T76" s="464">
        <f>'Conventional Pending (Large)'!Q15</f>
        <v>179815</v>
      </c>
      <c r="U76" s="464">
        <f>'Conventional Pending (Large)'!R15</f>
        <v>0</v>
      </c>
      <c r="V76" s="464" t="str">
        <f>'Conventional Pending (Large)'!S15</f>
        <v>SOU5</v>
      </c>
      <c r="W76" s="464" t="str">
        <f>'Conventional Pending (Large)'!T15</f>
        <v>11SO</v>
      </c>
      <c r="X76" s="464">
        <f>'Conventional Pending (Large)'!U15</f>
        <v>0</v>
      </c>
      <c r="Y76" s="475">
        <f>'Conventional Pending (Large)'!V15</f>
        <v>21.7</v>
      </c>
      <c r="Z76" s="475" t="str">
        <f>'Conventional Pending (Large)'!W15</f>
        <v>5566 (part)</v>
      </c>
      <c r="AA76" s="462"/>
      <c r="AB76" s="462"/>
      <c r="AC76" s="462"/>
      <c r="AD76" s="462"/>
      <c r="AE76" s="462"/>
      <c r="AF76" s="461" t="str">
        <f>'Conventional Pending (Large)'!AB15</f>
        <v xml:space="preserve"> Decision not yet taken (as of 31/03/2025)
</v>
      </c>
      <c r="AG76" s="461" t="s">
        <v>449</v>
      </c>
      <c r="AJ76" s="462">
        <v>0</v>
      </c>
      <c r="AK76" s="462"/>
      <c r="AL76" s="462"/>
      <c r="AM76" s="462"/>
      <c r="AN76" s="462"/>
      <c r="AO76" s="462"/>
      <c r="AP76" s="462"/>
      <c r="AQ76" s="462"/>
      <c r="AR76" s="116">
        <f>'Conventional Pending (Large)'!AM15</f>
        <v>0</v>
      </c>
      <c r="AS76" s="116">
        <f>'Conventional Pending (Large)'!AN15</f>
        <v>0</v>
      </c>
      <c r="AT76" s="116">
        <f>'Conventional Pending (Large)'!AO15</f>
        <v>0</v>
      </c>
      <c r="AU76" s="116">
        <f>'Conventional Pending (Large)'!AP15</f>
        <v>0</v>
      </c>
      <c r="AV76" s="116">
        <f>'Conventional Pending (Large)'!AQ15</f>
        <v>0</v>
      </c>
      <c r="AW76" s="116">
        <f>'Conventional Pending (Large)'!AR15</f>
        <v>214</v>
      </c>
      <c r="AX76" s="116">
        <f>'Conventional Pending (Large)'!AS15</f>
        <v>214</v>
      </c>
      <c r="AY76" s="116">
        <f>'Conventional Pending (Large)'!AT15</f>
        <v>214</v>
      </c>
      <c r="AZ76" s="116">
        <f>'Conventional Pending (Large)'!AU15</f>
        <v>214</v>
      </c>
      <c r="BA76" s="116">
        <f>'Conventional Pending (Large)'!AV15</f>
        <v>214</v>
      </c>
      <c r="BB76" s="116">
        <f>'Conventional Pending (Large)'!AW15</f>
        <v>214</v>
      </c>
      <c r="BC76" s="116">
        <f>'Conventional Pending (Large)'!AX15</f>
        <v>214</v>
      </c>
      <c r="BD76" s="116">
        <f>'Conventional Pending (Large)'!AY15</f>
        <v>214</v>
      </c>
      <c r="BE76" s="116">
        <f>'Conventional Pending (Large)'!AZ15</f>
        <v>214</v>
      </c>
      <c r="BF76" s="116">
        <f>'Conventional Pending (Large)'!BA15</f>
        <v>214</v>
      </c>
      <c r="BG76" s="116">
        <f>'Conventional Pending (Large)'!BB15</f>
        <v>2140</v>
      </c>
      <c r="BH76" s="457">
        <f t="shared" si="1"/>
        <v>2140</v>
      </c>
      <c r="BI76" s="460" t="str">
        <f>'Conventional Pending (Large)'!AC15</f>
        <v xml:space="preserve">Application lodged and validated in October 2023. Pending input supersedes allocation capacity estimate. Resolution to grant given 6th November 2024. Decision now issued in November 2025, but after 31/03/2025 and so remains in pending tab for now. Given extended development programme only a proportion of the 5566 units will be completed during the trajectory period. </v>
      </c>
      <c r="BJ76" s="460" t="str">
        <f>'Conventional Pending (Large)'!AD15</f>
        <v>Bespoke. Decision issued November 2025. The ES (Volume 1, Chapter C) for phases 4 to 9 estimate that development will take approximately 27 years. Works are assumed to commence in May 2027 and conclude by March 2055. It is assumed that the delivery of the first units built under these phases would not complete before May 2029. In the absence of further information, the approved capacity has been split equally over 27 years equating to an annual total of 214 units.  It is acknowledged that this distribution may change as reserve matter applications are progressed for each phase, however the annualised delivery total is not considered to be unrealistic. Based on this split 38% (2,140) of the approved capacity is anticipated to complete during the life of the Local Plan. The remaining 3,426 is split over 17 years beyond the plan period.</v>
      </c>
      <c r="BK76" s="457" t="s">
        <v>1103</v>
      </c>
      <c r="BL76" s="457" t="s">
        <v>450</v>
      </c>
    </row>
    <row r="77" spans="1:64" s="76" customFormat="1" hidden="1" x14ac:dyDescent="0.45">
      <c r="A77" s="462">
        <f>'Conventional Pending (Large)'!A16</f>
        <v>15</v>
      </c>
      <c r="B77" s="498" t="str">
        <f>'Conventional Pending (Large)'!B16</f>
        <v>223246FUL</v>
      </c>
      <c r="C77" s="462" t="str">
        <f>'Conventional Pending (Large)'!C16</f>
        <v>lock</v>
      </c>
      <c r="D77" s="462" t="str">
        <f>'Conventional Pending (Large)'!D16</f>
        <v>lock</v>
      </c>
      <c r="E77" s="462" t="str">
        <f>'Conventional Pending (Large)'!E16</f>
        <v>lock</v>
      </c>
      <c r="F77" s="462" t="str">
        <f>'Conventional Pending (Large)'!F16</f>
        <v>lock</v>
      </c>
      <c r="G77" s="462" t="str">
        <f>'Conventional Pending (Large)'!G16</f>
        <v>Southall Community Centre 20 Merrick Road Southall Middlesex UB2 4AU</v>
      </c>
      <c r="H77" s="462">
        <f>'Conventional Pending (Large)'!H16</f>
        <v>0</v>
      </c>
      <c r="I77" s="462">
        <f>'Conventional Pending (Large)'!I16</f>
        <v>215</v>
      </c>
      <c r="J77" s="462">
        <f>'Conventional Pending (Large)'!J16</f>
        <v>0</v>
      </c>
      <c r="K77" s="462">
        <f>'Conventional Pending (Large)'!K16</f>
        <v>215</v>
      </c>
      <c r="L77" s="462"/>
      <c r="M77" s="462"/>
      <c r="N77" s="462"/>
      <c r="O77" s="462"/>
      <c r="P77" s="464">
        <f>'Conventional Pending (Large)'!M16</f>
        <v>0</v>
      </c>
      <c r="Q77" s="464" t="str">
        <f>'Conventional Pending (Large)'!N16</f>
        <v>Southall Green</v>
      </c>
      <c r="R77" s="464" t="str">
        <f>'Conventional Pending (Large)'!O16</f>
        <v>Southall</v>
      </c>
      <c r="S77" s="464">
        <f>'Conventional Pending (Large)'!P16</f>
        <v>0</v>
      </c>
      <c r="T77" s="464">
        <f>'Conventional Pending (Large)'!Q16</f>
        <v>0</v>
      </c>
      <c r="U77" s="464">
        <f>'Conventional Pending (Large)'!R16</f>
        <v>0</v>
      </c>
      <c r="V77" s="464" t="str">
        <f>'Conventional Pending (Large)'!S16</f>
        <v>No</v>
      </c>
      <c r="W77" s="464" t="str">
        <f>'Conventional Pending (Large)'!T16</f>
        <v>07SO (SO10)</v>
      </c>
      <c r="X77" s="464" t="str">
        <f>'Conventional Pending (Large)'!U16</f>
        <v>215</v>
      </c>
      <c r="Y77" s="505">
        <f>'Conventional Pending (Large)'!V16</f>
        <v>0.35</v>
      </c>
      <c r="Z77" s="505">
        <f>'Conventional Pending (Large)'!W16</f>
        <v>0</v>
      </c>
      <c r="AA77" s="462"/>
      <c r="AB77" s="462"/>
      <c r="AC77" s="462"/>
      <c r="AD77" s="462"/>
      <c r="AE77" s="462"/>
      <c r="AF77" s="464" t="str">
        <f>'Conventional Pending (Large)'!AB16</f>
        <v>Decision not yet taken</v>
      </c>
      <c r="AG77" s="464"/>
      <c r="AJ77" s="462">
        <v>0</v>
      </c>
      <c r="AK77" s="462"/>
      <c r="AL77" s="462"/>
      <c r="AM77" s="462"/>
      <c r="AN77" s="462"/>
      <c r="AO77" s="462"/>
      <c r="AP77" s="462"/>
      <c r="AQ77" s="462"/>
      <c r="AR77" s="462">
        <f>'Conventional Pending (Large)'!AM16</f>
        <v>0</v>
      </c>
      <c r="AS77" s="462">
        <f>'Conventional Pending (Large)'!AN16</f>
        <v>0</v>
      </c>
      <c r="AT77" s="462">
        <f>'Conventional Pending (Large)'!AO16</f>
        <v>0</v>
      </c>
      <c r="AU77" s="462">
        <f>'Conventional Pending (Large)'!AP16</f>
        <v>0</v>
      </c>
      <c r="AV77" s="462">
        <f>'Conventional Pending (Large)'!AQ16</f>
        <v>0</v>
      </c>
      <c r="AW77" s="462">
        <f>'Conventional Pending (Large)'!AR16</f>
        <v>0</v>
      </c>
      <c r="AX77" s="462">
        <f>'Conventional Pending (Large)'!AS16</f>
        <v>0</v>
      </c>
      <c r="AY77" s="462">
        <f>'Conventional Pending (Large)'!AT16</f>
        <v>0</v>
      </c>
      <c r="AZ77" s="462">
        <f>'Conventional Pending (Large)'!AU16</f>
        <v>0</v>
      </c>
      <c r="BA77" s="462">
        <f>'Conventional Pending (Large)'!AV16</f>
        <v>0</v>
      </c>
      <c r="BB77" s="462">
        <f>'Conventional Pending (Large)'!AW16</f>
        <v>0</v>
      </c>
      <c r="BC77" s="462">
        <f>'Conventional Pending (Large)'!AX16</f>
        <v>0</v>
      </c>
      <c r="BD77" s="462">
        <f>'Conventional Pending (Large)'!AY16</f>
        <v>0</v>
      </c>
      <c r="BE77" s="462">
        <f>'Conventional Pending (Large)'!AZ16</f>
        <v>0</v>
      </c>
      <c r="BF77" s="462">
        <f>'Conventional Pending (Large)'!BA16</f>
        <v>0</v>
      </c>
      <c r="BG77" s="462">
        <f>'Conventional Pending (Large)'!BB16</f>
        <v>0</v>
      </c>
      <c r="BH77" s="457">
        <f t="shared" si="1"/>
        <v>0</v>
      </c>
      <c r="BI77" s="460" t="str">
        <f>'Conventional Pending (Large)'!AC16</f>
        <v xml:space="preserve">Forming component part of allocation. Proposed capacity subsumed within the allocation capacity estimate. Draft decision issued January 2026, but legal agreement not yet signed. </v>
      </c>
      <c r="BJ77" s="460" t="str">
        <f>'Conventional Pending (Large)'!AD16</f>
        <v>NA</v>
      </c>
      <c r="BK77" s="457" t="s">
        <v>453</v>
      </c>
      <c r="BL77" s="457" t="s">
        <v>37</v>
      </c>
    </row>
    <row r="78" spans="1:64" s="494" customFormat="1" x14ac:dyDescent="0.45">
      <c r="A78" s="493" t="e">
        <f>'NSC Pending'!#REF!</f>
        <v>#REF!</v>
      </c>
      <c r="B78" s="500" t="e">
        <f>'NSC Pending'!#REF!</f>
        <v>#REF!</v>
      </c>
      <c r="C78" s="493" t="e">
        <f>'NSC Pending'!#REF!</f>
        <v>#REF!</v>
      </c>
      <c r="D78" s="493" t="e">
        <f>'NSC Pending'!#REF!</f>
        <v>#REF!</v>
      </c>
      <c r="E78" s="493" t="e">
        <f>'NSC Pending'!#REF!</f>
        <v>#REF!</v>
      </c>
      <c r="F78" s="493" t="e">
        <f>'NSC Pending'!#REF!</f>
        <v>#REF!</v>
      </c>
      <c r="G78" s="493" t="e">
        <f>'NSC Pending'!#REF!</f>
        <v>#REF!</v>
      </c>
      <c r="H78" s="493" t="e">
        <f>'NSC Pending'!#REF!</f>
        <v>#REF!</v>
      </c>
      <c r="I78" s="493" t="e">
        <f>'NSC Pending'!#REF!</f>
        <v>#REF!</v>
      </c>
      <c r="J78" s="493" t="e">
        <f>'NSC Pending'!#REF!</f>
        <v>#REF!</v>
      </c>
      <c r="K78" s="493" t="e">
        <f>'NSC Pending'!#REF!</f>
        <v>#REF!</v>
      </c>
      <c r="L78" s="493"/>
      <c r="M78" s="493"/>
      <c r="N78" s="493"/>
      <c r="O78" s="493"/>
      <c r="P78" s="493" t="e">
        <f>'NSC Pending'!#REF!</f>
        <v>#REF!</v>
      </c>
      <c r="Q78" s="493" t="e">
        <f>'NSC Pending'!#REF!</f>
        <v>#REF!</v>
      </c>
      <c r="R78" s="493" t="e">
        <f>'NSC Pending'!#REF!</f>
        <v>#REF!</v>
      </c>
      <c r="S78" s="493" t="e">
        <f>'NSC Pending'!#REF!</f>
        <v>#REF!</v>
      </c>
      <c r="T78" s="493" t="e">
        <f>'NSC Pending'!#REF!</f>
        <v>#REF!</v>
      </c>
      <c r="U78" s="493" t="e">
        <f>'NSC Pending'!#REF!</f>
        <v>#REF!</v>
      </c>
      <c r="V78" s="493" t="e">
        <f>'NSC Pending'!#REF!</f>
        <v>#REF!</v>
      </c>
      <c r="W78" s="493" t="e">
        <f>'NSC Pending'!#REF!</f>
        <v>#REF!</v>
      </c>
      <c r="X78" s="493" t="e">
        <f>'NSC Pending'!#REF!</f>
        <v>#REF!</v>
      </c>
      <c r="Y78" s="503" t="e">
        <f>'NSC Pending'!#REF!</f>
        <v>#REF!</v>
      </c>
      <c r="Z78" s="503" t="e">
        <f>'NSC Pending'!#REF!</f>
        <v>#REF!</v>
      </c>
      <c r="AA78" s="493"/>
      <c r="AB78" s="493"/>
      <c r="AC78" s="493"/>
      <c r="AD78" s="493"/>
      <c r="AE78" s="493"/>
      <c r="AF78" s="493" t="e">
        <f>'NSC Pending'!#REF!</f>
        <v>#REF!</v>
      </c>
      <c r="AG78" s="493" t="s">
        <v>409</v>
      </c>
      <c r="AJ78" s="493">
        <v>0</v>
      </c>
      <c r="AK78" s="493"/>
      <c r="AL78" s="493"/>
      <c r="AM78" s="493"/>
      <c r="AN78" s="493"/>
      <c r="AO78" s="493"/>
      <c r="AP78" s="493"/>
      <c r="AQ78" s="493"/>
      <c r="AR78" s="493" t="e">
        <f>'NSC Pending'!#REF!</f>
        <v>#REF!</v>
      </c>
      <c r="AS78" s="493" t="e">
        <f>'NSC Pending'!#REF!</f>
        <v>#REF!</v>
      </c>
      <c r="AT78" s="493" t="e">
        <f>'NSC Pending'!#REF!</f>
        <v>#REF!</v>
      </c>
      <c r="AU78" s="493" t="e">
        <f>'NSC Pending'!#REF!</f>
        <v>#REF!</v>
      </c>
      <c r="AV78" s="493" t="e">
        <f>'NSC Pending'!#REF!</f>
        <v>#REF!</v>
      </c>
      <c r="AW78" s="493" t="e">
        <f>'NSC Pending'!#REF!</f>
        <v>#REF!</v>
      </c>
      <c r="AX78" s="493" t="e">
        <f>'NSC Pending'!#REF!</f>
        <v>#REF!</v>
      </c>
      <c r="AY78" s="493" t="e">
        <f>'NSC Pending'!#REF!</f>
        <v>#REF!</v>
      </c>
      <c r="AZ78" s="493" t="e">
        <f>'NSC Pending'!#REF!</f>
        <v>#REF!</v>
      </c>
      <c r="BA78" s="493" t="e">
        <f>'NSC Pending'!#REF!</f>
        <v>#REF!</v>
      </c>
      <c r="BB78" s="493" t="e">
        <f>'NSC Pending'!#REF!</f>
        <v>#REF!</v>
      </c>
      <c r="BC78" s="493" t="e">
        <f>'NSC Pending'!#REF!</f>
        <v>#REF!</v>
      </c>
      <c r="BD78" s="493" t="e">
        <f>'NSC Pending'!#REF!</f>
        <v>#REF!</v>
      </c>
      <c r="BE78" s="493" t="e">
        <f>'NSC Pending'!#REF!</f>
        <v>#REF!</v>
      </c>
      <c r="BF78" s="493" t="e">
        <f>'NSC Pending'!#REF!</f>
        <v>#REF!</v>
      </c>
      <c r="BG78" s="493" t="e">
        <f>'NSC Pending'!#REF!</f>
        <v>#REF!</v>
      </c>
      <c r="BH78" s="457" t="e">
        <f t="shared" si="1"/>
        <v>#REF!</v>
      </c>
      <c r="BI78" s="457" t="e">
        <f>'NSC Pending'!#REF!</f>
        <v>#REF!</v>
      </c>
      <c r="BJ78" s="457" t="e">
        <f>'NSC Pending'!#REF!</f>
        <v>#REF!</v>
      </c>
      <c r="BK78" s="457" t="s">
        <v>1188</v>
      </c>
      <c r="BL78" s="457" t="s">
        <v>491</v>
      </c>
    </row>
    <row r="79" spans="1:64" x14ac:dyDescent="0.45">
      <c r="A79" s="462">
        <f>'NSC Pending'!A5</f>
        <v>2</v>
      </c>
      <c r="B79" s="466" t="str">
        <f>'NSC Pending'!B5</f>
        <v>215858FUL</v>
      </c>
      <c r="C79" s="462" t="str">
        <f>'NSC Pending'!C5</f>
        <v>lock</v>
      </c>
      <c r="D79" s="462" t="str">
        <f>'NSC Pending'!D5</f>
        <v>lock</v>
      </c>
      <c r="E79" s="462" t="str">
        <f>'NSC Pending'!E5</f>
        <v>lock</v>
      </c>
      <c r="F79" s="462" t="str">
        <f>'NSC Pending'!F5</f>
        <v>lock</v>
      </c>
      <c r="G79" s="116" t="str">
        <f>'NSC Pending'!G5</f>
        <v>Library For Iranian Studies The Woodlands Hall Crown Street Acton W3 8SA</v>
      </c>
      <c r="H79" s="462" t="str">
        <f>'NSC Pending'!H5</f>
        <v>Student Accommodation</v>
      </c>
      <c r="I79" s="462">
        <f>'NSC Pending'!N5</f>
        <v>42</v>
      </c>
      <c r="J79" s="462">
        <f>'NSC Pending'!M5</f>
        <v>0</v>
      </c>
      <c r="K79" s="462">
        <f>'NSC Pending'!O5</f>
        <v>42</v>
      </c>
      <c r="L79" s="462"/>
      <c r="M79" s="462"/>
      <c r="N79" s="462"/>
      <c r="O79" s="462"/>
      <c r="P79" s="462" t="str">
        <f>'NSC Pending'!P5</f>
        <v>New Build</v>
      </c>
      <c r="Q79" s="462" t="str">
        <f>'NSC Pending'!Q5</f>
        <v>South Action</v>
      </c>
      <c r="R79" s="462" t="str">
        <f>'NSC Pending'!R5</f>
        <v>Acton</v>
      </c>
      <c r="S79" s="462">
        <f>'NSC Pending'!S5</f>
        <v>519857</v>
      </c>
      <c r="T79" s="462">
        <f>'NSC Pending'!T5</f>
        <v>180089</v>
      </c>
      <c r="U79" s="462">
        <f>'NSC Pending'!U5</f>
        <v>0</v>
      </c>
      <c r="V79" s="462" t="str">
        <f>'NSC Pending'!V5</f>
        <v>No</v>
      </c>
      <c r="W79" s="462" t="str">
        <f>'NSC Pending'!W5</f>
        <v>No</v>
      </c>
      <c r="X79" s="462" t="str">
        <f>'NSC Pending'!X5</f>
        <v>NA</v>
      </c>
      <c r="Y79" s="473">
        <f>'NSC Pending'!Y5</f>
        <v>0.06</v>
      </c>
      <c r="Z79" s="473">
        <f>'NSC Pending'!Z5</f>
        <v>42</v>
      </c>
      <c r="AA79" s="462"/>
      <c r="AB79" s="462"/>
      <c r="AC79" s="462"/>
      <c r="AD79" s="462"/>
      <c r="AE79" s="462"/>
      <c r="AF79" s="116" t="str">
        <f>'NSC Pending'!AA5</f>
        <v>Resolution to grant pending legal agreement</v>
      </c>
      <c r="AG79" s="116" t="s">
        <v>422</v>
      </c>
      <c r="AJ79" s="462">
        <v>0</v>
      </c>
      <c r="AK79" s="462"/>
      <c r="AL79" s="462"/>
      <c r="AM79" s="462"/>
      <c r="AN79" s="462"/>
      <c r="AO79" s="462"/>
      <c r="AP79" s="462"/>
      <c r="AQ79" s="462"/>
      <c r="AR79" s="116">
        <f>'NSC Pending'!AM5</f>
        <v>0</v>
      </c>
      <c r="AS79" s="116">
        <f>'NSC Pending'!AN5</f>
        <v>0</v>
      </c>
      <c r="AT79" s="116">
        <f>'NSC Pending'!AO5</f>
        <v>0</v>
      </c>
      <c r="AU79" s="116">
        <f>'NSC Pending'!AP5</f>
        <v>0</v>
      </c>
      <c r="AV79" s="116">
        <f>'NSC Pending'!AQ5</f>
        <v>0</v>
      </c>
      <c r="AW79" s="116">
        <f>'NSC Pending'!AR5</f>
        <v>0</v>
      </c>
      <c r="AX79" s="116">
        <f>'NSC Pending'!AS5</f>
        <v>21</v>
      </c>
      <c r="AY79" s="116">
        <f>'NSC Pending'!AT5</f>
        <v>21</v>
      </c>
      <c r="AZ79" s="116">
        <f>'NSC Pending'!AU5</f>
        <v>0</v>
      </c>
      <c r="BA79" s="116">
        <f>'NSC Pending'!AV5</f>
        <v>0</v>
      </c>
      <c r="BB79" s="116">
        <f>'NSC Pending'!AW5</f>
        <v>0</v>
      </c>
      <c r="BC79" s="116">
        <f>'NSC Pending'!AX5</f>
        <v>0</v>
      </c>
      <c r="BD79" s="116">
        <f>'NSC Pending'!AY5</f>
        <v>0</v>
      </c>
      <c r="BE79" s="116">
        <f>'NSC Pending'!AZ5</f>
        <v>0</v>
      </c>
      <c r="BF79" s="116">
        <f>'NSC Pending'!BA5</f>
        <v>0</v>
      </c>
      <c r="BG79" s="116">
        <f>'NSC Pending'!BB5</f>
        <v>42</v>
      </c>
      <c r="BH79" s="457">
        <f t="shared" si="1"/>
        <v>42</v>
      </c>
      <c r="BI79" s="457" t="str">
        <f>'NSC Pending'!AB5</f>
        <v>Draft decision notice issued Feb 2024.</v>
      </c>
      <c r="BJ79" s="457" t="str">
        <f>'NSC Pending'!AC5</f>
        <v>Scenario 18. Scheme approved at Committee in January 2024 subject to legal agreement being signed.</v>
      </c>
      <c r="BK79" s="457">
        <v>0</v>
      </c>
      <c r="BL79" s="457" t="s">
        <v>1189</v>
      </c>
    </row>
    <row r="80" spans="1:64" s="76" customFormat="1" hidden="1" x14ac:dyDescent="0.45">
      <c r="A80" s="462" t="e">
        <f>'NSC Pending'!#REF!</f>
        <v>#REF!</v>
      </c>
      <c r="B80" s="501" t="e">
        <f>'NSC Pending'!#REF!</f>
        <v>#REF!</v>
      </c>
      <c r="C80" s="462" t="e">
        <f>'NSC Pending'!#REF!</f>
        <v>#REF!</v>
      </c>
      <c r="D80" s="462" t="e">
        <f>'NSC Pending'!#REF!</f>
        <v>#REF!</v>
      </c>
      <c r="E80" s="462" t="e">
        <f>'NSC Pending'!#REF!</f>
        <v>#REF!</v>
      </c>
      <c r="F80" s="462" t="e">
        <f>'NSC Pending'!#REF!</f>
        <v>#REF!</v>
      </c>
      <c r="G80" s="462" t="e">
        <f>'NSC Pending'!#REF!</f>
        <v>#REF!</v>
      </c>
      <c r="H80" s="462" t="e">
        <f>'NSC Pending'!#REF!</f>
        <v>#REF!</v>
      </c>
      <c r="I80" s="462" t="e">
        <f>'NSC Pending'!#REF!</f>
        <v>#REF!</v>
      </c>
      <c r="J80" s="462" t="e">
        <f>'NSC Pending'!#REF!</f>
        <v>#REF!</v>
      </c>
      <c r="K80" s="462" t="e">
        <f>'NSC Pending'!#REF!</f>
        <v>#REF!</v>
      </c>
      <c r="L80" s="462"/>
      <c r="M80" s="462"/>
      <c r="N80" s="462"/>
      <c r="O80" s="462"/>
      <c r="P80" s="462" t="e">
        <f>'NSC Pending'!#REF!</f>
        <v>#REF!</v>
      </c>
      <c r="Q80" s="462" t="e">
        <f>'NSC Pending'!#REF!</f>
        <v>#REF!</v>
      </c>
      <c r="R80" s="462" t="e">
        <f>'NSC Pending'!#REF!</f>
        <v>#REF!</v>
      </c>
      <c r="S80" s="462" t="e">
        <f>'NSC Pending'!#REF!</f>
        <v>#REF!</v>
      </c>
      <c r="T80" s="462" t="e">
        <f>'NSC Pending'!#REF!</f>
        <v>#REF!</v>
      </c>
      <c r="U80" s="462" t="e">
        <f>'NSC Pending'!#REF!</f>
        <v>#REF!</v>
      </c>
      <c r="V80" s="462" t="e">
        <f>'NSC Pending'!#REF!</f>
        <v>#REF!</v>
      </c>
      <c r="W80" s="462" t="e">
        <f>'NSC Pending'!#REF!</f>
        <v>#REF!</v>
      </c>
      <c r="X80" s="462" t="e">
        <f>'NSC Pending'!#REF!</f>
        <v>#REF!</v>
      </c>
      <c r="Y80" s="448" t="e">
        <f>'NSC Pending'!#REF!</f>
        <v>#REF!</v>
      </c>
      <c r="Z80" s="448" t="e">
        <f>'NSC Pending'!#REF!</f>
        <v>#REF!</v>
      </c>
      <c r="AA80" s="462"/>
      <c r="AB80" s="462"/>
      <c r="AC80" s="462"/>
      <c r="AD80" s="462"/>
      <c r="AE80" s="462"/>
      <c r="AF80" s="462" t="e">
        <f>'NSC Pending'!#REF!</f>
        <v>#REF!</v>
      </c>
      <c r="AG80" s="462"/>
      <c r="AJ80" s="462">
        <v>0</v>
      </c>
      <c r="AK80" s="462"/>
      <c r="AL80" s="462"/>
      <c r="AM80" s="462"/>
      <c r="AN80" s="462"/>
      <c r="AO80" s="462"/>
      <c r="AP80" s="462"/>
      <c r="AQ80" s="462"/>
      <c r="AR80" s="462" t="e">
        <f>'NSC Pending'!#REF!</f>
        <v>#REF!</v>
      </c>
      <c r="AS80" s="462" t="e">
        <f>'NSC Pending'!#REF!</f>
        <v>#REF!</v>
      </c>
      <c r="AT80" s="462" t="e">
        <f>'NSC Pending'!#REF!</f>
        <v>#REF!</v>
      </c>
      <c r="AU80" s="462" t="e">
        <f>'NSC Pending'!#REF!</f>
        <v>#REF!</v>
      </c>
      <c r="AV80" s="462" t="e">
        <f>'NSC Pending'!#REF!</f>
        <v>#REF!</v>
      </c>
      <c r="AW80" s="462" t="e">
        <f>'NSC Pending'!#REF!</f>
        <v>#REF!</v>
      </c>
      <c r="AX80" s="462" t="e">
        <f>'NSC Pending'!#REF!</f>
        <v>#REF!</v>
      </c>
      <c r="AY80" s="462" t="e">
        <f>'NSC Pending'!#REF!</f>
        <v>#REF!</v>
      </c>
      <c r="AZ80" s="462" t="e">
        <f>'NSC Pending'!#REF!</f>
        <v>#REF!</v>
      </c>
      <c r="BA80" s="462" t="e">
        <f>'NSC Pending'!#REF!</f>
        <v>#REF!</v>
      </c>
      <c r="BB80" s="462" t="e">
        <f>'NSC Pending'!#REF!</f>
        <v>#REF!</v>
      </c>
      <c r="BC80" s="462" t="e">
        <f>'NSC Pending'!#REF!</f>
        <v>#REF!</v>
      </c>
      <c r="BD80" s="462" t="e">
        <f>'NSC Pending'!#REF!</f>
        <v>#REF!</v>
      </c>
      <c r="BE80" s="462" t="e">
        <f>'NSC Pending'!#REF!</f>
        <v>#REF!</v>
      </c>
      <c r="BF80" s="462" t="e">
        <f>'NSC Pending'!#REF!</f>
        <v>#REF!</v>
      </c>
      <c r="BG80" s="462" t="e">
        <f>'NSC Pending'!#REF!</f>
        <v>#REF!</v>
      </c>
      <c r="BH80" s="457" t="e">
        <f t="shared" si="1"/>
        <v>#REF!</v>
      </c>
      <c r="BI80" s="457" t="e">
        <f>'NSC Pending'!#REF!</f>
        <v>#REF!</v>
      </c>
      <c r="BJ80" s="457" t="e">
        <f>'NSC Pending'!#REF!</f>
        <v>#REF!</v>
      </c>
      <c r="BK80" s="457" t="s">
        <v>1366</v>
      </c>
      <c r="BL80" s="457" t="s">
        <v>37</v>
      </c>
    </row>
    <row r="81" spans="1:64" x14ac:dyDescent="0.45">
      <c r="A81" s="462" t="e">
        <f>'NSC Pending'!#REF!</f>
        <v>#REF!</v>
      </c>
      <c r="B81" s="466" t="e">
        <f>'NSC Pending'!#REF!</f>
        <v>#REF!</v>
      </c>
      <c r="C81" s="462" t="e">
        <f>'NSC Pending'!#REF!</f>
        <v>#REF!</v>
      </c>
      <c r="D81" s="462" t="e">
        <f>'NSC Pending'!#REF!</f>
        <v>#REF!</v>
      </c>
      <c r="E81" s="462" t="e">
        <f>'NSC Pending'!#REF!</f>
        <v>#REF!</v>
      </c>
      <c r="F81" s="462" t="e">
        <f>'NSC Pending'!#REF!</f>
        <v>#REF!</v>
      </c>
      <c r="G81" s="116" t="e">
        <f>'NSC Pending'!#REF!</f>
        <v>#REF!</v>
      </c>
      <c r="H81" s="462" t="e">
        <f>'NSC Pending'!#REF!</f>
        <v>#REF!</v>
      </c>
      <c r="I81" s="462" t="e">
        <f>'NSC Pending'!#REF!</f>
        <v>#REF!</v>
      </c>
      <c r="J81" s="462" t="e">
        <f>'NSC Pending'!#REF!</f>
        <v>#REF!</v>
      </c>
      <c r="K81" s="462" t="e">
        <f>'NSC Pending'!#REF!</f>
        <v>#REF!</v>
      </c>
      <c r="L81" s="462"/>
      <c r="M81" s="462"/>
      <c r="N81" s="462"/>
      <c r="O81" s="462"/>
      <c r="P81" s="462" t="e">
        <f>'NSC Pending'!#REF!</f>
        <v>#REF!</v>
      </c>
      <c r="Q81" s="462" t="e">
        <f>'NSC Pending'!#REF!</f>
        <v>#REF!</v>
      </c>
      <c r="R81" s="462" t="e">
        <f>'NSC Pending'!#REF!</f>
        <v>#REF!</v>
      </c>
      <c r="S81" s="462" t="e">
        <f>'NSC Pending'!#REF!</f>
        <v>#REF!</v>
      </c>
      <c r="T81" s="462" t="e">
        <f>'NSC Pending'!#REF!</f>
        <v>#REF!</v>
      </c>
      <c r="U81" s="462" t="e">
        <f>'NSC Pending'!#REF!</f>
        <v>#REF!</v>
      </c>
      <c r="V81" s="462" t="e">
        <f>'NSC Pending'!#REF!</f>
        <v>#REF!</v>
      </c>
      <c r="W81" s="462" t="e">
        <f>'NSC Pending'!#REF!</f>
        <v>#REF!</v>
      </c>
      <c r="X81" s="462" t="e">
        <f>'NSC Pending'!#REF!</f>
        <v>#REF!</v>
      </c>
      <c r="Y81" s="473" t="e">
        <f>'NSC Pending'!#REF!</f>
        <v>#REF!</v>
      </c>
      <c r="Z81" s="473" t="e">
        <f>'NSC Pending'!#REF!</f>
        <v>#REF!</v>
      </c>
      <c r="AA81" s="462"/>
      <c r="AB81" s="462"/>
      <c r="AC81" s="462"/>
      <c r="AD81" s="462"/>
      <c r="AE81" s="462"/>
      <c r="AF81" s="116" t="e">
        <f>'NSC Pending'!#REF!</f>
        <v>#REF!</v>
      </c>
      <c r="AG81" s="116" t="s">
        <v>449</v>
      </c>
      <c r="AJ81" s="462">
        <v>0</v>
      </c>
      <c r="AK81" s="462"/>
      <c r="AL81" s="462"/>
      <c r="AM81" s="462"/>
      <c r="AN81" s="462"/>
      <c r="AO81" s="462"/>
      <c r="AP81" s="462"/>
      <c r="AQ81" s="462"/>
      <c r="AR81" s="116" t="e">
        <f>'NSC Pending'!#REF!</f>
        <v>#REF!</v>
      </c>
      <c r="AS81" s="116" t="e">
        <f>'NSC Pending'!#REF!</f>
        <v>#REF!</v>
      </c>
      <c r="AT81" s="116" t="e">
        <f>'NSC Pending'!#REF!</f>
        <v>#REF!</v>
      </c>
      <c r="AU81" s="116" t="e">
        <f>'NSC Pending'!#REF!</f>
        <v>#REF!</v>
      </c>
      <c r="AV81" s="116" t="e">
        <f>'NSC Pending'!#REF!</f>
        <v>#REF!</v>
      </c>
      <c r="AW81" s="116" t="e">
        <f>'NSC Pending'!#REF!</f>
        <v>#REF!</v>
      </c>
      <c r="AX81" s="116" t="e">
        <f>'NSC Pending'!#REF!</f>
        <v>#REF!</v>
      </c>
      <c r="AY81" s="116" t="e">
        <f>'NSC Pending'!#REF!</f>
        <v>#REF!</v>
      </c>
      <c r="AZ81" s="116" t="e">
        <f>'NSC Pending'!#REF!</f>
        <v>#REF!</v>
      </c>
      <c r="BA81" s="116" t="e">
        <f>'NSC Pending'!#REF!</f>
        <v>#REF!</v>
      </c>
      <c r="BB81" s="116" t="e">
        <f>'NSC Pending'!#REF!</f>
        <v>#REF!</v>
      </c>
      <c r="BC81" s="116" t="e">
        <f>'NSC Pending'!#REF!</f>
        <v>#REF!</v>
      </c>
      <c r="BD81" s="116" t="e">
        <f>'NSC Pending'!#REF!</f>
        <v>#REF!</v>
      </c>
      <c r="BE81" s="116" t="e">
        <f>'NSC Pending'!#REF!</f>
        <v>#REF!</v>
      </c>
      <c r="BF81" s="116" t="e">
        <f>'NSC Pending'!#REF!</f>
        <v>#REF!</v>
      </c>
      <c r="BG81" s="116" t="e">
        <f>'NSC Pending'!#REF!</f>
        <v>#REF!</v>
      </c>
      <c r="BH81" s="457" t="e">
        <f t="shared" si="1"/>
        <v>#REF!</v>
      </c>
      <c r="BI81" s="457" t="e">
        <f>'NSC Pending'!#REF!</f>
        <v>#REF!</v>
      </c>
      <c r="BJ81" s="457" t="e">
        <f>'NSC Pending'!#REF!</f>
        <v>#REF!</v>
      </c>
      <c r="BK81" s="457" t="s">
        <v>1187</v>
      </c>
      <c r="BL81" s="457" t="s">
        <v>1180</v>
      </c>
    </row>
    <row r="82" spans="1:64" x14ac:dyDescent="0.45">
      <c r="A82" s="462">
        <f>'NSC Pending'!A8</f>
        <v>5</v>
      </c>
      <c r="B82" s="466" t="str">
        <f>'NSC Pending'!B8</f>
        <v>235015FUL</v>
      </c>
      <c r="C82" s="462" t="str">
        <f>'NSC Pending'!C8</f>
        <v>Grant with S106 Obligations</v>
      </c>
      <c r="D82" s="462" t="str">
        <f>'NSC Pending'!D8</f>
        <v>lock</v>
      </c>
      <c r="E82" s="462">
        <f>'NSC Pending'!E8</f>
        <v>45750</v>
      </c>
      <c r="F82" s="462">
        <f>'NSC Pending'!F8</f>
        <v>45880</v>
      </c>
      <c r="G82" s="116" t="str">
        <f>'NSC Pending'!G8</f>
        <v>131 - 139 Broadway West Ealing W13 9BE</v>
      </c>
      <c r="H82" s="462" t="str">
        <f>'NSC Pending'!H8</f>
        <v>Co-living units (Sui Generis)</v>
      </c>
      <c r="I82" s="462">
        <f>'NSC Pending'!N8</f>
        <v>74</v>
      </c>
      <c r="J82" s="462">
        <f>'NSC Pending'!M8</f>
        <v>1</v>
      </c>
      <c r="K82" s="462">
        <f>'NSC Pending'!O8</f>
        <v>73</v>
      </c>
      <c r="L82" s="462"/>
      <c r="M82" s="462"/>
      <c r="N82" s="462"/>
      <c r="O82" s="462"/>
      <c r="P82" s="462" t="str">
        <f>'NSC Pending'!P8</f>
        <v>New Build</v>
      </c>
      <c r="Q82" s="462" t="str">
        <f>'NSC Pending'!Q8</f>
        <v>Walpole</v>
      </c>
      <c r="R82" s="462" t="str">
        <f>'NSC Pending'!R8</f>
        <v>Ealing</v>
      </c>
      <c r="S82" s="462">
        <f>'NSC Pending'!S8</f>
        <v>516143</v>
      </c>
      <c r="T82" s="462">
        <f>'NSC Pending'!T8</f>
        <v>180249</v>
      </c>
      <c r="U82" s="462">
        <f>'NSC Pending'!U8</f>
        <v>0</v>
      </c>
      <c r="V82" s="462" t="str">
        <f>'NSC Pending'!V8</f>
        <v>No</v>
      </c>
      <c r="W82" s="462" t="str">
        <f>'NSC Pending'!W8</f>
        <v>14EA</v>
      </c>
      <c r="X82" s="462" t="str">
        <f>'NSC Pending'!X8</f>
        <v>0</v>
      </c>
      <c r="Y82" s="473" t="str">
        <f>'NSC Pending'!Y8</f>
        <v>0.12</v>
      </c>
      <c r="Z82" s="473" t="str">
        <f>'NSC Pending'!Z8</f>
        <v>73</v>
      </c>
      <c r="AA82" s="462"/>
      <c r="AB82" s="462"/>
      <c r="AC82" s="462"/>
      <c r="AD82" s="462"/>
      <c r="AE82" s="462"/>
      <c r="AF82" s="116" t="str">
        <f>'NSC Pending'!AA8</f>
        <v>Draft Decision Waiting Legal Agreement (as of 31/03/2025)</v>
      </c>
      <c r="AG82" s="116" t="s">
        <v>422</v>
      </c>
      <c r="AJ82" s="462">
        <v>0</v>
      </c>
      <c r="AK82" s="462"/>
      <c r="AL82" s="462"/>
      <c r="AM82" s="462"/>
      <c r="AN82" s="462"/>
      <c r="AO82" s="462"/>
      <c r="AP82" s="462"/>
      <c r="AQ82" s="462"/>
      <c r="AR82" s="116">
        <f>'NSC Pending'!AM8</f>
        <v>0</v>
      </c>
      <c r="AS82" s="116">
        <f>'NSC Pending'!AN8</f>
        <v>0</v>
      </c>
      <c r="AT82" s="116">
        <f>'NSC Pending'!AO8</f>
        <v>0</v>
      </c>
      <c r="AU82" s="116">
        <f>'NSC Pending'!AP8</f>
        <v>0</v>
      </c>
      <c r="AV82" s="116">
        <f>'NSC Pending'!AQ8</f>
        <v>36</v>
      </c>
      <c r="AW82" s="116">
        <f>'NSC Pending'!AR8</f>
        <v>37</v>
      </c>
      <c r="AX82" s="116">
        <f>'NSC Pending'!AS8</f>
        <v>0</v>
      </c>
      <c r="AY82" s="116">
        <f>'NSC Pending'!AT8</f>
        <v>0</v>
      </c>
      <c r="AZ82" s="116">
        <f>'NSC Pending'!AU8</f>
        <v>0</v>
      </c>
      <c r="BA82" s="116">
        <f>'NSC Pending'!AV8</f>
        <v>0</v>
      </c>
      <c r="BB82" s="116">
        <f>'NSC Pending'!AW8</f>
        <v>0</v>
      </c>
      <c r="BC82" s="116">
        <f>'NSC Pending'!AX8</f>
        <v>0</v>
      </c>
      <c r="BD82" s="116">
        <f>'NSC Pending'!AY8</f>
        <v>0</v>
      </c>
      <c r="BE82" s="116">
        <f>'NSC Pending'!AZ8</f>
        <v>0</v>
      </c>
      <c r="BF82" s="116">
        <f>'NSC Pending'!BA8</f>
        <v>0</v>
      </c>
      <c r="BG82" s="116">
        <f>'NSC Pending'!BB8</f>
        <v>73</v>
      </c>
      <c r="BH82" s="457">
        <f t="shared" si="1"/>
        <v>37</v>
      </c>
      <c r="BI82" s="457" t="str">
        <f>'NSC Pending'!AB8</f>
        <v>This pending scheme effectively supersedes an earlier approval (225080FUL) for a co-living scheme on a smaller part of this site.  This pending scheme extends the development area to now also include 139 Broadway.
Note also both schemes part overlaps 14EA, a small site allocation.
Note decision for 235015FUL issued April 2025, but after 31/03/2025 and so remains in pending tab for now.</v>
      </c>
      <c r="BJ82" s="457" t="str">
        <f>'NSC Pending'!AC8</f>
        <v>Bespoke - Decision now issued April 2025. CIL commencement notice received Aug 2025. Site cleared September 2025.</v>
      </c>
      <c r="BK82" s="457" t="s">
        <v>1194</v>
      </c>
      <c r="BL82" s="457" t="s">
        <v>1193</v>
      </c>
    </row>
    <row r="83" spans="1:64" x14ac:dyDescent="0.45">
      <c r="A83" s="462">
        <f>'ConventionalAllocations (Large)'!A5</f>
        <v>1</v>
      </c>
      <c r="B83" s="465" t="str">
        <f>'ConventionalAllocations (Large)'!B5</f>
        <v>01AC</v>
      </c>
      <c r="C83" s="462"/>
      <c r="D83" s="462"/>
      <c r="E83" s="462"/>
      <c r="F83" s="462"/>
      <c r="G83" s="116" t="str">
        <f>'ConventionalAllocations (Large)'!D5</f>
        <v>Acton Gateway, King Street, Acton W3 9LA</v>
      </c>
      <c r="H83" s="462" t="str">
        <f>'ConventionalAllocations (Large)'!E5</f>
        <v>Residential Led, mixed use scheme (retail/food and beverage and community), public space.</v>
      </c>
      <c r="I83" s="462">
        <f>'ConventionalAllocations (Large)'!F5</f>
        <v>377</v>
      </c>
      <c r="J83" s="462">
        <f>'ConventionalAllocations (Large)'!H5</f>
        <v>0</v>
      </c>
      <c r="K83" s="462">
        <f>'ConventionalAllocations (Large)'!G5</f>
        <v>377</v>
      </c>
      <c r="L83" s="462" t="str">
        <f>'ConventionalAllocations (Large)'!I5</f>
        <v>None</v>
      </c>
      <c r="M83" s="462">
        <f>'ConventionalAllocations (Large)'!J5</f>
        <v>0</v>
      </c>
      <c r="N83" s="462">
        <f>'ConventionalAllocations (Large)'!K5</f>
        <v>377</v>
      </c>
      <c r="O83" s="462"/>
      <c r="P83" s="462"/>
      <c r="Q83" s="464" t="str">
        <f>'ConventionalAllocations (Large)'!L5</f>
        <v>South Acton</v>
      </c>
      <c r="R83" s="464" t="str">
        <f>'ConventionalAllocations (Large)'!M5</f>
        <v>Acton</v>
      </c>
      <c r="S83" s="464">
        <f>'ConventionalAllocations (Large)'!N5</f>
        <v>519972</v>
      </c>
      <c r="T83" s="464">
        <f>'ConventionalAllocations (Large)'!O5</f>
        <v>180244</v>
      </c>
      <c r="U83" s="464">
        <f>'ConventionalAllocations (Large)'!P5</f>
        <v>0</v>
      </c>
      <c r="V83" s="464" t="str">
        <f>'ConventionalAllocations (Large)'!Q5</f>
        <v>ACT2</v>
      </c>
      <c r="W83" s="462"/>
      <c r="X83" s="462"/>
      <c r="Y83" s="473">
        <f>'ConventionalAllocations (Large)'!R5</f>
        <v>1.3</v>
      </c>
      <c r="Z83" s="473">
        <f>'ConventionalAllocations (Large)'!T5</f>
        <v>377</v>
      </c>
      <c r="AA83" s="462"/>
      <c r="AB83" s="462"/>
      <c r="AC83" s="462"/>
      <c r="AD83" s="462"/>
      <c r="AE83" s="462"/>
      <c r="AF83" s="116"/>
      <c r="AG83" s="116" t="s">
        <v>1541</v>
      </c>
      <c r="AJ83" s="462">
        <v>0</v>
      </c>
      <c r="AK83" s="462"/>
      <c r="AL83" s="462"/>
      <c r="AM83" s="462"/>
      <c r="AN83" s="462"/>
      <c r="AO83" s="462"/>
      <c r="AP83" s="462"/>
      <c r="AQ83" s="462"/>
      <c r="AR83" s="116">
        <f>'ConventionalAllocations (Large)'!AJ5</f>
        <v>0</v>
      </c>
      <c r="AS83" s="116">
        <f>'ConventionalAllocations (Large)'!AK5</f>
        <v>0</v>
      </c>
      <c r="AT83" s="116">
        <f>'ConventionalAllocations (Large)'!AL5</f>
        <v>0</v>
      </c>
      <c r="AU83" s="116">
        <f>'ConventionalAllocations (Large)'!AM5</f>
        <v>0</v>
      </c>
      <c r="AV83" s="116">
        <f>'ConventionalAllocations (Large)'!AN5</f>
        <v>0</v>
      </c>
      <c r="AW83" s="116">
        <f>'ConventionalAllocations (Large)'!AO5</f>
        <v>0</v>
      </c>
      <c r="AX83" s="116">
        <f>'ConventionalAllocations (Large)'!AP5</f>
        <v>0</v>
      </c>
      <c r="AY83" s="116">
        <f>'ConventionalAllocations (Large)'!AQ5</f>
        <v>0</v>
      </c>
      <c r="AZ83" s="116">
        <f>'ConventionalAllocations (Large)'!AR5</f>
        <v>75</v>
      </c>
      <c r="BA83" s="116">
        <f>'ConventionalAllocations (Large)'!AS5</f>
        <v>75</v>
      </c>
      <c r="BB83" s="116">
        <f>'ConventionalAllocations (Large)'!AT5</f>
        <v>75</v>
      </c>
      <c r="BC83" s="116">
        <f>'ConventionalAllocations (Large)'!AU5</f>
        <v>76</v>
      </c>
      <c r="BD83" s="116">
        <f>'ConventionalAllocations (Large)'!AV5</f>
        <v>76</v>
      </c>
      <c r="BE83" s="116">
        <f>'ConventionalAllocations (Large)'!AW5</f>
        <v>0</v>
      </c>
      <c r="BF83" s="116">
        <f>'ConventionalAllocations (Large)'!AX5</f>
        <v>0</v>
      </c>
      <c r="BG83" s="116">
        <f>'ConventionalAllocations (Large)'!AY5</f>
        <v>377</v>
      </c>
      <c r="BH83" s="457">
        <f t="shared" si="1"/>
        <v>377</v>
      </c>
      <c r="BI83" s="457" t="str">
        <f>'ConventionalAllocations (Large)'!S5</f>
        <v>No relevant planning applications. 
Capacity derived from Tall Buildings Strategy</v>
      </c>
      <c r="BJ83" s="457" t="str">
        <f>'ConventionalAllocations (Large)'!Z5</f>
        <v>Scenario 30. Beyond 5 years</v>
      </c>
      <c r="BK83" s="457" t="s">
        <v>525</v>
      </c>
      <c r="BL83" s="457" t="s">
        <v>526</v>
      </c>
    </row>
    <row r="84" spans="1:64" s="76" customFormat="1" hidden="1" x14ac:dyDescent="0.45">
      <c r="A84" s="462">
        <f>'ConventionalAllocations (Large)'!A6</f>
        <v>2</v>
      </c>
      <c r="B84" s="486" t="str">
        <f>'ConventionalAllocations (Large)'!B6</f>
        <v>NA</v>
      </c>
      <c r="C84" s="462"/>
      <c r="D84" s="462"/>
      <c r="E84" s="462"/>
      <c r="F84" s="462"/>
      <c r="G84" s="462" t="str">
        <f>'ConventionalAllocations (Large)'!D6</f>
        <v>The Steyne Estate, Lexden Road, Acton W3 9NQ</v>
      </c>
      <c r="H84" s="462" t="str">
        <f>'ConventionalAllocations (Large)'!E6</f>
        <v>Residential infill</v>
      </c>
      <c r="I84" s="462">
        <f>'ConventionalAllocations (Large)'!F6</f>
        <v>188</v>
      </c>
      <c r="J84" s="462">
        <f>'ConventionalAllocations (Large)'!H6</f>
        <v>0</v>
      </c>
      <c r="K84" s="462">
        <f>'ConventionalAllocations (Large)'!G6</f>
        <v>188</v>
      </c>
      <c r="L84" s="462" t="str">
        <f>'ConventionalAllocations (Large)'!I6</f>
        <v>223203FUL</v>
      </c>
      <c r="M84" s="462">
        <f>'ConventionalAllocations (Large)'!J6</f>
        <v>188</v>
      </c>
      <c r="N84" s="462">
        <f>'ConventionalAllocations (Large)'!K6</f>
        <v>0</v>
      </c>
      <c r="O84" s="462"/>
      <c r="P84" s="462"/>
      <c r="Q84" s="464" t="str">
        <f>'ConventionalAllocations (Large)'!L6</f>
        <v>South Acton</v>
      </c>
      <c r="R84" s="464" t="str">
        <f>'ConventionalAllocations (Large)'!M6</f>
        <v>Acton</v>
      </c>
      <c r="S84" s="464">
        <f>'ConventionalAllocations (Large)'!N6</f>
        <v>519877</v>
      </c>
      <c r="T84" s="464">
        <f>'ConventionalAllocations (Large)'!O6</f>
        <v>180342</v>
      </c>
      <c r="U84" s="464">
        <f>'ConventionalAllocations (Large)'!P6</f>
        <v>12019817</v>
      </c>
      <c r="V84" s="464" t="str">
        <f>'ConventionalAllocations (Large)'!Q6</f>
        <v>No</v>
      </c>
      <c r="W84" s="462"/>
      <c r="X84" s="462"/>
      <c r="Y84" s="448">
        <f>'ConventionalAllocations (Large)'!R6</f>
        <v>1.34</v>
      </c>
      <c r="Z84" s="448">
        <f>'ConventionalAllocations (Large)'!T6</f>
        <v>0</v>
      </c>
      <c r="AA84" s="462"/>
      <c r="AB84" s="462"/>
      <c r="AC84" s="462"/>
      <c r="AD84" s="462"/>
      <c r="AE84" s="462"/>
      <c r="AF84" s="462"/>
      <c r="AG84" s="462"/>
      <c r="AJ84" s="462">
        <v>0</v>
      </c>
      <c r="AK84" s="462"/>
      <c r="AL84" s="462"/>
      <c r="AM84" s="462"/>
      <c r="AN84" s="462"/>
      <c r="AO84" s="462"/>
      <c r="AP84" s="462"/>
      <c r="AQ84" s="462"/>
      <c r="AR84" s="462">
        <f>'ConventionalAllocations (Large)'!AJ6</f>
        <v>0</v>
      </c>
      <c r="AS84" s="462">
        <f>'ConventionalAllocations (Large)'!AK6</f>
        <v>0</v>
      </c>
      <c r="AT84" s="462">
        <f>'ConventionalAllocations (Large)'!AL6</f>
        <v>0</v>
      </c>
      <c r="AU84" s="462">
        <f>'ConventionalAllocations (Large)'!AM6</f>
        <v>0</v>
      </c>
      <c r="AV84" s="462">
        <f>'ConventionalAllocations (Large)'!AN6</f>
        <v>0</v>
      </c>
      <c r="AW84" s="462">
        <f>'ConventionalAllocations (Large)'!AO6</f>
        <v>0</v>
      </c>
      <c r="AX84" s="462">
        <f>'ConventionalAllocations (Large)'!AP6</f>
        <v>0</v>
      </c>
      <c r="AY84" s="462">
        <f>'ConventionalAllocations (Large)'!AQ6</f>
        <v>0</v>
      </c>
      <c r="AZ84" s="462">
        <f>'ConventionalAllocations (Large)'!AR6</f>
        <v>0</v>
      </c>
      <c r="BA84" s="462">
        <f>'ConventionalAllocations (Large)'!AS6</f>
        <v>0</v>
      </c>
      <c r="BB84" s="462">
        <f>'ConventionalAllocations (Large)'!AT6</f>
        <v>0</v>
      </c>
      <c r="BC84" s="462">
        <f>'ConventionalAllocations (Large)'!AU6</f>
        <v>0</v>
      </c>
      <c r="BD84" s="462">
        <f>'ConventionalAllocations (Large)'!AV6</f>
        <v>0</v>
      </c>
      <c r="BE84" s="462">
        <f>'ConventionalAllocations (Large)'!AW6</f>
        <v>0</v>
      </c>
      <c r="BF84" s="462">
        <f>'ConventionalAllocations (Large)'!AX6</f>
        <v>0</v>
      </c>
      <c r="BG84" s="462">
        <f>'ConventionalAllocations (Large)'!AY6</f>
        <v>0</v>
      </c>
      <c r="BH84" s="457">
        <f t="shared" si="1"/>
        <v>0</v>
      </c>
      <c r="BI84" s="457" t="str">
        <f>'ConventionalAllocations (Large)'!S6</f>
        <v>No longer pursued as Allocation. 
Assigned to Conventional Pipeline (Large) (223203FUL)</v>
      </c>
      <c r="BJ84" s="457" t="str">
        <f>'ConventionalAllocations (Large)'!Z6</f>
        <v>NA</v>
      </c>
      <c r="BK84" s="457" t="s">
        <v>530</v>
      </c>
      <c r="BL84" s="457" t="s">
        <v>37</v>
      </c>
    </row>
    <row r="85" spans="1:64" s="76" customFormat="1" hidden="1" x14ac:dyDescent="0.45">
      <c r="A85" s="462">
        <f>'ConventionalAllocations (Large)'!A7</f>
        <v>3</v>
      </c>
      <c r="B85" s="486" t="str">
        <f>'ConventionalAllocations (Large)'!B7</f>
        <v>NA</v>
      </c>
      <c r="C85" s="462"/>
      <c r="D85" s="462"/>
      <c r="E85" s="462"/>
      <c r="F85" s="462"/>
      <c r="G85" s="462" t="str">
        <f>'ConventionalAllocations (Large)'!D7</f>
        <v>Acton Central Station Yard, Birkbeck Mews, Builders Yard, 2 - 4 Birkbeck Road, 
Acton W3 6BG</v>
      </c>
      <c r="H85" s="462" t="str">
        <f>'ConventionalAllocations (Large)'!E7</f>
        <v xml:space="preserve">Residential </v>
      </c>
      <c r="I85" s="462">
        <f>'ConventionalAllocations (Large)'!F7</f>
        <v>262</v>
      </c>
      <c r="J85" s="462">
        <f>'ConventionalAllocations (Large)'!H7</f>
        <v>3</v>
      </c>
      <c r="K85" s="462">
        <f>'ConventionalAllocations (Large)'!G7</f>
        <v>259</v>
      </c>
      <c r="L85" s="462" t="str">
        <f>'ConventionalAllocations (Large)'!I7</f>
        <v>None</v>
      </c>
      <c r="M85" s="462">
        <f>'ConventionalAllocations (Large)'!J7</f>
        <v>0</v>
      </c>
      <c r="N85" s="462">
        <f>'ConventionalAllocations (Large)'!K7</f>
        <v>259</v>
      </c>
      <c r="O85" s="462"/>
      <c r="P85" s="462"/>
      <c r="Q85" s="464" t="str">
        <f>'ConventionalAllocations (Large)'!L7</f>
        <v>South Acton</v>
      </c>
      <c r="R85" s="464" t="str">
        <f>'ConventionalAllocations (Large)'!M7</f>
        <v>Acton</v>
      </c>
      <c r="S85" s="464">
        <f>'ConventionalAllocations (Large)'!N7</f>
        <v>520538</v>
      </c>
      <c r="T85" s="464">
        <f>'ConventionalAllocations (Large)'!O7</f>
        <v>180158</v>
      </c>
      <c r="U85" s="464">
        <f>'ConventionalAllocations (Large)'!P7</f>
        <v>0</v>
      </c>
      <c r="V85" s="464" t="str">
        <f>'ConventionalAllocations (Large)'!Q7</f>
        <v>ACT5</v>
      </c>
      <c r="W85" s="462"/>
      <c r="X85" s="462"/>
      <c r="Y85" s="448">
        <f>'ConventionalAllocations (Large)'!R7</f>
        <v>0.68</v>
      </c>
      <c r="Z85" s="448">
        <f>'ConventionalAllocations (Large)'!T7</f>
        <v>0</v>
      </c>
      <c r="AA85" s="462"/>
      <c r="AB85" s="462"/>
      <c r="AC85" s="462"/>
      <c r="AD85" s="462"/>
      <c r="AE85" s="462"/>
      <c r="AF85" s="462"/>
      <c r="AG85" s="462"/>
      <c r="AJ85" s="462">
        <v>0</v>
      </c>
      <c r="AK85" s="462"/>
      <c r="AL85" s="462"/>
      <c r="AM85" s="462"/>
      <c r="AN85" s="462"/>
      <c r="AO85" s="462"/>
      <c r="AP85" s="462"/>
      <c r="AQ85" s="462"/>
      <c r="AR85" s="462">
        <f>'ConventionalAllocations (Large)'!AJ7</f>
        <v>0</v>
      </c>
      <c r="AS85" s="462">
        <f>'ConventionalAllocations (Large)'!AK7</f>
        <v>0</v>
      </c>
      <c r="AT85" s="462">
        <f>'ConventionalAllocations (Large)'!AL7</f>
        <v>0</v>
      </c>
      <c r="AU85" s="462">
        <f>'ConventionalAllocations (Large)'!AM7</f>
        <v>0</v>
      </c>
      <c r="AV85" s="462">
        <f>'ConventionalAllocations (Large)'!AN7</f>
        <v>0</v>
      </c>
      <c r="AW85" s="462">
        <f>'ConventionalAllocations (Large)'!AO7</f>
        <v>0</v>
      </c>
      <c r="AX85" s="462">
        <f>'ConventionalAllocations (Large)'!AP7</f>
        <v>0</v>
      </c>
      <c r="AY85" s="462">
        <f>'ConventionalAllocations (Large)'!AQ7</f>
        <v>0</v>
      </c>
      <c r="AZ85" s="462">
        <f>'ConventionalAllocations (Large)'!AR7</f>
        <v>0</v>
      </c>
      <c r="BA85" s="462">
        <f>'ConventionalAllocations (Large)'!AS7</f>
        <v>0</v>
      </c>
      <c r="BB85" s="462">
        <f>'ConventionalAllocations (Large)'!AT7</f>
        <v>0</v>
      </c>
      <c r="BC85" s="462">
        <f>'ConventionalAllocations (Large)'!AU7</f>
        <v>0</v>
      </c>
      <c r="BD85" s="462">
        <f>'ConventionalAllocations (Large)'!AV7</f>
        <v>0</v>
      </c>
      <c r="BE85" s="462">
        <f>'ConventionalAllocations (Large)'!AW7</f>
        <v>0</v>
      </c>
      <c r="BF85" s="462">
        <f>'ConventionalAllocations (Large)'!AX7</f>
        <v>0</v>
      </c>
      <c r="BG85" s="462">
        <f>'ConventionalAllocations (Large)'!AY7</f>
        <v>0</v>
      </c>
      <c r="BH85" s="457">
        <f t="shared" si="1"/>
        <v>0</v>
      </c>
      <c r="BI85" s="457" t="str">
        <f>'ConventionalAllocations (Large)'!S7</f>
        <v>No relevant planning applications. 
No longer pursued as Allocation.</v>
      </c>
      <c r="BJ85" s="457" t="str">
        <f>'ConventionalAllocations (Large)'!Z7</f>
        <v>NA</v>
      </c>
      <c r="BK85" s="457" t="s">
        <v>534</v>
      </c>
      <c r="BL85" s="457" t="s">
        <v>37</v>
      </c>
    </row>
    <row r="86" spans="1:64" x14ac:dyDescent="0.45">
      <c r="A86" s="462">
        <f>'ConventionalAllocations (Large)'!A8</f>
        <v>4</v>
      </c>
      <c r="B86" s="465" t="str">
        <f>'ConventionalAllocations (Large)'!B8</f>
        <v>02AC</v>
      </c>
      <c r="C86" s="462"/>
      <c r="D86" s="462"/>
      <c r="E86" s="462"/>
      <c r="F86" s="462"/>
      <c r="G86" s="116" t="str">
        <f>'ConventionalAllocations (Large)'!D8</f>
        <v>Acton Gardens, South Acton Estate, Acton 
Gardens, Acton W3 8TQ</v>
      </c>
      <c r="H86" s="462" t="str">
        <f>'ConventionalAllocations (Large)'!E8</f>
        <v>Residential with some ground floor commercial uses</v>
      </c>
      <c r="I86" s="462">
        <f>'ConventionalAllocations (Large)'!F8</f>
        <v>2000</v>
      </c>
      <c r="J86" s="462">
        <f>'ConventionalAllocations (Large)'!H8</f>
        <v>436</v>
      </c>
      <c r="K86" s="462">
        <f>'ConventionalAllocations (Large)'!G8</f>
        <v>1564</v>
      </c>
      <c r="L86" s="462" t="str">
        <f>'ConventionalAllocations (Large)'!I8</f>
        <v>182579OUT</v>
      </c>
      <c r="M86" s="462">
        <f>'ConventionalAllocations (Large)'!J8</f>
        <v>0</v>
      </c>
      <c r="N86" s="462">
        <f>'ConventionalAllocations (Large)'!K8</f>
        <v>1564</v>
      </c>
      <c r="O86" s="462"/>
      <c r="P86" s="462"/>
      <c r="Q86" s="464" t="str">
        <f>'ConventionalAllocations (Large)'!L8</f>
        <v>South Acton</v>
      </c>
      <c r="R86" s="464" t="str">
        <f>'ConventionalAllocations (Large)'!M8</f>
        <v>Acton</v>
      </c>
      <c r="S86" s="464">
        <f>'ConventionalAllocations (Large)'!N8</f>
        <v>520105</v>
      </c>
      <c r="T86" s="464">
        <f>'ConventionalAllocations (Large)'!O8</f>
        <v>179616</v>
      </c>
      <c r="U86" s="464">
        <f>'ConventionalAllocations (Large)'!P8</f>
        <v>12125490</v>
      </c>
      <c r="V86" s="464" t="str">
        <f>'ConventionalAllocations (Large)'!Q8</f>
        <v>No</v>
      </c>
      <c r="W86" s="462"/>
      <c r="X86" s="462"/>
      <c r="Y86" s="473">
        <f>'ConventionalAllocations (Large)'!R8</f>
        <v>8.4700000000000006</v>
      </c>
      <c r="Z86" s="473" t="str">
        <f>'ConventionalAllocations (Large)'!T8</f>
        <v>1564 (part)</v>
      </c>
      <c r="AA86" s="462"/>
      <c r="AB86" s="462"/>
      <c r="AC86" s="462"/>
      <c r="AD86" s="462"/>
      <c r="AE86" s="462"/>
      <c r="AF86" s="116"/>
      <c r="AG86" s="116" t="s">
        <v>1541</v>
      </c>
      <c r="AJ86" s="462">
        <v>0</v>
      </c>
      <c r="AK86" s="462"/>
      <c r="AL86" s="462"/>
      <c r="AM86" s="462"/>
      <c r="AN86" s="462"/>
      <c r="AO86" s="462"/>
      <c r="AP86" s="462"/>
      <c r="AQ86" s="462"/>
      <c r="AR86" s="116">
        <f>'ConventionalAllocations (Large)'!AJ8</f>
        <v>0</v>
      </c>
      <c r="AS86" s="116">
        <f>'ConventionalAllocations (Large)'!AK8</f>
        <v>0</v>
      </c>
      <c r="AT86" s="116">
        <f>'ConventionalAllocations (Large)'!AL8</f>
        <v>0</v>
      </c>
      <c r="AU86" s="116">
        <f>'ConventionalAllocations (Large)'!AM8</f>
        <v>0</v>
      </c>
      <c r="AV86" s="116">
        <f>'ConventionalAllocations (Large)'!AN8</f>
        <v>0</v>
      </c>
      <c r="AW86" s="116">
        <f>'ConventionalAllocations (Large)'!AO8</f>
        <v>143</v>
      </c>
      <c r="AX86" s="116">
        <f>'ConventionalAllocations (Large)'!AP8</f>
        <v>143</v>
      </c>
      <c r="AY86" s="116">
        <f>'ConventionalAllocations (Large)'!AQ8</f>
        <v>142</v>
      </c>
      <c r="AZ86" s="116">
        <f>'ConventionalAllocations (Large)'!AR8</f>
        <v>142</v>
      </c>
      <c r="BA86" s="116">
        <f>'ConventionalAllocations (Large)'!AS8</f>
        <v>142</v>
      </c>
      <c r="BB86" s="116">
        <f>'ConventionalAllocations (Large)'!AT8</f>
        <v>142</v>
      </c>
      <c r="BC86" s="116">
        <f>'ConventionalAllocations (Large)'!AU8</f>
        <v>142</v>
      </c>
      <c r="BD86" s="116">
        <f>'ConventionalAllocations (Large)'!AV8</f>
        <v>142</v>
      </c>
      <c r="BE86" s="116">
        <f>'ConventionalAllocations (Large)'!AW8</f>
        <v>142</v>
      </c>
      <c r="BF86" s="116">
        <f>'ConventionalAllocations (Large)'!AX8</f>
        <v>142</v>
      </c>
      <c r="BG86" s="116">
        <f>'ConventionalAllocations (Large)'!AY8</f>
        <v>1422</v>
      </c>
      <c r="BH86" s="457">
        <f t="shared" si="1"/>
        <v>1422</v>
      </c>
      <c r="BI86" s="457" t="str">
        <f>'ConventionalAllocations (Large)'!S8</f>
        <v xml:space="preserve">Note suggested modifications post Reg 19 which propose omitting phases 9.3, 9.5 and 9.6 from the allocation boundary.  Phases 9.3, 9.5 and 9.6 are to be delivered under the approved reserved matters application (215892REM), and the capacity associated with these phases has been assigned to the pipeline tab. Based on the original phasing plan the allocation now encapsulates phases 7.2, 7.3, 7.4, 7.5, 8.3, 10.1, 10.2, 11.1 &amp; 11.2. These outstanding phases are approved in outline (182579OUT) only at this stage, but plans for further optimisation are currently being considered, which may trigger a revised application. The developer has indicated (June 2025) that based on a further optimisation and redesign of the site that the remaining phases covered by the allocation could yield a minimum of 2,000 units (gross), which has formed the basis of the input given here.  Note this figure supersedes the unimplemented capacity associated with the outline approval. Updated information has also been supplied re. the existing units to be replaced - which totals 436 households. 
Beyond the allocation boundary the remaining phases to be delivered include Phases 8.1 &amp; 8.2 (part - block C2), 9.3, 9.5 and 9.6.  The capacity associated with these permitted phases has been assigned to the pipeline tab. </v>
      </c>
      <c r="BJ86" s="457" t="str">
        <f>'ConventionalAllocations (Large)'!Z8</f>
        <v xml:space="preserve">Bespoke - A revised masterplan application has yet to be submitted. The applicant has provided (June 2025) an indicative phasing programme for this future revised masterplan as follows:
Phase 7.2 - Sept 29
Phase 7.4 - Dec 30
Phase 7.5 - May 31
Phase 7.3 - Mar 33
Phase 10.1 - May 34
Phase 8.3 - Aug 35
Phase 10.2 - Feb 36
Phase 11.1 - Feb 37
Phase 11.2 - Nov 39
Note this extends just beyond the plan period and therefore a small portion (142) of the total capacity is excluded from the trajectory period. </v>
      </c>
      <c r="BK86" s="457" t="s">
        <v>1295</v>
      </c>
      <c r="BL86" s="457" t="s">
        <v>1291</v>
      </c>
    </row>
    <row r="87" spans="1:64" s="76" customFormat="1" hidden="1" x14ac:dyDescent="0.45">
      <c r="A87" s="462">
        <f>'ConventionalAllocations (Large)'!A9</f>
        <v>5</v>
      </c>
      <c r="B87" s="486" t="str">
        <f>'ConventionalAllocations (Large)'!B9</f>
        <v>NA</v>
      </c>
      <c r="C87" s="462"/>
      <c r="D87" s="462"/>
      <c r="E87" s="462"/>
      <c r="F87" s="462"/>
      <c r="G87" s="462" t="str">
        <f>'ConventionalAllocations (Large)'!D9</f>
        <v>Acton Town Station Approach, 83 - 85 Gunnersbury Lane, 
Acton W3 8HH</v>
      </c>
      <c r="H87" s="462" t="str">
        <f>'ConventionalAllocations (Large)'!E9</f>
        <v>Residential-led, mixed-use scheme</v>
      </c>
      <c r="I87" s="462">
        <f>'ConventionalAllocations (Large)'!F9</f>
        <v>43</v>
      </c>
      <c r="J87" s="462">
        <f>'ConventionalAllocations (Large)'!H9</f>
        <v>0</v>
      </c>
      <c r="K87" s="462">
        <f>'ConventionalAllocations (Large)'!G9</f>
        <v>43</v>
      </c>
      <c r="L87" s="462" t="str">
        <f>'ConventionalAllocations (Large)'!I9</f>
        <v>None</v>
      </c>
      <c r="M87" s="462">
        <f>'ConventionalAllocations (Large)'!J9</f>
        <v>0</v>
      </c>
      <c r="N87" s="462">
        <f>'ConventionalAllocations (Large)'!K9</f>
        <v>43</v>
      </c>
      <c r="O87" s="462"/>
      <c r="P87" s="462"/>
      <c r="Q87" s="464" t="str">
        <f>'ConventionalAllocations (Large)'!L9</f>
        <v>South Acton</v>
      </c>
      <c r="R87" s="464" t="str">
        <f>'ConventionalAllocations (Large)'!M9</f>
        <v>Acton</v>
      </c>
      <c r="S87" s="464">
        <f>'ConventionalAllocations (Large)'!N9</f>
        <v>519526</v>
      </c>
      <c r="T87" s="464">
        <f>'ConventionalAllocations (Large)'!O9</f>
        <v>179758</v>
      </c>
      <c r="U87" s="464">
        <f>'ConventionalAllocations (Large)'!P9</f>
        <v>12007651</v>
      </c>
      <c r="V87" s="464" t="str">
        <f>'ConventionalAllocations (Large)'!Q9</f>
        <v>ACT1</v>
      </c>
      <c r="W87" s="462"/>
      <c r="X87" s="462"/>
      <c r="Y87" s="448">
        <f>'ConventionalAllocations (Large)'!R9</f>
        <v>0.14000000000000001</v>
      </c>
      <c r="Z87" s="448">
        <f>'ConventionalAllocations (Large)'!T9</f>
        <v>0</v>
      </c>
      <c r="AA87" s="462"/>
      <c r="AB87" s="462"/>
      <c r="AC87" s="462"/>
      <c r="AD87" s="462"/>
      <c r="AE87" s="462"/>
      <c r="AF87" s="462"/>
      <c r="AG87" s="462"/>
      <c r="AJ87" s="462">
        <v>0</v>
      </c>
      <c r="AK87" s="462"/>
      <c r="AL87" s="462"/>
      <c r="AM87" s="462"/>
      <c r="AN87" s="462"/>
      <c r="AO87" s="462"/>
      <c r="AP87" s="462"/>
      <c r="AQ87" s="462"/>
      <c r="AR87" s="462">
        <f>'ConventionalAllocations (Large)'!AJ9</f>
        <v>0</v>
      </c>
      <c r="AS87" s="462">
        <f>'ConventionalAllocations (Large)'!AK9</f>
        <v>0</v>
      </c>
      <c r="AT87" s="462">
        <f>'ConventionalAllocations (Large)'!AL9</f>
        <v>0</v>
      </c>
      <c r="AU87" s="462">
        <f>'ConventionalAllocations (Large)'!AM9</f>
        <v>0</v>
      </c>
      <c r="AV87" s="462">
        <f>'ConventionalAllocations (Large)'!AN9</f>
        <v>0</v>
      </c>
      <c r="AW87" s="462">
        <f>'ConventionalAllocations (Large)'!AO9</f>
        <v>0</v>
      </c>
      <c r="AX87" s="462">
        <f>'ConventionalAllocations (Large)'!AP9</f>
        <v>0</v>
      </c>
      <c r="AY87" s="462">
        <f>'ConventionalAllocations (Large)'!AQ9</f>
        <v>0</v>
      </c>
      <c r="AZ87" s="462">
        <f>'ConventionalAllocations (Large)'!AR9</f>
        <v>0</v>
      </c>
      <c r="BA87" s="462">
        <f>'ConventionalAllocations (Large)'!AS9</f>
        <v>0</v>
      </c>
      <c r="BB87" s="462">
        <f>'ConventionalAllocations (Large)'!AT9</f>
        <v>0</v>
      </c>
      <c r="BC87" s="462">
        <f>'ConventionalAllocations (Large)'!AU9</f>
        <v>0</v>
      </c>
      <c r="BD87" s="462">
        <f>'ConventionalAllocations (Large)'!AV9</f>
        <v>0</v>
      </c>
      <c r="BE87" s="462">
        <f>'ConventionalAllocations (Large)'!AW9</f>
        <v>0</v>
      </c>
      <c r="BF87" s="462">
        <f>'ConventionalAllocations (Large)'!AX9</f>
        <v>0</v>
      </c>
      <c r="BG87" s="462">
        <f>'ConventionalAllocations (Large)'!AY9</f>
        <v>0</v>
      </c>
      <c r="BH87" s="457">
        <f t="shared" si="1"/>
        <v>0</v>
      </c>
      <c r="BI87" s="457" t="str">
        <f>'ConventionalAllocations (Large)'!S9</f>
        <v>No longer pursued as Allocation. 
Below Large Site threshold.</v>
      </c>
      <c r="BJ87" s="457" t="str">
        <f>'ConventionalAllocations (Large)'!Z9</f>
        <v>NA</v>
      </c>
      <c r="BK87" s="457" t="s">
        <v>542</v>
      </c>
      <c r="BL87" s="457" t="s">
        <v>37</v>
      </c>
    </row>
    <row r="88" spans="1:64" x14ac:dyDescent="0.45">
      <c r="A88" s="462">
        <f>'ConventionalAllocations (Large)'!A10</f>
        <v>6</v>
      </c>
      <c r="B88" s="465" t="str">
        <f>'ConventionalAllocations (Large)'!B10</f>
        <v>03AC</v>
      </c>
      <c r="C88" s="462"/>
      <c r="D88" s="462"/>
      <c r="E88" s="462"/>
      <c r="F88" s="462"/>
      <c r="G88" s="116" t="str">
        <f>'ConventionalAllocations (Large)'!D10</f>
        <v>Ealing Common Depot, Gunnersbury Lane, 
Acton W3 9BQ</v>
      </c>
      <c r="H88" s="462" t="str">
        <f>'ConventionalAllocations (Large)'!E10</f>
        <v>Residential-led, mixed-use scheme and  reprovision of TfL Museum on site or another suitable location, café/restaurant, music venue.</v>
      </c>
      <c r="I88" s="462">
        <f>'ConventionalAllocations (Large)'!F10</f>
        <v>225</v>
      </c>
      <c r="J88" s="462">
        <f>'ConventionalAllocations (Large)'!H10</f>
        <v>0</v>
      </c>
      <c r="K88" s="462">
        <f>'ConventionalAllocations (Large)'!G10</f>
        <v>225</v>
      </c>
      <c r="L88" s="462" t="str">
        <f>'ConventionalAllocations (Large)'!I10</f>
        <v>None</v>
      </c>
      <c r="M88" s="462">
        <f>'ConventionalAllocations (Large)'!J10</f>
        <v>0</v>
      </c>
      <c r="N88" s="462">
        <f>'ConventionalAllocations (Large)'!K10</f>
        <v>225</v>
      </c>
      <c r="O88" s="462"/>
      <c r="P88" s="462"/>
      <c r="Q88" s="464" t="str">
        <f>'ConventionalAllocations (Large)'!L10</f>
        <v>South Acton</v>
      </c>
      <c r="R88" s="464" t="str">
        <f>'ConventionalAllocations (Large)'!M10</f>
        <v>Acton</v>
      </c>
      <c r="S88" s="464">
        <f>'ConventionalAllocations (Large)'!N10</f>
        <v>519161</v>
      </c>
      <c r="T88" s="464">
        <f>'ConventionalAllocations (Large)'!O10</f>
        <v>179946</v>
      </c>
      <c r="U88" s="464">
        <f>'ConventionalAllocations (Large)'!P10</f>
        <v>0</v>
      </c>
      <c r="V88" s="464" t="str">
        <f>'ConventionalAllocations (Large)'!Q10</f>
        <v>No</v>
      </c>
      <c r="W88" s="462"/>
      <c r="X88" s="462"/>
      <c r="Y88" s="473">
        <f>'ConventionalAllocations (Large)'!R10</f>
        <v>2.35</v>
      </c>
      <c r="Z88" s="473">
        <f>'ConventionalAllocations (Large)'!T10</f>
        <v>225</v>
      </c>
      <c r="AA88" s="462"/>
      <c r="AB88" s="462"/>
      <c r="AC88" s="462"/>
      <c r="AD88" s="462"/>
      <c r="AE88" s="462"/>
      <c r="AF88" s="116"/>
      <c r="AG88" s="116" t="s">
        <v>1541</v>
      </c>
      <c r="AJ88" s="462">
        <v>0</v>
      </c>
      <c r="AK88" s="462"/>
      <c r="AL88" s="462"/>
      <c r="AM88" s="462"/>
      <c r="AN88" s="462"/>
      <c r="AO88" s="462"/>
      <c r="AP88" s="462"/>
      <c r="AQ88" s="462"/>
      <c r="AR88" s="116">
        <f>'ConventionalAllocations (Large)'!AJ10</f>
        <v>0</v>
      </c>
      <c r="AS88" s="116">
        <f>'ConventionalAllocations (Large)'!AK10</f>
        <v>0</v>
      </c>
      <c r="AT88" s="116">
        <f>'ConventionalAllocations (Large)'!AL10</f>
        <v>0</v>
      </c>
      <c r="AU88" s="116">
        <f>'ConventionalAllocations (Large)'!AM10</f>
        <v>0</v>
      </c>
      <c r="AV88" s="116">
        <f>'ConventionalAllocations (Large)'!AN10</f>
        <v>0</v>
      </c>
      <c r="AW88" s="116">
        <f>'ConventionalAllocations (Large)'!AO10</f>
        <v>0</v>
      </c>
      <c r="AX88" s="116">
        <f>'ConventionalAllocations (Large)'!AP10</f>
        <v>0</v>
      </c>
      <c r="AY88" s="116">
        <f>'ConventionalAllocations (Large)'!AQ10</f>
        <v>56</v>
      </c>
      <c r="AZ88" s="116">
        <f>'ConventionalAllocations (Large)'!AR10</f>
        <v>56</v>
      </c>
      <c r="BA88" s="116">
        <f>'ConventionalAllocations (Large)'!AS10</f>
        <v>56</v>
      </c>
      <c r="BB88" s="116">
        <f>'ConventionalAllocations (Large)'!AT10</f>
        <v>57</v>
      </c>
      <c r="BC88" s="116">
        <f>'ConventionalAllocations (Large)'!AU10</f>
        <v>0</v>
      </c>
      <c r="BD88" s="116">
        <f>'ConventionalAllocations (Large)'!AV10</f>
        <v>0</v>
      </c>
      <c r="BE88" s="116">
        <f>'ConventionalAllocations (Large)'!AW10</f>
        <v>0</v>
      </c>
      <c r="BF88" s="116">
        <f>'ConventionalAllocations (Large)'!AX10</f>
        <v>0</v>
      </c>
      <c r="BG88" s="116">
        <f>'ConventionalAllocations (Large)'!AY10</f>
        <v>225</v>
      </c>
      <c r="BH88" s="457">
        <f t="shared" si="1"/>
        <v>225</v>
      </c>
      <c r="BI88" s="457" t="str">
        <f>'ConventionalAllocations (Large)'!S10</f>
        <v>No relevant planning applications. 
Capacity derived from Ealing R19 Capacity Assessment.
Note TTLP/Places for London have examined 3 scenarios for this site.  Scenario A allocation parameters could deliver 317 units.  The other two scenarios identify the sites potential capacity as 700 or 800 units.</v>
      </c>
      <c r="BJ88" s="457" t="str">
        <f>'ConventionalAllocations (Large)'!Z10</f>
        <v>Bespoke - Phasing likely to be informed by scheme specific information.</v>
      </c>
      <c r="BK88" s="457" t="s">
        <v>1367</v>
      </c>
      <c r="BL88" s="457" t="s">
        <v>1132</v>
      </c>
    </row>
    <row r="89" spans="1:64" s="76" customFormat="1" hidden="1" x14ac:dyDescent="0.45">
      <c r="A89" s="462">
        <f>'ConventionalAllocations (Large)'!A11</f>
        <v>7</v>
      </c>
      <c r="B89" s="486" t="str">
        <f>'ConventionalAllocations (Large)'!B11</f>
        <v>04AC</v>
      </c>
      <c r="C89" s="462"/>
      <c r="D89" s="462"/>
      <c r="E89" s="462"/>
      <c r="F89" s="462"/>
      <c r="G89" s="462" t="str">
        <f>'ConventionalAllocations (Large)'!D11</f>
        <v>Builders Merchants Bollo Bridge Road, 5 - 21 Bollo Bridge Road, Acton W3 8AT</v>
      </c>
      <c r="H89" s="462" t="str">
        <f>'ConventionalAllocations (Large)'!E11</f>
        <v>Residential led mixed use scheme</v>
      </c>
      <c r="I89" s="462">
        <f>'ConventionalAllocations (Large)'!F11</f>
        <v>40</v>
      </c>
      <c r="J89" s="462">
        <f>'ConventionalAllocations (Large)'!H11</f>
        <v>0</v>
      </c>
      <c r="K89" s="462">
        <f>'ConventionalAllocations (Large)'!G11</f>
        <v>40</v>
      </c>
      <c r="L89" s="462" t="str">
        <f>'ConventionalAllocations (Large)'!I11</f>
        <v>217146FUL</v>
      </c>
      <c r="M89" s="462">
        <f>'ConventionalAllocations (Large)'!J11</f>
        <v>0</v>
      </c>
      <c r="N89" s="462">
        <f>'ConventionalAllocations (Large)'!K11</f>
        <v>0</v>
      </c>
      <c r="O89" s="462"/>
      <c r="P89" s="462"/>
      <c r="Q89" s="464" t="str">
        <f>'ConventionalAllocations (Large)'!L11</f>
        <v>South Acton</v>
      </c>
      <c r="R89" s="464" t="str">
        <f>'ConventionalAllocations (Large)'!M11</f>
        <v>Acton</v>
      </c>
      <c r="S89" s="464">
        <f>'ConventionalAllocations (Large)'!N11</f>
        <v>520411</v>
      </c>
      <c r="T89" s="464">
        <f>'ConventionalAllocations (Large)'!O11</f>
        <v>179630</v>
      </c>
      <c r="U89" s="464">
        <f>'ConventionalAllocations (Large)'!P11</f>
        <v>12139290</v>
      </c>
      <c r="V89" s="464" t="str">
        <f>'ConventionalAllocations (Large)'!Q11</f>
        <v>No</v>
      </c>
      <c r="W89" s="462"/>
      <c r="X89" s="462"/>
      <c r="Y89" s="448">
        <f>'ConventionalAllocations (Large)'!R11</f>
        <v>0.19</v>
      </c>
      <c r="Z89" s="448">
        <f>'ConventionalAllocations (Large)'!T11</f>
        <v>0</v>
      </c>
      <c r="AA89" s="462"/>
      <c r="AB89" s="462"/>
      <c r="AC89" s="462"/>
      <c r="AD89" s="462"/>
      <c r="AE89" s="462"/>
      <c r="AF89" s="462"/>
      <c r="AG89" s="462"/>
      <c r="AJ89" s="462">
        <v>0</v>
      </c>
      <c r="AK89" s="462"/>
      <c r="AL89" s="462"/>
      <c r="AM89" s="462"/>
      <c r="AN89" s="462"/>
      <c r="AO89" s="462"/>
      <c r="AP89" s="462"/>
      <c r="AQ89" s="462"/>
      <c r="AR89" s="462">
        <f>'ConventionalAllocations (Large)'!AJ11</f>
        <v>0</v>
      </c>
      <c r="AS89" s="462">
        <f>'ConventionalAllocations (Large)'!AK11</f>
        <v>0</v>
      </c>
      <c r="AT89" s="462">
        <f>'ConventionalAllocations (Large)'!AL11</f>
        <v>0</v>
      </c>
      <c r="AU89" s="462">
        <f>'ConventionalAllocations (Large)'!AM11</f>
        <v>0</v>
      </c>
      <c r="AV89" s="462">
        <f>'ConventionalAllocations (Large)'!AN11</f>
        <v>0</v>
      </c>
      <c r="AW89" s="462">
        <f>'ConventionalAllocations (Large)'!AO11</f>
        <v>0</v>
      </c>
      <c r="AX89" s="462">
        <f>'ConventionalAllocations (Large)'!AP11</f>
        <v>0</v>
      </c>
      <c r="AY89" s="462">
        <f>'ConventionalAllocations (Large)'!AQ11</f>
        <v>0</v>
      </c>
      <c r="AZ89" s="462">
        <f>'ConventionalAllocations (Large)'!AR11</f>
        <v>0</v>
      </c>
      <c r="BA89" s="462">
        <f>'ConventionalAllocations (Large)'!AS11</f>
        <v>0</v>
      </c>
      <c r="BB89" s="462">
        <f>'ConventionalAllocations (Large)'!AT11</f>
        <v>0</v>
      </c>
      <c r="BC89" s="462">
        <f>'ConventionalAllocations (Large)'!AU11</f>
        <v>0</v>
      </c>
      <c r="BD89" s="462">
        <f>'ConventionalAllocations (Large)'!AV11</f>
        <v>0</v>
      </c>
      <c r="BE89" s="462">
        <f>'ConventionalAllocations (Large)'!AW11</f>
        <v>0</v>
      </c>
      <c r="BF89" s="462">
        <f>'ConventionalAllocations (Large)'!AX11</f>
        <v>0</v>
      </c>
      <c r="BG89" s="462">
        <f>'ConventionalAllocations (Large)'!AY11</f>
        <v>0</v>
      </c>
      <c r="BH89" s="457">
        <f t="shared" si="1"/>
        <v>0</v>
      </c>
      <c r="BI89" s="457" t="str">
        <f>'ConventionalAllocations (Large)'!S11</f>
        <v xml:space="preserve">217146FUL - Application is still pending (draft decision issued May 2024, but legal agreement pending).
Below Large Site threshold.
</v>
      </c>
      <c r="BJ89" s="457" t="str">
        <f>'ConventionalAllocations (Large)'!Z11</f>
        <v>NA</v>
      </c>
      <c r="BK89" s="457" t="s">
        <v>551</v>
      </c>
      <c r="BL89" s="457" t="s">
        <v>37</v>
      </c>
    </row>
    <row r="90" spans="1:64" x14ac:dyDescent="0.45">
      <c r="A90" s="462">
        <f>'ConventionalAllocations (Large)'!A12</f>
        <v>8</v>
      </c>
      <c r="B90" s="465" t="str">
        <f>'ConventionalAllocations (Large)'!B12</f>
        <v>05AC</v>
      </c>
      <c r="C90" s="462"/>
      <c r="D90" s="462"/>
      <c r="E90" s="462"/>
      <c r="F90" s="462"/>
      <c r="G90" s="116" t="str">
        <f>'ConventionalAllocations (Large)'!D12</f>
        <v>Salisbury Street Car Park &amp; Neville Close, Salisbury Street, 
Acton W3 8NZ</v>
      </c>
      <c r="H90" s="462" t="str">
        <f>'ConventionalAllocations (Large)'!E12</f>
        <v>Residential-led mixed-use scheme.</v>
      </c>
      <c r="I90" s="462">
        <f>'ConventionalAllocations (Large)'!F12</f>
        <v>109</v>
      </c>
      <c r="J90" s="462">
        <f>'ConventionalAllocations (Large)'!H12</f>
        <v>46</v>
      </c>
      <c r="K90" s="462">
        <f>'ConventionalAllocations (Large)'!G12</f>
        <v>63</v>
      </c>
      <c r="L90" s="462" t="str">
        <f>'ConventionalAllocations (Large)'!I12</f>
        <v>None</v>
      </c>
      <c r="M90" s="462">
        <f>'ConventionalAllocations (Large)'!J12</f>
        <v>0</v>
      </c>
      <c r="N90" s="462">
        <f>'ConventionalAllocations (Large)'!K12</f>
        <v>63</v>
      </c>
      <c r="O90" s="462"/>
      <c r="P90" s="462"/>
      <c r="Q90" s="464" t="str">
        <f>'ConventionalAllocations (Large)'!L12</f>
        <v>South Acton</v>
      </c>
      <c r="R90" s="464" t="str">
        <f>'ConventionalAllocations (Large)'!M12</f>
        <v>Acton</v>
      </c>
      <c r="S90" s="464">
        <f>'ConventionalAllocations (Large)'!N12</f>
        <v>520348</v>
      </c>
      <c r="T90" s="464">
        <f>'ConventionalAllocations (Large)'!O12</f>
        <v>179998</v>
      </c>
      <c r="U90" s="464">
        <f>'ConventionalAllocations (Large)'!P12</f>
        <v>0</v>
      </c>
      <c r="V90" s="464" t="str">
        <f>'ConventionalAllocations (Large)'!Q12</f>
        <v>No</v>
      </c>
      <c r="W90" s="462"/>
      <c r="X90" s="462"/>
      <c r="Y90" s="473" t="str">
        <f>'ConventionalAllocations (Large)'!R12</f>
        <v>0.72</v>
      </c>
      <c r="Z90" s="473">
        <f>'ConventionalAllocations (Large)'!T12</f>
        <v>63</v>
      </c>
      <c r="AA90" s="462"/>
      <c r="AB90" s="462"/>
      <c r="AC90" s="462"/>
      <c r="AD90" s="462"/>
      <c r="AE90" s="462"/>
      <c r="AF90" s="116"/>
      <c r="AG90" s="116" t="s">
        <v>1541</v>
      </c>
      <c r="AJ90" s="462">
        <v>0</v>
      </c>
      <c r="AK90" s="462"/>
      <c r="AL90" s="462"/>
      <c r="AM90" s="462"/>
      <c r="AN90" s="462"/>
      <c r="AO90" s="462"/>
      <c r="AP90" s="462"/>
      <c r="AQ90" s="462"/>
      <c r="AR90" s="116">
        <f>'ConventionalAllocations (Large)'!AJ12</f>
        <v>0</v>
      </c>
      <c r="AS90" s="116">
        <f>'ConventionalAllocations (Large)'!AK12</f>
        <v>0</v>
      </c>
      <c r="AT90" s="116">
        <f>'ConventionalAllocations (Large)'!AL12</f>
        <v>0</v>
      </c>
      <c r="AU90" s="116">
        <f>'ConventionalAllocations (Large)'!AM12</f>
        <v>0</v>
      </c>
      <c r="AV90" s="116">
        <f>'ConventionalAllocations (Large)'!AN12</f>
        <v>0</v>
      </c>
      <c r="AW90" s="116">
        <f>'ConventionalAllocations (Large)'!AO12</f>
        <v>31</v>
      </c>
      <c r="AX90" s="116">
        <f>'ConventionalAllocations (Large)'!AP12</f>
        <v>32</v>
      </c>
      <c r="AY90" s="116">
        <f>'ConventionalAllocations (Large)'!AQ12</f>
        <v>0</v>
      </c>
      <c r="AZ90" s="116">
        <f>'ConventionalAllocations (Large)'!AR12</f>
        <v>0</v>
      </c>
      <c r="BA90" s="116">
        <f>'ConventionalAllocations (Large)'!AS12</f>
        <v>0</v>
      </c>
      <c r="BB90" s="116">
        <f>'ConventionalAllocations (Large)'!AT12</f>
        <v>0</v>
      </c>
      <c r="BC90" s="116">
        <f>'ConventionalAllocations (Large)'!AU12</f>
        <v>0</v>
      </c>
      <c r="BD90" s="116">
        <f>'ConventionalAllocations (Large)'!AV12</f>
        <v>0</v>
      </c>
      <c r="BE90" s="116">
        <f>'ConventionalAllocations (Large)'!AW12</f>
        <v>0</v>
      </c>
      <c r="BF90" s="116">
        <f>'ConventionalAllocations (Large)'!AX12</f>
        <v>0</v>
      </c>
      <c r="BG90" s="116">
        <f>'ConventionalAllocations (Large)'!AY12</f>
        <v>63</v>
      </c>
      <c r="BH90" s="457">
        <f t="shared" si="1"/>
        <v>63</v>
      </c>
      <c r="BI90" s="457" t="str">
        <f>'ConventionalAllocations (Large)'!S12</f>
        <v xml:space="preserve">No relevant planning applications. 
Capacity derived from Tall Building Feasibility Study.
</v>
      </c>
      <c r="BJ90" s="457" t="str">
        <f>'ConventionalAllocations (Large)'!Z12</f>
        <v>Bespoke - Phasing likely to be informed by scheme specific information, which currently assumes delivery within 5 years, as this pace is necessary to access affordable housing funding.  Without an extant permission however this does seem optimistic.</v>
      </c>
      <c r="BK90" s="457" t="s">
        <v>1177</v>
      </c>
      <c r="BL90" s="457" t="s">
        <v>1136</v>
      </c>
    </row>
    <row r="91" spans="1:64" x14ac:dyDescent="0.45">
      <c r="A91" s="462">
        <f>'ConventionalAllocations (Large)'!A13</f>
        <v>9</v>
      </c>
      <c r="B91" s="465" t="str">
        <f>'ConventionalAllocations (Large)'!B13</f>
        <v>06AC</v>
      </c>
      <c r="C91" s="462"/>
      <c r="D91" s="462"/>
      <c r="E91" s="462"/>
      <c r="F91" s="462"/>
      <c r="G91" s="116" t="str">
        <f>'ConventionalAllocations (Large)'!D13</f>
        <v>Acton Vale Industrial Park &amp; Westgate House, 43-55 The Vale, Acton W3 7RR</v>
      </c>
      <c r="H91" s="462" t="str">
        <f>'ConventionalAllocations (Large)'!E13</f>
        <v>Mixed-use intensification</v>
      </c>
      <c r="I91" s="462">
        <f>'ConventionalAllocations (Large)'!F13</f>
        <v>26</v>
      </c>
      <c r="J91" s="462">
        <f>'ConventionalAllocations (Large)'!H13</f>
        <v>0</v>
      </c>
      <c r="K91" s="462">
        <f>'ConventionalAllocations (Large)'!G13</f>
        <v>26</v>
      </c>
      <c r="L91" s="462" t="str">
        <f>'ConventionalAllocations (Large)'!I13</f>
        <v>None</v>
      </c>
      <c r="M91" s="462">
        <f>'ConventionalAllocations (Large)'!J13</f>
        <v>0</v>
      </c>
      <c r="N91" s="462">
        <f>'ConventionalAllocations (Large)'!K13</f>
        <v>26</v>
      </c>
      <c r="O91" s="462"/>
      <c r="P91" s="462"/>
      <c r="Q91" s="464" t="str">
        <f>'ConventionalAllocations (Large)'!L13</f>
        <v>Southfield</v>
      </c>
      <c r="R91" s="464" t="str">
        <f>'ConventionalAllocations (Large)'!M13</f>
        <v>Acton</v>
      </c>
      <c r="S91" s="464">
        <f>'ConventionalAllocations (Large)'!N13</f>
        <v>521584</v>
      </c>
      <c r="T91" s="464">
        <f>'ConventionalAllocations (Large)'!O13</f>
        <v>179991</v>
      </c>
      <c r="U91" s="464">
        <f>'ConventionalAllocations (Large)'!P13</f>
        <v>0</v>
      </c>
      <c r="V91" s="464" t="str">
        <f>'ConventionalAllocations (Large)'!Q13</f>
        <v>No</v>
      </c>
      <c r="W91" s="462"/>
      <c r="X91" s="462"/>
      <c r="Y91" s="473" t="str">
        <f>'ConventionalAllocations (Large)'!R13</f>
        <v>0.63</v>
      </c>
      <c r="Z91" s="473">
        <f>'ConventionalAllocations (Large)'!T13</f>
        <v>26</v>
      </c>
      <c r="AA91" s="462"/>
      <c r="AB91" s="462"/>
      <c r="AC91" s="462"/>
      <c r="AD91" s="462"/>
      <c r="AE91" s="462"/>
      <c r="AF91" s="116"/>
      <c r="AG91" s="116" t="s">
        <v>1541</v>
      </c>
      <c r="AJ91" s="462">
        <v>0</v>
      </c>
      <c r="AK91" s="462"/>
      <c r="AL91" s="462"/>
      <c r="AM91" s="462"/>
      <c r="AN91" s="462"/>
      <c r="AO91" s="462"/>
      <c r="AP91" s="462"/>
      <c r="AQ91" s="462"/>
      <c r="AR91" s="116">
        <f>'ConventionalAllocations (Large)'!AJ13</f>
        <v>0</v>
      </c>
      <c r="AS91" s="116">
        <f>'ConventionalAllocations (Large)'!AK13</f>
        <v>0</v>
      </c>
      <c r="AT91" s="116">
        <f>'ConventionalAllocations (Large)'!AL13</f>
        <v>0</v>
      </c>
      <c r="AU91" s="116">
        <f>'ConventionalAllocations (Large)'!AM13</f>
        <v>0</v>
      </c>
      <c r="AV91" s="116">
        <f>'ConventionalAllocations (Large)'!AN13</f>
        <v>0</v>
      </c>
      <c r="AW91" s="116">
        <f>'ConventionalAllocations (Large)'!AO13</f>
        <v>0</v>
      </c>
      <c r="AX91" s="116">
        <f>'ConventionalAllocations (Large)'!AP13</f>
        <v>0</v>
      </c>
      <c r="AY91" s="116">
        <f>'ConventionalAllocations (Large)'!AQ13</f>
        <v>8</v>
      </c>
      <c r="AZ91" s="116">
        <f>'ConventionalAllocations (Large)'!AR13</f>
        <v>9</v>
      </c>
      <c r="BA91" s="116">
        <f>'ConventionalAllocations (Large)'!AS13</f>
        <v>9</v>
      </c>
      <c r="BB91" s="116">
        <f>'ConventionalAllocations (Large)'!AT13</f>
        <v>0</v>
      </c>
      <c r="BC91" s="116">
        <f>'ConventionalAllocations (Large)'!AU13</f>
        <v>0</v>
      </c>
      <c r="BD91" s="116">
        <f>'ConventionalAllocations (Large)'!AV13</f>
        <v>0</v>
      </c>
      <c r="BE91" s="116">
        <f>'ConventionalAllocations (Large)'!AW13</f>
        <v>0</v>
      </c>
      <c r="BF91" s="116">
        <f>'ConventionalAllocations (Large)'!AX13</f>
        <v>0</v>
      </c>
      <c r="BG91" s="116">
        <f>'ConventionalAllocations (Large)'!AY13</f>
        <v>26</v>
      </c>
      <c r="BH91" s="457">
        <f t="shared" si="1"/>
        <v>26</v>
      </c>
      <c r="BI91" s="457" t="str">
        <f>'ConventionalAllocations (Large)'!S13</f>
        <v>No relevant planning applications. 
Capacity derived from Ealing R19 Capacity Assessment.</v>
      </c>
      <c r="BJ91" s="457" t="str">
        <f>'ConventionalAllocations (Large)'!Z13</f>
        <v>Scenario 28.</v>
      </c>
      <c r="BK91" s="457" t="s">
        <v>546</v>
      </c>
      <c r="BL91" s="457" t="s">
        <v>561</v>
      </c>
    </row>
    <row r="92" spans="1:64" s="76" customFormat="1" hidden="1" x14ac:dyDescent="0.45">
      <c r="A92" s="462">
        <f>'ConventionalAllocations (Large)'!A14</f>
        <v>10</v>
      </c>
      <c r="B92" s="486" t="str">
        <f>'ConventionalAllocations (Large)'!B14</f>
        <v>NA</v>
      </c>
      <c r="C92" s="462"/>
      <c r="D92" s="462"/>
      <c r="E92" s="462"/>
      <c r="F92" s="462"/>
      <c r="G92" s="462" t="str">
        <f>'ConventionalAllocations (Large)'!D14</f>
        <v>Haddon Court &amp; Burghley Tower, Haddon Court &amp; Burghley Tower, Trinity Way, Acton W3 7HS</v>
      </c>
      <c r="H92" s="462" t="str">
        <f>'ConventionalAllocations (Large)'!E14</f>
        <v>Residential</v>
      </c>
      <c r="I92" s="462">
        <f>'ConventionalAllocations (Large)'!F14</f>
        <v>112</v>
      </c>
      <c r="J92" s="462">
        <f>'ConventionalAllocations (Large)'!H14</f>
        <v>94</v>
      </c>
      <c r="K92" s="462">
        <f>'ConventionalAllocations (Large)'!G14</f>
        <v>18</v>
      </c>
      <c r="L92" s="462" t="str">
        <f>'ConventionalAllocations (Large)'!I14</f>
        <v>None</v>
      </c>
      <c r="M92" s="462">
        <f>'ConventionalAllocations (Large)'!J14</f>
        <v>0</v>
      </c>
      <c r="N92" s="462">
        <f>'ConventionalAllocations (Large)'!K14</f>
        <v>18</v>
      </c>
      <c r="O92" s="462"/>
      <c r="P92" s="462"/>
      <c r="Q92" s="464" t="str">
        <f>'ConventionalAllocations (Large)'!L14</f>
        <v>East Acton</v>
      </c>
      <c r="R92" s="464" t="str">
        <f>'ConventionalAllocations (Large)'!M14</f>
        <v>Acton</v>
      </c>
      <c r="S92" s="464">
        <f>'ConventionalAllocations (Large)'!N14</f>
        <v>521677</v>
      </c>
      <c r="T92" s="464">
        <f>'ConventionalAllocations (Large)'!O14</f>
        <v>180658</v>
      </c>
      <c r="U92" s="464">
        <f>'ConventionalAllocations (Large)'!P14</f>
        <v>0</v>
      </c>
      <c r="V92" s="464" t="str">
        <f>'ConventionalAllocations (Large)'!Q14</f>
        <v>No</v>
      </c>
      <c r="W92" s="462"/>
      <c r="X92" s="462"/>
      <c r="Y92" s="448" t="str">
        <f>'ConventionalAllocations (Large)'!R14</f>
        <v>0.88</v>
      </c>
      <c r="Z92" s="448">
        <f>'ConventionalAllocations (Large)'!T14</f>
        <v>0</v>
      </c>
      <c r="AA92" s="462"/>
      <c r="AB92" s="462"/>
      <c r="AC92" s="462"/>
      <c r="AD92" s="462"/>
      <c r="AE92" s="462"/>
      <c r="AF92" s="462"/>
      <c r="AG92" s="462"/>
      <c r="AJ92" s="462">
        <v>0</v>
      </c>
      <c r="AK92" s="462"/>
      <c r="AL92" s="462"/>
      <c r="AM92" s="462"/>
      <c r="AN92" s="462"/>
      <c r="AO92" s="462"/>
      <c r="AP92" s="462"/>
      <c r="AQ92" s="462"/>
      <c r="AR92" s="462">
        <f>'ConventionalAllocations (Large)'!AJ14</f>
        <v>0</v>
      </c>
      <c r="AS92" s="462">
        <f>'ConventionalAllocations (Large)'!AK14</f>
        <v>0</v>
      </c>
      <c r="AT92" s="462">
        <f>'ConventionalAllocations (Large)'!AL14</f>
        <v>0</v>
      </c>
      <c r="AU92" s="462">
        <f>'ConventionalAllocations (Large)'!AM14</f>
        <v>0</v>
      </c>
      <c r="AV92" s="462">
        <f>'ConventionalAllocations (Large)'!AN14</f>
        <v>0</v>
      </c>
      <c r="AW92" s="462">
        <f>'ConventionalAllocations (Large)'!AO14</f>
        <v>0</v>
      </c>
      <c r="AX92" s="462">
        <f>'ConventionalAllocations (Large)'!AP14</f>
        <v>0</v>
      </c>
      <c r="AY92" s="462">
        <f>'ConventionalAllocations (Large)'!AQ14</f>
        <v>0</v>
      </c>
      <c r="AZ92" s="462">
        <f>'ConventionalAllocations (Large)'!AR14</f>
        <v>0</v>
      </c>
      <c r="BA92" s="462">
        <f>'ConventionalAllocations (Large)'!AS14</f>
        <v>0</v>
      </c>
      <c r="BB92" s="462">
        <f>'ConventionalAllocations (Large)'!AT14</f>
        <v>0</v>
      </c>
      <c r="BC92" s="462">
        <f>'ConventionalAllocations (Large)'!AU14</f>
        <v>0</v>
      </c>
      <c r="BD92" s="462">
        <f>'ConventionalAllocations (Large)'!AV14</f>
        <v>0</v>
      </c>
      <c r="BE92" s="462">
        <f>'ConventionalAllocations (Large)'!AW14</f>
        <v>0</v>
      </c>
      <c r="BF92" s="462">
        <f>'ConventionalAllocations (Large)'!AX14</f>
        <v>0</v>
      </c>
      <c r="BG92" s="462">
        <f>'ConventionalAllocations (Large)'!AY14</f>
        <v>0</v>
      </c>
      <c r="BH92" s="457">
        <f t="shared" si="1"/>
        <v>0</v>
      </c>
      <c r="BI92" s="457" t="str">
        <f>'ConventionalAllocations (Large)'!S14</f>
        <v>No longer pursued as Allocation. No relevant planning applications. 
Initial capacity estimate derived from Ealing R19 Capacity Assessment.</v>
      </c>
      <c r="BJ92" s="457" t="str">
        <f>'ConventionalAllocations (Large)'!Z14</f>
        <v>NA</v>
      </c>
      <c r="BK92" s="457" t="s">
        <v>1042</v>
      </c>
      <c r="BL92" s="457" t="s">
        <v>37</v>
      </c>
    </row>
    <row r="93" spans="1:64" s="76" customFormat="1" hidden="1" x14ac:dyDescent="0.45">
      <c r="A93" s="462">
        <f>'ConventionalAllocations (Large)'!A15</f>
        <v>11</v>
      </c>
      <c r="B93" s="486" t="str">
        <f>'ConventionalAllocations (Large)'!B15</f>
        <v>NA</v>
      </c>
      <c r="C93" s="462"/>
      <c r="D93" s="462"/>
      <c r="E93" s="462"/>
      <c r="F93" s="462"/>
      <c r="G93" s="462" t="str">
        <f>'ConventionalAllocations (Large)'!D15</f>
        <v>Friary Park Estate, The Drive, Joseph Avenue, Sparks Close and Friary Road, Acton W3 6NL</v>
      </c>
      <c r="H93" s="462" t="str">
        <f>'ConventionalAllocations (Large)'!E15</f>
        <v>Mixed-use including residential, commercial and community uses</v>
      </c>
      <c r="I93" s="462">
        <f>'ConventionalAllocations (Large)'!F15</f>
        <v>1228</v>
      </c>
      <c r="J93" s="462">
        <f>'ConventionalAllocations (Large)'!H15</f>
        <v>230</v>
      </c>
      <c r="K93" s="462">
        <f>'ConventionalAllocations (Large)'!G15</f>
        <v>998</v>
      </c>
      <c r="L93" s="462" t="str">
        <f>'ConventionalAllocations (Large)'!I15</f>
        <v>221747HYBRID</v>
      </c>
      <c r="M93" s="462">
        <f>'ConventionalAllocations (Large)'!J15</f>
        <v>998</v>
      </c>
      <c r="N93" s="462">
        <f>'ConventionalAllocations (Large)'!K15</f>
        <v>0</v>
      </c>
      <c r="O93" s="462"/>
      <c r="P93" s="462"/>
      <c r="Q93" s="464" t="str">
        <f>'ConventionalAllocations (Large)'!L15</f>
        <v>East Acton</v>
      </c>
      <c r="R93" s="464" t="str">
        <f>'ConventionalAllocations (Large)'!M15</f>
        <v>Acton</v>
      </c>
      <c r="S93" s="464">
        <f>'ConventionalAllocations (Large)'!N15</f>
        <v>520523</v>
      </c>
      <c r="T93" s="464">
        <f>'ConventionalAllocations (Large)'!O15</f>
        <v>181196</v>
      </c>
      <c r="U93" s="464">
        <f>'ConventionalAllocations (Large)'!P15</f>
        <v>12157376</v>
      </c>
      <c r="V93" s="464" t="str">
        <f>'ConventionalAllocations (Large)'!Q15</f>
        <v>No</v>
      </c>
      <c r="W93" s="462"/>
      <c r="X93" s="462"/>
      <c r="Y93" s="448">
        <f>'ConventionalAllocations (Large)'!R15</f>
        <v>2.79</v>
      </c>
      <c r="Z93" s="448">
        <f>'ConventionalAllocations (Large)'!T15</f>
        <v>0</v>
      </c>
      <c r="AA93" s="462"/>
      <c r="AB93" s="462"/>
      <c r="AC93" s="462"/>
      <c r="AD93" s="462"/>
      <c r="AE93" s="462"/>
      <c r="AF93" s="462"/>
      <c r="AG93" s="462"/>
      <c r="AJ93" s="462">
        <v>0</v>
      </c>
      <c r="AK93" s="462"/>
      <c r="AL93" s="462"/>
      <c r="AM93" s="462"/>
      <c r="AN93" s="462"/>
      <c r="AO93" s="462"/>
      <c r="AP93" s="462"/>
      <c r="AQ93" s="462"/>
      <c r="AR93" s="462">
        <f>'ConventionalAllocations (Large)'!AJ15</f>
        <v>0</v>
      </c>
      <c r="AS93" s="462">
        <f>'ConventionalAllocations (Large)'!AK15</f>
        <v>0</v>
      </c>
      <c r="AT93" s="462">
        <f>'ConventionalAllocations (Large)'!AL15</f>
        <v>0</v>
      </c>
      <c r="AU93" s="462">
        <f>'ConventionalAllocations (Large)'!AM15</f>
        <v>0</v>
      </c>
      <c r="AV93" s="462">
        <f>'ConventionalAllocations (Large)'!AN15</f>
        <v>0</v>
      </c>
      <c r="AW93" s="462">
        <f>'ConventionalAllocations (Large)'!AO15</f>
        <v>0</v>
      </c>
      <c r="AX93" s="462">
        <f>'ConventionalAllocations (Large)'!AP15</f>
        <v>0</v>
      </c>
      <c r="AY93" s="462">
        <f>'ConventionalAllocations (Large)'!AQ15</f>
        <v>0</v>
      </c>
      <c r="AZ93" s="462">
        <f>'ConventionalAllocations (Large)'!AR15</f>
        <v>0</v>
      </c>
      <c r="BA93" s="462">
        <f>'ConventionalAllocations (Large)'!AS15</f>
        <v>0</v>
      </c>
      <c r="BB93" s="462">
        <f>'ConventionalAllocations (Large)'!AT15</f>
        <v>0</v>
      </c>
      <c r="BC93" s="462">
        <f>'ConventionalAllocations (Large)'!AU15</f>
        <v>0</v>
      </c>
      <c r="BD93" s="462">
        <f>'ConventionalAllocations (Large)'!AV15</f>
        <v>0</v>
      </c>
      <c r="BE93" s="462">
        <f>'ConventionalAllocations (Large)'!AW15</f>
        <v>0</v>
      </c>
      <c r="BF93" s="462">
        <f>'ConventionalAllocations (Large)'!AX15</f>
        <v>0</v>
      </c>
      <c r="BG93" s="462">
        <f>'ConventionalAllocations (Large)'!AY15</f>
        <v>0</v>
      </c>
      <c r="BH93" s="457">
        <f t="shared" si="1"/>
        <v>0</v>
      </c>
      <c r="BI93" s="457" t="str">
        <f>'ConventionalAllocations (Large)'!S15</f>
        <v xml:space="preserve">No longer pursued as Allocation. 
Assigned to Conventional Pipeline (Large) - 221747HYBRID and Conventional Pending (Large) - 243424FUL.
</v>
      </c>
      <c r="BJ93" s="457" t="str">
        <f>'ConventionalAllocations (Large)'!Z15</f>
        <v>NA</v>
      </c>
      <c r="BK93" s="457" t="s">
        <v>568</v>
      </c>
      <c r="BL93" s="457" t="s">
        <v>37</v>
      </c>
    </row>
    <row r="94" spans="1:64" s="76" customFormat="1" hidden="1" x14ac:dyDescent="0.45">
      <c r="A94" s="462">
        <f>'ConventionalAllocations (Large)'!A16</f>
        <v>12</v>
      </c>
      <c r="B94" s="486" t="str">
        <f>'ConventionalAllocations (Large)'!B16</f>
        <v>NA</v>
      </c>
      <c r="C94" s="462"/>
      <c r="D94" s="462"/>
      <c r="E94" s="462"/>
      <c r="F94" s="462"/>
      <c r="G94" s="462" t="str">
        <f>'ConventionalAllocations (Large)'!D16</f>
        <v>Acton Crossrail Station and Sidings, Acton Crossrail Station and 239-307 Horn Lane, W3 9ED</v>
      </c>
      <c r="H94" s="462" t="str">
        <f>'ConventionalAllocations (Large)'!E16</f>
        <v>Residential-led, mixed-use development with significant provision for community space and possibly ground floor retail. Waste and aggregates capacity will need to either be reproved on site or relocated to a suitable alternative site.</v>
      </c>
      <c r="I94" s="462">
        <f>'ConventionalAllocations (Large)'!F16</f>
        <v>6501</v>
      </c>
      <c r="J94" s="462">
        <f>'ConventionalAllocations (Large)'!H16</f>
        <v>0</v>
      </c>
      <c r="K94" s="462">
        <f>'ConventionalAllocations (Large)'!G16</f>
        <v>6501</v>
      </c>
      <c r="L94" s="462" t="str">
        <f>'ConventionalAllocations (Large)'!I16</f>
        <v>None</v>
      </c>
      <c r="M94" s="462">
        <f>'ConventionalAllocations (Large)'!J16</f>
        <v>0</v>
      </c>
      <c r="N94" s="462">
        <f>'ConventionalAllocations (Large)'!K16</f>
        <v>6501</v>
      </c>
      <c r="O94" s="462"/>
      <c r="P94" s="462"/>
      <c r="Q94" s="464" t="str">
        <f>'ConventionalAllocations (Large)'!L16</f>
        <v>North Acton</v>
      </c>
      <c r="R94" s="464" t="str">
        <f>'ConventionalAllocations (Large)'!M16</f>
        <v>Acton</v>
      </c>
      <c r="S94" s="464">
        <f>'ConventionalAllocations (Large)'!N16</f>
        <v>520360</v>
      </c>
      <c r="T94" s="464">
        <f>'ConventionalAllocations (Large)'!O16</f>
        <v>181230</v>
      </c>
      <c r="U94" s="464">
        <f>'ConventionalAllocations (Large)'!P16</f>
        <v>0</v>
      </c>
      <c r="V94" s="464" t="str">
        <f>'ConventionalAllocations (Large)'!Q16</f>
        <v>ACT6</v>
      </c>
      <c r="W94" s="462"/>
      <c r="X94" s="462"/>
      <c r="Y94" s="448">
        <f>'ConventionalAllocations (Large)'!R16</f>
        <v>10.6</v>
      </c>
      <c r="Z94" s="448">
        <f>'ConventionalAllocations (Large)'!T16</f>
        <v>0</v>
      </c>
      <c r="AA94" s="462"/>
      <c r="AB94" s="462"/>
      <c r="AC94" s="462"/>
      <c r="AD94" s="462"/>
      <c r="AE94" s="462"/>
      <c r="AF94" s="462"/>
      <c r="AG94" s="462"/>
      <c r="AJ94" s="462">
        <v>0</v>
      </c>
      <c r="AK94" s="462"/>
      <c r="AL94" s="462"/>
      <c r="AM94" s="462"/>
      <c r="AN94" s="462"/>
      <c r="AO94" s="462"/>
      <c r="AP94" s="462"/>
      <c r="AQ94" s="462"/>
      <c r="AR94" s="462">
        <f>'ConventionalAllocations (Large)'!AJ16</f>
        <v>0</v>
      </c>
      <c r="AS94" s="462">
        <f>'ConventionalAllocations (Large)'!AK16</f>
        <v>0</v>
      </c>
      <c r="AT94" s="462">
        <f>'ConventionalAllocations (Large)'!AL16</f>
        <v>0</v>
      </c>
      <c r="AU94" s="462">
        <f>'ConventionalAllocations (Large)'!AM16</f>
        <v>0</v>
      </c>
      <c r="AV94" s="462">
        <f>'ConventionalAllocations (Large)'!AN16</f>
        <v>0</v>
      </c>
      <c r="AW94" s="462">
        <f>'ConventionalAllocations (Large)'!AO16</f>
        <v>0</v>
      </c>
      <c r="AX94" s="462">
        <f>'ConventionalAllocations (Large)'!AP16</f>
        <v>0</v>
      </c>
      <c r="AY94" s="462">
        <f>'ConventionalAllocations (Large)'!AQ16</f>
        <v>0</v>
      </c>
      <c r="AZ94" s="462">
        <f>'ConventionalAllocations (Large)'!AR16</f>
        <v>0</v>
      </c>
      <c r="BA94" s="462">
        <f>'ConventionalAllocations (Large)'!AS16</f>
        <v>0</v>
      </c>
      <c r="BB94" s="462">
        <f>'ConventionalAllocations (Large)'!AT16</f>
        <v>0</v>
      </c>
      <c r="BC94" s="462">
        <f>'ConventionalAllocations (Large)'!AU16</f>
        <v>0</v>
      </c>
      <c r="BD94" s="462">
        <f>'ConventionalAllocations (Large)'!AV16</f>
        <v>0</v>
      </c>
      <c r="BE94" s="462">
        <f>'ConventionalAllocations (Large)'!AW16</f>
        <v>0</v>
      </c>
      <c r="BF94" s="462">
        <f>'ConventionalAllocations (Large)'!AX16</f>
        <v>0</v>
      </c>
      <c r="BG94" s="462">
        <f>'ConventionalAllocations (Large)'!AY16</f>
        <v>0</v>
      </c>
      <c r="BH94" s="457">
        <f t="shared" si="1"/>
        <v>0</v>
      </c>
      <c r="BI94" s="457" t="str">
        <f>'ConventionalAllocations (Large)'!S16</f>
        <v>No longer pursued as Allocation.
Note allocation boundary amended to exclude builders yard to south, which is the subject of an approved scheme (225069FUL) which has been assigned to the Conventional Pipeline (Large).</v>
      </c>
      <c r="BJ94" s="457" t="str">
        <f>'ConventionalAllocations (Large)'!Z16</f>
        <v>NA</v>
      </c>
      <c r="BK94" s="457" t="s">
        <v>571</v>
      </c>
      <c r="BL94" s="457" t="s">
        <v>37</v>
      </c>
    </row>
    <row r="95" spans="1:64" s="76" customFormat="1" hidden="1" x14ac:dyDescent="0.45">
      <c r="A95" s="462">
        <f>'ConventionalAllocations (Large)'!A17</f>
        <v>13</v>
      </c>
      <c r="B95" s="486" t="str">
        <f>'ConventionalAllocations (Large)'!B17</f>
        <v>NA</v>
      </c>
      <c r="C95" s="462"/>
      <c r="D95" s="462"/>
      <c r="E95" s="462"/>
      <c r="F95" s="462"/>
      <c r="G95" s="462" t="str">
        <f>'ConventionalAllocations (Large)'!D17</f>
        <v>West Acton Community Centre, Churchill Gardens, Acton W3 0JN</v>
      </c>
      <c r="H95" s="462" t="str">
        <f>'ConventionalAllocations (Large)'!E17</f>
        <v>Residential and potential reprovision of existing sports clubs either on site or at another location.</v>
      </c>
      <c r="I95" s="462">
        <f>'ConventionalAllocations (Large)'!F17</f>
        <v>42</v>
      </c>
      <c r="J95" s="462">
        <f>'ConventionalAllocations (Large)'!H17</f>
        <v>0</v>
      </c>
      <c r="K95" s="462">
        <f>'ConventionalAllocations (Large)'!G17</f>
        <v>42</v>
      </c>
      <c r="L95" s="462" t="str">
        <f>'ConventionalAllocations (Large)'!I17</f>
        <v>None</v>
      </c>
      <c r="M95" s="462">
        <f>'ConventionalAllocations (Large)'!J17</f>
        <v>0</v>
      </c>
      <c r="N95" s="462">
        <f>'ConventionalAllocations (Large)'!K17</f>
        <v>42</v>
      </c>
      <c r="O95" s="462"/>
      <c r="P95" s="462"/>
      <c r="Q95" s="464" t="str">
        <f>'ConventionalAllocations (Large)'!L17</f>
        <v>North Acton</v>
      </c>
      <c r="R95" s="464" t="str">
        <f>'ConventionalAllocations (Large)'!M17</f>
        <v>Acton</v>
      </c>
      <c r="S95" s="464">
        <f>'ConventionalAllocations (Large)'!N17</f>
        <v>519438</v>
      </c>
      <c r="T95" s="464">
        <f>'ConventionalAllocations (Large)'!O17</f>
        <v>181141</v>
      </c>
      <c r="U95" s="464">
        <f>'ConventionalAllocations (Large)'!P17</f>
        <v>0</v>
      </c>
      <c r="V95" s="464" t="str">
        <f>'ConventionalAllocations (Large)'!Q17</f>
        <v>No</v>
      </c>
      <c r="W95" s="462"/>
      <c r="X95" s="462"/>
      <c r="Y95" s="448">
        <f>'ConventionalAllocations (Large)'!R17</f>
        <v>0.2</v>
      </c>
      <c r="Z95" s="448">
        <f>'ConventionalAllocations (Large)'!T17</f>
        <v>0</v>
      </c>
      <c r="AA95" s="462"/>
      <c r="AB95" s="462"/>
      <c r="AC95" s="462"/>
      <c r="AD95" s="462"/>
      <c r="AE95" s="462"/>
      <c r="AF95" s="462"/>
      <c r="AG95" s="462"/>
      <c r="AJ95" s="462">
        <v>0</v>
      </c>
      <c r="AK95" s="462"/>
      <c r="AL95" s="462"/>
      <c r="AM95" s="462"/>
      <c r="AN95" s="462"/>
      <c r="AO95" s="462"/>
      <c r="AP95" s="462"/>
      <c r="AQ95" s="462"/>
      <c r="AR95" s="462">
        <f>'ConventionalAllocations (Large)'!AJ17</f>
        <v>0</v>
      </c>
      <c r="AS95" s="462">
        <f>'ConventionalAllocations (Large)'!AK17</f>
        <v>0</v>
      </c>
      <c r="AT95" s="462">
        <f>'ConventionalAllocations (Large)'!AL17</f>
        <v>0</v>
      </c>
      <c r="AU95" s="462">
        <f>'ConventionalAllocations (Large)'!AM17</f>
        <v>0</v>
      </c>
      <c r="AV95" s="462">
        <f>'ConventionalAllocations (Large)'!AN17</f>
        <v>0</v>
      </c>
      <c r="AW95" s="462">
        <f>'ConventionalAllocations (Large)'!AO17</f>
        <v>0</v>
      </c>
      <c r="AX95" s="462">
        <f>'ConventionalAllocations (Large)'!AP17</f>
        <v>0</v>
      </c>
      <c r="AY95" s="462">
        <f>'ConventionalAllocations (Large)'!AQ17</f>
        <v>0</v>
      </c>
      <c r="AZ95" s="462">
        <f>'ConventionalAllocations (Large)'!AR17</f>
        <v>0</v>
      </c>
      <c r="BA95" s="462">
        <f>'ConventionalAllocations (Large)'!AS17</f>
        <v>0</v>
      </c>
      <c r="BB95" s="462">
        <f>'ConventionalAllocations (Large)'!AT17</f>
        <v>0</v>
      </c>
      <c r="BC95" s="462">
        <f>'ConventionalAllocations (Large)'!AU17</f>
        <v>0</v>
      </c>
      <c r="BD95" s="462">
        <f>'ConventionalAllocations (Large)'!AV17</f>
        <v>0</v>
      </c>
      <c r="BE95" s="462">
        <f>'ConventionalAllocations (Large)'!AW17</f>
        <v>0</v>
      </c>
      <c r="BF95" s="462">
        <f>'ConventionalAllocations (Large)'!AX17</f>
        <v>0</v>
      </c>
      <c r="BG95" s="462">
        <f>'ConventionalAllocations (Large)'!AY17</f>
        <v>0</v>
      </c>
      <c r="BH95" s="457">
        <f t="shared" si="1"/>
        <v>0</v>
      </c>
      <c r="BI95" s="457" t="str">
        <f>'ConventionalAllocations (Large)'!S17</f>
        <v>No longer pursued as Allocation. 
Below Large Site threshold.</v>
      </c>
      <c r="BJ95" s="457" t="str">
        <f>'ConventionalAllocations (Large)'!Z17</f>
        <v>NA</v>
      </c>
      <c r="BK95" s="457" t="s">
        <v>542</v>
      </c>
      <c r="BL95" s="457" t="s">
        <v>37</v>
      </c>
    </row>
    <row r="96" spans="1:64" x14ac:dyDescent="0.45">
      <c r="A96" s="462">
        <f>'ConventionalAllocations (Large)'!A18</f>
        <v>14</v>
      </c>
      <c r="B96" s="465" t="str">
        <f>'ConventionalAllocations (Large)'!B18</f>
        <v>07AC</v>
      </c>
      <c r="C96" s="462"/>
      <c r="D96" s="462"/>
      <c r="E96" s="462"/>
      <c r="F96" s="462"/>
      <c r="G96" s="116" t="str">
        <f>'ConventionalAllocations (Large)'!D18</f>
        <v>Dean Court, 1-21 Dean Court and 22-42 Dean Court, Friary Road, Acton, W3 6AF</v>
      </c>
      <c r="H96" s="462" t="str">
        <f>'ConventionalAllocations (Large)'!E18</f>
        <v>Residential</v>
      </c>
      <c r="I96" s="462">
        <f>'ConventionalAllocations (Large)'!F18</f>
        <v>419</v>
      </c>
      <c r="J96" s="462">
        <f>'ConventionalAllocations (Large)'!H18</f>
        <v>42</v>
      </c>
      <c r="K96" s="462">
        <f>'ConventionalAllocations (Large)'!G18</f>
        <v>377</v>
      </c>
      <c r="L96" s="462" t="str">
        <f>'ConventionalAllocations (Large)'!I18</f>
        <v>None</v>
      </c>
      <c r="M96" s="462">
        <f>'ConventionalAllocations (Large)'!J18</f>
        <v>0</v>
      </c>
      <c r="N96" s="462">
        <f>'ConventionalAllocations (Large)'!K18</f>
        <v>377</v>
      </c>
      <c r="O96" s="462"/>
      <c r="P96" s="462"/>
      <c r="Q96" s="464" t="str">
        <f>'ConventionalAllocations (Large)'!L18</f>
        <v>North Acton</v>
      </c>
      <c r="R96" s="464" t="str">
        <f>'ConventionalAllocations (Large)'!M18</f>
        <v>Acton</v>
      </c>
      <c r="S96" s="464">
        <f>'ConventionalAllocations (Large)'!N18</f>
        <v>520615</v>
      </c>
      <c r="T96" s="464">
        <f>'ConventionalAllocations (Large)'!O18</f>
        <v>181300</v>
      </c>
      <c r="U96" s="464">
        <f>'ConventionalAllocations (Large)'!P18</f>
        <v>0</v>
      </c>
      <c r="V96" s="464" t="str">
        <f>'ConventionalAllocations (Large)'!Q18</f>
        <v>No</v>
      </c>
      <c r="W96" s="462"/>
      <c r="X96" s="462"/>
      <c r="Y96" s="473">
        <f>'ConventionalAllocations (Large)'!R18</f>
        <v>0.55000000000000004</v>
      </c>
      <c r="Z96" s="473">
        <f>'ConventionalAllocations (Large)'!T18</f>
        <v>377</v>
      </c>
      <c r="AA96" s="462"/>
      <c r="AB96" s="462"/>
      <c r="AC96" s="462"/>
      <c r="AD96" s="462"/>
      <c r="AE96" s="462"/>
      <c r="AF96" s="116"/>
      <c r="AG96" s="116" t="s">
        <v>1541</v>
      </c>
      <c r="AJ96" s="462">
        <v>0</v>
      </c>
      <c r="AK96" s="462"/>
      <c r="AL96" s="462"/>
      <c r="AM96" s="462"/>
      <c r="AN96" s="462"/>
      <c r="AO96" s="462"/>
      <c r="AP96" s="462"/>
      <c r="AQ96" s="462"/>
      <c r="AR96" s="116">
        <f>'ConventionalAllocations (Large)'!AJ18</f>
        <v>0</v>
      </c>
      <c r="AS96" s="116">
        <f>'ConventionalAllocations (Large)'!AK18</f>
        <v>0</v>
      </c>
      <c r="AT96" s="116">
        <f>'ConventionalAllocations (Large)'!AL18</f>
        <v>0</v>
      </c>
      <c r="AU96" s="116">
        <f>'ConventionalAllocations (Large)'!AM18</f>
        <v>0</v>
      </c>
      <c r="AV96" s="116">
        <f>'ConventionalAllocations (Large)'!AN18</f>
        <v>0</v>
      </c>
      <c r="AW96" s="116">
        <f>'ConventionalAllocations (Large)'!AO18</f>
        <v>0</v>
      </c>
      <c r="AX96" s="116">
        <f>'ConventionalAllocations (Large)'!AP18</f>
        <v>0</v>
      </c>
      <c r="AY96" s="116">
        <f>'ConventionalAllocations (Large)'!AQ18</f>
        <v>94</v>
      </c>
      <c r="AZ96" s="116">
        <f>'ConventionalAllocations (Large)'!AR18</f>
        <v>94</v>
      </c>
      <c r="BA96" s="116">
        <f>'ConventionalAllocations (Large)'!AS18</f>
        <v>94</v>
      </c>
      <c r="BB96" s="116">
        <f>'ConventionalAllocations (Large)'!AT18</f>
        <v>95</v>
      </c>
      <c r="BC96" s="116">
        <f>'ConventionalAllocations (Large)'!AU18</f>
        <v>0</v>
      </c>
      <c r="BD96" s="116">
        <f>'ConventionalAllocations (Large)'!AV18</f>
        <v>0</v>
      </c>
      <c r="BE96" s="116">
        <f>'ConventionalAllocations (Large)'!AW18</f>
        <v>0</v>
      </c>
      <c r="BF96" s="116">
        <f>'ConventionalAllocations (Large)'!AX18</f>
        <v>0</v>
      </c>
      <c r="BG96" s="116">
        <f>'ConventionalAllocations (Large)'!AY18</f>
        <v>377</v>
      </c>
      <c r="BH96" s="457">
        <f t="shared" si="1"/>
        <v>377</v>
      </c>
      <c r="BI96" s="457" t="str">
        <f>'ConventionalAllocations (Large)'!S18</f>
        <v xml:space="preserve">Capacity derived from Tall Building Feasibility Study. </v>
      </c>
      <c r="BJ96" s="457" t="str">
        <f>'ConventionalAllocations (Large)'!Z18</f>
        <v>Bespoke - Although no formal planning activity it is noted that the site was promoted as part of call for sites exercise which may be indicative of readiness.</v>
      </c>
      <c r="BK96" s="457" t="s">
        <v>577</v>
      </c>
      <c r="BL96" s="457" t="s">
        <v>1232</v>
      </c>
    </row>
    <row r="97" spans="1:64" x14ac:dyDescent="0.45">
      <c r="A97" s="462">
        <f>'ConventionalAllocations (Large)'!A19</f>
        <v>15</v>
      </c>
      <c r="B97" s="465" t="str">
        <f>'ConventionalAllocations (Large)'!B19</f>
        <v>08AC</v>
      </c>
      <c r="C97" s="462"/>
      <c r="D97" s="462"/>
      <c r="E97" s="462"/>
      <c r="F97" s="462"/>
      <c r="G97" s="116" t="str">
        <f>'ConventionalAllocations (Large)'!D19</f>
        <v>Oaktree Court, Pierrepoint Road, W3 9JL</v>
      </c>
      <c r="H97" s="462" t="str">
        <f>'ConventionalAllocations (Large)'!E19</f>
        <v>Residential with improved private amenity space</v>
      </c>
      <c r="I97" s="462">
        <f>'ConventionalAllocations (Large)'!F19</f>
        <v>41</v>
      </c>
      <c r="J97" s="462">
        <f>'ConventionalAllocations (Large)'!H19</f>
        <v>30</v>
      </c>
      <c r="K97" s="462">
        <f>'ConventionalAllocations (Large)'!G19</f>
        <v>11</v>
      </c>
      <c r="L97" s="462" t="str">
        <f>'ConventionalAllocations (Large)'!I19</f>
        <v>None</v>
      </c>
      <c r="M97" s="462">
        <f>'ConventionalAllocations (Large)'!J19</f>
        <v>0</v>
      </c>
      <c r="N97" s="462">
        <f>'ConventionalAllocations (Large)'!K19</f>
        <v>11</v>
      </c>
      <c r="O97" s="462"/>
      <c r="P97" s="462"/>
      <c r="Q97" s="464" t="str">
        <f>'ConventionalAllocations (Large)'!L19</f>
        <v>North Acton</v>
      </c>
      <c r="R97" s="464" t="str">
        <f>'ConventionalAllocations (Large)'!M19</f>
        <v>Acton</v>
      </c>
      <c r="S97" s="464">
        <f>'ConventionalAllocations (Large)'!N19</f>
        <v>519951</v>
      </c>
      <c r="T97" s="464">
        <f>'ConventionalAllocations (Large)'!O19</f>
        <v>180968</v>
      </c>
      <c r="U97" s="464">
        <f>'ConventionalAllocations (Large)'!P19</f>
        <v>0</v>
      </c>
      <c r="V97" s="464" t="str">
        <f>'ConventionalAllocations (Large)'!Q19</f>
        <v>No</v>
      </c>
      <c r="W97" s="462"/>
      <c r="X97" s="462"/>
      <c r="Y97" s="473">
        <f>'ConventionalAllocations (Large)'!R19</f>
        <v>0.31</v>
      </c>
      <c r="Z97" s="473">
        <f>'ConventionalAllocations (Large)'!T19</f>
        <v>11</v>
      </c>
      <c r="AA97" s="462"/>
      <c r="AB97" s="462"/>
      <c r="AC97" s="462"/>
      <c r="AD97" s="462"/>
      <c r="AE97" s="462"/>
      <c r="AF97" s="116"/>
      <c r="AG97" s="116" t="s">
        <v>1541</v>
      </c>
      <c r="AJ97" s="462">
        <v>0</v>
      </c>
      <c r="AK97" s="462"/>
      <c r="AL97" s="462"/>
      <c r="AM97" s="462"/>
      <c r="AN97" s="462"/>
      <c r="AO97" s="462"/>
      <c r="AP97" s="462"/>
      <c r="AQ97" s="462"/>
      <c r="AR97" s="116">
        <f>'ConventionalAllocations (Large)'!AJ19</f>
        <v>0</v>
      </c>
      <c r="AS97" s="116">
        <f>'ConventionalAllocations (Large)'!AK19</f>
        <v>0</v>
      </c>
      <c r="AT97" s="116">
        <f>'ConventionalAllocations (Large)'!AL19</f>
        <v>0</v>
      </c>
      <c r="AU97" s="116">
        <f>'ConventionalAllocations (Large)'!AM19</f>
        <v>0</v>
      </c>
      <c r="AV97" s="116">
        <f>'ConventionalAllocations (Large)'!AN19</f>
        <v>0</v>
      </c>
      <c r="AW97" s="116">
        <f>'ConventionalAllocations (Large)'!AO19</f>
        <v>0</v>
      </c>
      <c r="AX97" s="116">
        <f>'ConventionalAllocations (Large)'!AP19</f>
        <v>4</v>
      </c>
      <c r="AY97" s="116">
        <f>'ConventionalAllocations (Large)'!AQ19</f>
        <v>4</v>
      </c>
      <c r="AZ97" s="116">
        <f>'ConventionalAllocations (Large)'!AR19</f>
        <v>3</v>
      </c>
      <c r="BA97" s="116">
        <f>'ConventionalAllocations (Large)'!AS19</f>
        <v>0</v>
      </c>
      <c r="BB97" s="116">
        <f>'ConventionalAllocations (Large)'!AT19</f>
        <v>0</v>
      </c>
      <c r="BC97" s="116">
        <f>'ConventionalAllocations (Large)'!AU19</f>
        <v>0</v>
      </c>
      <c r="BD97" s="116">
        <f>'ConventionalAllocations (Large)'!AV19</f>
        <v>0</v>
      </c>
      <c r="BE97" s="116">
        <f>'ConventionalAllocations (Large)'!AW19</f>
        <v>0</v>
      </c>
      <c r="BF97" s="116">
        <f>'ConventionalAllocations (Large)'!AX19</f>
        <v>0</v>
      </c>
      <c r="BG97" s="116">
        <f>'ConventionalAllocations (Large)'!AY19</f>
        <v>11</v>
      </c>
      <c r="BH97" s="457">
        <f t="shared" si="1"/>
        <v>11</v>
      </c>
      <c r="BI97" s="457" t="str">
        <f>'ConventionalAllocations (Large)'!S19</f>
        <v>No relevant planning applications. 
Capacity derived from Ealing R19 Capacity Assessment.</v>
      </c>
      <c r="BJ97" s="457" t="str">
        <f>'ConventionalAllocations (Large)'!Z19</f>
        <v xml:space="preserve">Bespoke - Although no formal planning activity it is noted that the site was promoted as part of call for sites exercise which may be indicative of readiness. CFS feedback estimates delivery between years 7-11.  </v>
      </c>
      <c r="BK97" s="457" t="s">
        <v>546</v>
      </c>
      <c r="BL97" s="457" t="s">
        <v>1233</v>
      </c>
    </row>
    <row r="98" spans="1:64" x14ac:dyDescent="0.45">
      <c r="A98" s="462">
        <f>'ConventionalAllocations (Large)'!A20</f>
        <v>16</v>
      </c>
      <c r="B98" s="465" t="str">
        <f>'ConventionalAllocations (Large)'!B20</f>
        <v>01EA</v>
      </c>
      <c r="C98" s="462"/>
      <c r="D98" s="462"/>
      <c r="E98" s="462"/>
      <c r="F98" s="462"/>
      <c r="G98" s="116" t="str">
        <f>'ConventionalAllocations (Large)'!D20</f>
        <v>Broadway Connection &amp; Arcadia Shopping Centre, 1 - 42 The Broadway, Ealing W5 2NP</v>
      </c>
      <c r="H98" s="462" t="str">
        <f>'ConventionalAllocations (Large)'!E20</f>
        <v>Office and mixed-uses suitable to the town centre.</v>
      </c>
      <c r="I98" s="462">
        <f>'ConventionalAllocations (Large)'!F20</f>
        <v>84</v>
      </c>
      <c r="J98" s="462">
        <f>'ConventionalAllocations (Large)'!H20</f>
        <v>4</v>
      </c>
      <c r="K98" s="462">
        <f>'ConventionalAllocations (Large)'!G20</f>
        <v>80</v>
      </c>
      <c r="L98" s="462" t="str">
        <f>'ConventionalAllocations (Large)'!I20</f>
        <v>223774FUL (part)</v>
      </c>
      <c r="M98" s="462">
        <f>'ConventionalAllocations (Large)'!J20</f>
        <v>-4</v>
      </c>
      <c r="N98" s="462">
        <f>'ConventionalAllocations (Large)'!K20</f>
        <v>84</v>
      </c>
      <c r="O98" s="462"/>
      <c r="P98" s="462"/>
      <c r="Q98" s="464" t="str">
        <f>'ConventionalAllocations (Large)'!L20</f>
        <v>Ealing Broadway</v>
      </c>
      <c r="R98" s="464" t="str">
        <f>'ConventionalAllocations (Large)'!M20</f>
        <v>Ealing</v>
      </c>
      <c r="S98" s="464">
        <f>'ConventionalAllocations (Large)'!N20</f>
        <v>517885</v>
      </c>
      <c r="T98" s="464">
        <f>'ConventionalAllocations (Large)'!O20</f>
        <v>180864</v>
      </c>
      <c r="U98" s="464">
        <f>'ConventionalAllocations (Large)'!P20</f>
        <v>0</v>
      </c>
      <c r="V98" s="464" t="str">
        <f>'ConventionalAllocations (Large)'!Q20</f>
        <v>EAL3</v>
      </c>
      <c r="W98" s="462"/>
      <c r="X98" s="462"/>
      <c r="Y98" s="473">
        <f>'ConventionalAllocations (Large)'!R20</f>
        <v>1.1399999999999999</v>
      </c>
      <c r="Z98" s="473">
        <f>'ConventionalAllocations (Large)'!T20</f>
        <v>84</v>
      </c>
      <c r="AA98" s="462"/>
      <c r="AB98" s="462"/>
      <c r="AC98" s="462"/>
      <c r="AD98" s="462"/>
      <c r="AE98" s="462"/>
      <c r="AF98" s="116"/>
      <c r="AG98" s="116" t="s">
        <v>1541</v>
      </c>
      <c r="AJ98" s="462">
        <v>0</v>
      </c>
      <c r="AK98" s="462"/>
      <c r="AL98" s="462"/>
      <c r="AM98" s="462"/>
      <c r="AN98" s="462"/>
      <c r="AO98" s="462"/>
      <c r="AP98" s="462"/>
      <c r="AQ98" s="462"/>
      <c r="AR98" s="116">
        <f>'ConventionalAllocations (Large)'!AJ20</f>
        <v>0</v>
      </c>
      <c r="AS98" s="116">
        <f>'ConventionalAllocations (Large)'!AK20</f>
        <v>0</v>
      </c>
      <c r="AT98" s="116">
        <f>'ConventionalAllocations (Large)'!AL20</f>
        <v>0</v>
      </c>
      <c r="AU98" s="116">
        <f>'ConventionalAllocations (Large)'!AM20</f>
        <v>0</v>
      </c>
      <c r="AV98" s="116">
        <f>'ConventionalAllocations (Large)'!AN20</f>
        <v>0</v>
      </c>
      <c r="AW98" s="116">
        <f>'ConventionalAllocations (Large)'!AO20</f>
        <v>0</v>
      </c>
      <c r="AX98" s="116">
        <f>'ConventionalAllocations (Large)'!AP20</f>
        <v>0</v>
      </c>
      <c r="AY98" s="116">
        <f>'ConventionalAllocations (Large)'!AQ20</f>
        <v>42</v>
      </c>
      <c r="AZ98" s="116">
        <f>'ConventionalAllocations (Large)'!AR20</f>
        <v>42</v>
      </c>
      <c r="BA98" s="116">
        <f>'ConventionalAllocations (Large)'!AS20</f>
        <v>0</v>
      </c>
      <c r="BB98" s="116">
        <f>'ConventionalAllocations (Large)'!AT20</f>
        <v>0</v>
      </c>
      <c r="BC98" s="116">
        <f>'ConventionalAllocations (Large)'!AU20</f>
        <v>0</v>
      </c>
      <c r="BD98" s="116">
        <f>'ConventionalAllocations (Large)'!AV20</f>
        <v>0</v>
      </c>
      <c r="BE98" s="116">
        <f>'ConventionalAllocations (Large)'!AW20</f>
        <v>0</v>
      </c>
      <c r="BF98" s="116">
        <f>'ConventionalAllocations (Large)'!AX20</f>
        <v>0</v>
      </c>
      <c r="BG98" s="116">
        <f>'ConventionalAllocations (Large)'!AY20</f>
        <v>84</v>
      </c>
      <c r="BH98" s="457">
        <f t="shared" si="1"/>
        <v>84</v>
      </c>
      <c r="BI98" s="457" t="str">
        <f>'ConventionalAllocations (Large)'!S20</f>
        <v xml:space="preserve">Capacity for the Arcadia Centre only derived from Tall Building Feasibility Study. Only this capacity is carried forward here via the allocation input. 
The permitted scheme ref. 223774FUL relates to 9-42 only, and is assigned to pipeline (note this scheme proposes no new residential units but results in loss of 4 existing units).
</v>
      </c>
      <c r="BJ98" s="457" t="str">
        <f>'ConventionalAllocations (Large)'!Z20</f>
        <v>Bespoke - Beyond next 5 years</v>
      </c>
      <c r="BK98" s="457" t="s">
        <v>1044</v>
      </c>
      <c r="BL98" s="457" t="s">
        <v>1561</v>
      </c>
    </row>
    <row r="99" spans="1:64" x14ac:dyDescent="0.45">
      <c r="A99" s="462">
        <f>'ConventionalAllocations (Large)'!A21</f>
        <v>17</v>
      </c>
      <c r="B99" s="465" t="str">
        <f>'ConventionalAllocations (Large)'!B21</f>
        <v>02EA</v>
      </c>
      <c r="C99" s="462"/>
      <c r="D99" s="462"/>
      <c r="E99" s="462"/>
      <c r="F99" s="462"/>
      <c r="G99" s="116" t="str">
        <f>'ConventionalAllocations (Large)'!D21</f>
        <v>Ealing Broadway Shopping Centre &amp; Crystal House, The Broadway, Ealing W5 5JY</v>
      </c>
      <c r="H99" s="462" t="str">
        <f>'ConventionalAllocations (Large)'!E21</f>
        <v>Retail led, mixed-use scheme. with significant retail, employment and community space provision.</v>
      </c>
      <c r="I99" s="462">
        <f>'ConventionalAllocations (Large)'!F21</f>
        <v>443</v>
      </c>
      <c r="J99" s="462">
        <f>'ConventionalAllocations (Large)'!H21</f>
        <v>0</v>
      </c>
      <c r="K99" s="462">
        <f>'ConventionalAllocations (Large)'!G21</f>
        <v>443</v>
      </c>
      <c r="L99" s="462" t="str">
        <f>'ConventionalAllocations (Large)'!I21</f>
        <v>214524FUL (No resi. Component). 251339PACBSD - Approved May 2025 for change of use of second, third and fourth floors from offices (Use Class E(g)(i)) to 148 residential units</v>
      </c>
      <c r="M99" s="462">
        <f>'ConventionalAllocations (Large)'!J21</f>
        <v>0</v>
      </c>
      <c r="N99" s="462">
        <f>'ConventionalAllocations (Large)'!K21</f>
        <v>443</v>
      </c>
      <c r="O99" s="462"/>
      <c r="P99" s="462"/>
      <c r="Q99" s="464" t="str">
        <f>'ConventionalAllocations (Large)'!L21</f>
        <v>Ealing Broadway</v>
      </c>
      <c r="R99" s="464" t="str">
        <f>'ConventionalAllocations (Large)'!M21</f>
        <v>Ealing</v>
      </c>
      <c r="S99" s="464">
        <f>'ConventionalAllocations (Large)'!N21</f>
        <v>517759</v>
      </c>
      <c r="T99" s="464">
        <f>'ConventionalAllocations (Large)'!O21</f>
        <v>180636</v>
      </c>
      <c r="U99" s="464">
        <f>'ConventionalAllocations (Large)'!P21</f>
        <v>12133327</v>
      </c>
      <c r="V99" s="464" t="str">
        <f>'ConventionalAllocations (Large)'!Q21</f>
        <v>EAL4</v>
      </c>
      <c r="W99" s="462"/>
      <c r="X99" s="462"/>
      <c r="Y99" s="473">
        <f>'ConventionalAllocations (Large)'!R21</f>
        <v>3.59</v>
      </c>
      <c r="Z99" s="473">
        <f>'ConventionalAllocations (Large)'!T21</f>
        <v>443</v>
      </c>
      <c r="AA99" s="462"/>
      <c r="AB99" s="462"/>
      <c r="AC99" s="462"/>
      <c r="AD99" s="462"/>
      <c r="AE99" s="462"/>
      <c r="AF99" s="116"/>
      <c r="AG99" s="116" t="s">
        <v>1541</v>
      </c>
      <c r="AJ99" s="462">
        <v>0</v>
      </c>
      <c r="AK99" s="462"/>
      <c r="AL99" s="462"/>
      <c r="AM99" s="462"/>
      <c r="AN99" s="462"/>
      <c r="AO99" s="462"/>
      <c r="AP99" s="462"/>
      <c r="AQ99" s="462"/>
      <c r="AR99" s="116">
        <f>'ConventionalAllocations (Large)'!AJ21</f>
        <v>0</v>
      </c>
      <c r="AS99" s="116">
        <f>'ConventionalAllocations (Large)'!AK21</f>
        <v>0</v>
      </c>
      <c r="AT99" s="116">
        <f>'ConventionalAllocations (Large)'!AL21</f>
        <v>0</v>
      </c>
      <c r="AU99" s="116">
        <f>'ConventionalAllocations (Large)'!AM21</f>
        <v>0</v>
      </c>
      <c r="AV99" s="116">
        <f>'ConventionalAllocations (Large)'!AN21</f>
        <v>0</v>
      </c>
      <c r="AW99" s="116">
        <f>'ConventionalAllocations (Large)'!AO21</f>
        <v>0</v>
      </c>
      <c r="AX99" s="116">
        <f>'ConventionalAllocations (Large)'!AP21</f>
        <v>148</v>
      </c>
      <c r="AY99" s="116">
        <f>'ConventionalAllocations (Large)'!AQ21</f>
        <v>74</v>
      </c>
      <c r="AZ99" s="116">
        <f>'ConventionalAllocations (Large)'!AR21</f>
        <v>74</v>
      </c>
      <c r="BA99" s="116">
        <f>'ConventionalAllocations (Large)'!AS21</f>
        <v>74</v>
      </c>
      <c r="BB99" s="116">
        <f>'ConventionalAllocations (Large)'!AT21</f>
        <v>73</v>
      </c>
      <c r="BC99" s="116">
        <f>'ConventionalAllocations (Large)'!AU21</f>
        <v>0</v>
      </c>
      <c r="BD99" s="116">
        <f>'ConventionalAllocations (Large)'!AV21</f>
        <v>0</v>
      </c>
      <c r="BE99" s="116">
        <f>'ConventionalAllocations (Large)'!AW21</f>
        <v>0</v>
      </c>
      <c r="BF99" s="116">
        <f>'ConventionalAllocations (Large)'!AX21</f>
        <v>0</v>
      </c>
      <c r="BG99" s="116">
        <f>'ConventionalAllocations (Large)'!AY21</f>
        <v>443</v>
      </c>
      <c r="BH99" s="457">
        <f t="shared" si="1"/>
        <v>443</v>
      </c>
      <c r="BI99" s="457" t="str">
        <f>'ConventionalAllocations (Large)'!S21</f>
        <v xml:space="preserve">Initial capacity figure (651) derived from Tall Building Feasibility Study, and then adjusted to account for commercial scheme (214524FUL) reflecting reduced developable area.
214524FUL is commercial only and therefore isn't assigned to the conventional pipeline.
Prior approval has also now (May 2025) been given for the conversion of International House to 148 units. This pending capacity has been substituted by the allocation capacity instead. Progress in relation to this prior approval will need to be monitored and adjustments made to the allocation capacity input as needed. 
  </v>
      </c>
      <c r="BJ99" s="457" t="str">
        <f>'ConventionalAllocations (Large)'!Z21</f>
        <v>Bespoke - Beyond next 5 years (but note new prior approval)</v>
      </c>
      <c r="BK99" s="457" t="s">
        <v>1045</v>
      </c>
      <c r="BL99" s="457" t="s">
        <v>1140</v>
      </c>
    </row>
    <row r="100" spans="1:64" x14ac:dyDescent="0.45">
      <c r="A100" s="462">
        <f>'ConventionalAllocations (Large)'!A22</f>
        <v>18</v>
      </c>
      <c r="B100" s="465" t="str">
        <f>'ConventionalAllocations (Large)'!B22</f>
        <v>03EA</v>
      </c>
      <c r="C100" s="462"/>
      <c r="D100" s="462"/>
      <c r="E100" s="462"/>
      <c r="F100" s="462"/>
      <c r="G100" s="116" t="str">
        <f>'ConventionalAllocations (Large)'!D22</f>
        <v>Sandringham Mews, High Street and Broadway, Ealing W5 5DG</v>
      </c>
      <c r="H100" s="462" t="str">
        <f>'ConventionalAllocations (Large)'!E22</f>
        <v>Residential-led, mixed-use scheme. with significant retail, employment, leisure and community space provision</v>
      </c>
      <c r="I100" s="462">
        <f>'ConventionalAllocations (Large)'!F22</f>
        <v>220</v>
      </c>
      <c r="J100" s="462">
        <f>'ConventionalAllocations (Large)'!H22</f>
        <v>4</v>
      </c>
      <c r="K100" s="462">
        <f>'ConventionalAllocations (Large)'!G22</f>
        <v>216</v>
      </c>
      <c r="L100" s="462" t="str">
        <f>'ConventionalAllocations (Large)'!I22</f>
        <v>221687FUL</v>
      </c>
      <c r="M100" s="462">
        <f>'ConventionalAllocations (Large)'!J22</f>
        <v>173</v>
      </c>
      <c r="N100" s="462">
        <f>'ConventionalAllocations (Large)'!K22</f>
        <v>43</v>
      </c>
      <c r="O100" s="462"/>
      <c r="P100" s="462"/>
      <c r="Q100" s="464" t="str">
        <f>'ConventionalAllocations (Large)'!L22</f>
        <v>Ealing Broadway</v>
      </c>
      <c r="R100" s="464" t="str">
        <f>'ConventionalAllocations (Large)'!M22</f>
        <v>Ealing</v>
      </c>
      <c r="S100" s="464">
        <f>'ConventionalAllocations (Large)'!N22</f>
        <v>517692</v>
      </c>
      <c r="T100" s="464">
        <f>'ConventionalAllocations (Large)'!O22</f>
        <v>180671</v>
      </c>
      <c r="U100" s="464">
        <f>'ConventionalAllocations (Large)'!P22</f>
        <v>12004594</v>
      </c>
      <c r="V100" s="464" t="str">
        <f>'ConventionalAllocations (Large)'!Q22</f>
        <v>EAL5</v>
      </c>
      <c r="W100" s="462"/>
      <c r="X100" s="462"/>
      <c r="Y100" s="473">
        <f>'ConventionalAllocations (Large)'!R22</f>
        <v>0.64</v>
      </c>
      <c r="Z100" s="473">
        <f>'ConventionalAllocations (Large)'!T22</f>
        <v>43</v>
      </c>
      <c r="AA100" s="462"/>
      <c r="AB100" s="462"/>
      <c r="AC100" s="462"/>
      <c r="AD100" s="462"/>
      <c r="AE100" s="462"/>
      <c r="AF100" s="116"/>
      <c r="AG100" s="116" t="s">
        <v>1541</v>
      </c>
      <c r="AJ100" s="462">
        <v>0</v>
      </c>
      <c r="AK100" s="462"/>
      <c r="AL100" s="462"/>
      <c r="AM100" s="462"/>
      <c r="AN100" s="462"/>
      <c r="AO100" s="462"/>
      <c r="AP100" s="462"/>
      <c r="AQ100" s="462"/>
      <c r="AR100" s="116">
        <f>'ConventionalAllocations (Large)'!AJ22</f>
        <v>0</v>
      </c>
      <c r="AS100" s="116">
        <f>'ConventionalAllocations (Large)'!AK22</f>
        <v>0</v>
      </c>
      <c r="AT100" s="116">
        <f>'ConventionalAllocations (Large)'!AL22</f>
        <v>0</v>
      </c>
      <c r="AU100" s="116">
        <f>'ConventionalAllocations (Large)'!AM22</f>
        <v>0</v>
      </c>
      <c r="AV100" s="116">
        <f>'ConventionalAllocations (Large)'!AN22</f>
        <v>0</v>
      </c>
      <c r="AW100" s="116">
        <f>'ConventionalAllocations (Large)'!AO22</f>
        <v>0</v>
      </c>
      <c r="AX100" s="116">
        <f>'ConventionalAllocations (Large)'!AP22</f>
        <v>22</v>
      </c>
      <c r="AY100" s="116">
        <f>'ConventionalAllocations (Large)'!AQ22</f>
        <v>21</v>
      </c>
      <c r="AZ100" s="116">
        <f>'ConventionalAllocations (Large)'!AR22</f>
        <v>0</v>
      </c>
      <c r="BA100" s="116">
        <f>'ConventionalAllocations (Large)'!AS22</f>
        <v>0</v>
      </c>
      <c r="BB100" s="116">
        <f>'ConventionalAllocations (Large)'!AT22</f>
        <v>0</v>
      </c>
      <c r="BC100" s="116">
        <f>'ConventionalAllocations (Large)'!AU22</f>
        <v>0</v>
      </c>
      <c r="BD100" s="116">
        <f>'ConventionalAllocations (Large)'!AV22</f>
        <v>0</v>
      </c>
      <c r="BE100" s="116">
        <f>'ConventionalAllocations (Large)'!AW22</f>
        <v>0</v>
      </c>
      <c r="BF100" s="116">
        <f>'ConventionalAllocations (Large)'!AX22</f>
        <v>0</v>
      </c>
      <c r="BG100" s="116">
        <f>'ConventionalAllocations (Large)'!AY22</f>
        <v>43</v>
      </c>
      <c r="BH100" s="457">
        <f t="shared" si="1"/>
        <v>43</v>
      </c>
      <c r="BI100" s="457" t="str">
        <f>'ConventionalAllocations (Large)'!S22</f>
        <v>The capacity for this site is split between the NSC pipeline and allocation tabs.  The equivalent of 173 units is therefore also assigned under 221687FUL to NSC Pipeline tab.  
An additional capacity uplift for the wider site is derived from the Tall Building feasibility Study, and then adjusted to account for co-living scheme (221687FUL) reflecting reduced developable area.</v>
      </c>
      <c r="BJ100" s="457" t="str">
        <f>'ConventionalAllocations (Large)'!Z22</f>
        <v>Phasing broadly aligned with permitted scheme</v>
      </c>
      <c r="BK100" s="457" t="s">
        <v>1372</v>
      </c>
      <c r="BL100" s="457" t="s">
        <v>1371</v>
      </c>
    </row>
    <row r="101" spans="1:64" s="76" customFormat="1" hidden="1" x14ac:dyDescent="0.45">
      <c r="A101" s="462">
        <f>'ConventionalAllocations (Large)'!A23</f>
        <v>19</v>
      </c>
      <c r="B101" s="486" t="str">
        <f>'ConventionalAllocations (Large)'!B23</f>
        <v>NA</v>
      </c>
      <c r="C101" s="462"/>
      <c r="D101" s="462"/>
      <c r="E101" s="462"/>
      <c r="F101" s="462"/>
      <c r="G101" s="462" t="str">
        <f>'ConventionalAllocations (Large)'!D23</f>
        <v>Ealing Broadway Station, The Broadway, Ealing W5 2NU</v>
      </c>
      <c r="H101" s="462" t="str">
        <f>'ConventionalAllocations (Large)'!E23</f>
        <v>Retail, commercial/office, education, leisure, residential.</v>
      </c>
      <c r="I101" s="462">
        <f>'ConventionalAllocations (Large)'!F23</f>
        <v>79</v>
      </c>
      <c r="J101" s="462">
        <f>'ConventionalAllocations (Large)'!H23</f>
        <v>2</v>
      </c>
      <c r="K101" s="462">
        <f>'ConventionalAllocations (Large)'!G23</f>
        <v>77</v>
      </c>
      <c r="L101" s="462" t="str">
        <f>'ConventionalAllocations (Large)'!I23</f>
        <v>None</v>
      </c>
      <c r="M101" s="462">
        <f>'ConventionalAllocations (Large)'!J23</f>
        <v>0</v>
      </c>
      <c r="N101" s="462">
        <f>'ConventionalAllocations (Large)'!K23</f>
        <v>77</v>
      </c>
      <c r="O101" s="462"/>
      <c r="P101" s="462"/>
      <c r="Q101" s="464" t="str">
        <f>'ConventionalAllocations (Large)'!L23</f>
        <v>Ealing Broadway</v>
      </c>
      <c r="R101" s="464" t="str">
        <f>'ConventionalAllocations (Large)'!M23</f>
        <v>Ealing</v>
      </c>
      <c r="S101" s="464">
        <f>'ConventionalAllocations (Large)'!N23</f>
        <v>517938</v>
      </c>
      <c r="T101" s="464">
        <f>'ConventionalAllocations (Large)'!O23</f>
        <v>180913</v>
      </c>
      <c r="U101" s="464">
        <f>'ConventionalAllocations (Large)'!P23</f>
        <v>12011333</v>
      </c>
      <c r="V101" s="464" t="str">
        <f>'ConventionalAllocations (Large)'!Q23</f>
        <v>EAL2</v>
      </c>
      <c r="W101" s="462"/>
      <c r="X101" s="462"/>
      <c r="Y101" s="448">
        <f>'ConventionalAllocations (Large)'!R23</f>
        <v>0.71</v>
      </c>
      <c r="Z101" s="448">
        <f>'ConventionalAllocations (Large)'!T23</f>
        <v>0</v>
      </c>
      <c r="AA101" s="462"/>
      <c r="AB101" s="462"/>
      <c r="AC101" s="462"/>
      <c r="AD101" s="462"/>
      <c r="AE101" s="462"/>
      <c r="AF101" s="462"/>
      <c r="AG101" s="462"/>
      <c r="AJ101" s="462">
        <v>0</v>
      </c>
      <c r="AK101" s="462"/>
      <c r="AL101" s="462"/>
      <c r="AM101" s="462"/>
      <c r="AN101" s="462"/>
      <c r="AO101" s="462"/>
      <c r="AP101" s="462"/>
      <c r="AQ101" s="462"/>
      <c r="AR101" s="462">
        <f>'ConventionalAllocations (Large)'!AJ23</f>
        <v>0</v>
      </c>
      <c r="AS101" s="462">
        <f>'ConventionalAllocations (Large)'!AK23</f>
        <v>0</v>
      </c>
      <c r="AT101" s="462">
        <f>'ConventionalAllocations (Large)'!AL23</f>
        <v>0</v>
      </c>
      <c r="AU101" s="462">
        <f>'ConventionalAllocations (Large)'!AM23</f>
        <v>0</v>
      </c>
      <c r="AV101" s="462">
        <f>'ConventionalAllocations (Large)'!AN23</f>
        <v>0</v>
      </c>
      <c r="AW101" s="462">
        <f>'ConventionalAllocations (Large)'!AO23</f>
        <v>0</v>
      </c>
      <c r="AX101" s="462">
        <f>'ConventionalAllocations (Large)'!AP23</f>
        <v>0</v>
      </c>
      <c r="AY101" s="462">
        <f>'ConventionalAllocations (Large)'!AQ23</f>
        <v>0</v>
      </c>
      <c r="AZ101" s="462">
        <f>'ConventionalAllocations (Large)'!AR23</f>
        <v>0</v>
      </c>
      <c r="BA101" s="462">
        <f>'ConventionalAllocations (Large)'!AS23</f>
        <v>0</v>
      </c>
      <c r="BB101" s="462">
        <f>'ConventionalAllocations (Large)'!AT23</f>
        <v>0</v>
      </c>
      <c r="BC101" s="462">
        <f>'ConventionalAllocations (Large)'!AU23</f>
        <v>0</v>
      </c>
      <c r="BD101" s="462">
        <f>'ConventionalAllocations (Large)'!AV23</f>
        <v>0</v>
      </c>
      <c r="BE101" s="462">
        <f>'ConventionalAllocations (Large)'!AW23</f>
        <v>0</v>
      </c>
      <c r="BF101" s="462">
        <f>'ConventionalAllocations (Large)'!AX23</f>
        <v>0</v>
      </c>
      <c r="BG101" s="462">
        <f>'ConventionalAllocations (Large)'!AY23</f>
        <v>0</v>
      </c>
      <c r="BH101" s="457">
        <f t="shared" si="1"/>
        <v>0</v>
      </c>
      <c r="BI101" s="457" t="str">
        <f>'ConventionalAllocations (Large)'!S23</f>
        <v xml:space="preserve">No longer pursued as Allocation.
</v>
      </c>
      <c r="BJ101" s="457" t="str">
        <f>'ConventionalAllocations (Large)'!Z23</f>
        <v>NA</v>
      </c>
      <c r="BK101" s="457" t="s">
        <v>594</v>
      </c>
      <c r="BL101" s="457" t="s">
        <v>37</v>
      </c>
    </row>
    <row r="102" spans="1:64" s="76" customFormat="1" hidden="1" x14ac:dyDescent="0.45">
      <c r="A102" s="462">
        <f>'ConventionalAllocations (Large)'!A24</f>
        <v>20</v>
      </c>
      <c r="B102" s="486" t="str">
        <f>'ConventionalAllocations (Large)'!B24</f>
        <v>NA</v>
      </c>
      <c r="C102" s="462"/>
      <c r="D102" s="462"/>
      <c r="E102" s="462"/>
      <c r="F102" s="462"/>
      <c r="G102" s="462" t="str">
        <f>'ConventionalAllocations (Large)'!D24</f>
        <v>Central Chambers, 1 - 10 Central Buildings, The Broadway, Ealing W5 2NT</v>
      </c>
      <c r="H102" s="462" t="str">
        <f>'ConventionalAllocations (Large)'!E24</f>
        <v>Retail, Commercial, Residential.</v>
      </c>
      <c r="I102" s="462">
        <f>'ConventionalAllocations (Large)'!F24</f>
        <v>22</v>
      </c>
      <c r="J102" s="462">
        <f>'ConventionalAllocations (Large)'!H24</f>
        <v>0</v>
      </c>
      <c r="K102" s="462">
        <f>'ConventionalAllocations (Large)'!G24</f>
        <v>22</v>
      </c>
      <c r="L102" s="462" t="str">
        <f>'ConventionalAllocations (Large)'!I24</f>
        <v>None</v>
      </c>
      <c r="M102" s="462">
        <f>'ConventionalAllocations (Large)'!J24</f>
        <v>0</v>
      </c>
      <c r="N102" s="462">
        <f>'ConventionalAllocations (Large)'!K24</f>
        <v>22</v>
      </c>
      <c r="O102" s="462"/>
      <c r="P102" s="462"/>
      <c r="Q102" s="464" t="str">
        <f>'ConventionalAllocations (Large)'!L24</f>
        <v>Ealing Broadway</v>
      </c>
      <c r="R102" s="464" t="str">
        <f>'ConventionalAllocations (Large)'!M24</f>
        <v>Ealing</v>
      </c>
      <c r="S102" s="464">
        <f>'ConventionalAllocations (Large)'!N24</f>
        <v>517885</v>
      </c>
      <c r="T102" s="464">
        <f>'ConventionalAllocations (Large)'!O24</f>
        <v>180891</v>
      </c>
      <c r="U102" s="464">
        <f>'ConventionalAllocations (Large)'!P24</f>
        <v>12133635</v>
      </c>
      <c r="V102" s="464" t="str">
        <f>'ConventionalAllocations (Large)'!Q24</f>
        <v>EAL3</v>
      </c>
      <c r="W102" s="462"/>
      <c r="X102" s="462"/>
      <c r="Y102" s="448">
        <f>'ConventionalAllocations (Large)'!R24</f>
        <v>0.08</v>
      </c>
      <c r="Z102" s="448">
        <f>'ConventionalAllocations (Large)'!T24</f>
        <v>0</v>
      </c>
      <c r="AA102" s="462"/>
      <c r="AB102" s="462"/>
      <c r="AC102" s="462"/>
      <c r="AD102" s="462"/>
      <c r="AE102" s="462"/>
      <c r="AF102" s="462"/>
      <c r="AG102" s="462"/>
      <c r="AJ102" s="462">
        <v>0</v>
      </c>
      <c r="AK102" s="462"/>
      <c r="AL102" s="462"/>
      <c r="AM102" s="462"/>
      <c r="AN102" s="462"/>
      <c r="AO102" s="462"/>
      <c r="AP102" s="462"/>
      <c r="AQ102" s="462"/>
      <c r="AR102" s="462">
        <f>'ConventionalAllocations (Large)'!AJ24</f>
        <v>0</v>
      </c>
      <c r="AS102" s="462">
        <f>'ConventionalAllocations (Large)'!AK24</f>
        <v>0</v>
      </c>
      <c r="AT102" s="462">
        <f>'ConventionalAllocations (Large)'!AL24</f>
        <v>0</v>
      </c>
      <c r="AU102" s="462">
        <f>'ConventionalAllocations (Large)'!AM24</f>
        <v>0</v>
      </c>
      <c r="AV102" s="462">
        <f>'ConventionalAllocations (Large)'!AN24</f>
        <v>0</v>
      </c>
      <c r="AW102" s="462">
        <f>'ConventionalAllocations (Large)'!AO24</f>
        <v>0</v>
      </c>
      <c r="AX102" s="462">
        <f>'ConventionalAllocations (Large)'!AP24</f>
        <v>0</v>
      </c>
      <c r="AY102" s="462">
        <f>'ConventionalAllocations (Large)'!AQ24</f>
        <v>0</v>
      </c>
      <c r="AZ102" s="462">
        <f>'ConventionalAllocations (Large)'!AR24</f>
        <v>0</v>
      </c>
      <c r="BA102" s="462">
        <f>'ConventionalAllocations (Large)'!AS24</f>
        <v>0</v>
      </c>
      <c r="BB102" s="462">
        <f>'ConventionalAllocations (Large)'!AT24</f>
        <v>0</v>
      </c>
      <c r="BC102" s="462">
        <f>'ConventionalAllocations (Large)'!AU24</f>
        <v>0</v>
      </c>
      <c r="BD102" s="462">
        <f>'ConventionalAllocations (Large)'!AV24</f>
        <v>0</v>
      </c>
      <c r="BE102" s="462">
        <f>'ConventionalAllocations (Large)'!AW24</f>
        <v>0</v>
      </c>
      <c r="BF102" s="462">
        <f>'ConventionalAllocations (Large)'!AX24</f>
        <v>0</v>
      </c>
      <c r="BG102" s="462">
        <f>'ConventionalAllocations (Large)'!AY24</f>
        <v>0</v>
      </c>
      <c r="BH102" s="457">
        <f t="shared" si="1"/>
        <v>0</v>
      </c>
      <c r="BI102" s="457" t="str">
        <f>'ConventionalAllocations (Large)'!S24</f>
        <v>No longer pursued as Allocation. 
Below Large Site threshold.</v>
      </c>
      <c r="BJ102" s="457" t="str">
        <f>'ConventionalAllocations (Large)'!Z24</f>
        <v>NA</v>
      </c>
      <c r="BK102" s="457" t="s">
        <v>542</v>
      </c>
      <c r="BL102" s="457" t="s">
        <v>37</v>
      </c>
    </row>
    <row r="103" spans="1:64" s="76" customFormat="1" hidden="1" x14ac:dyDescent="0.45">
      <c r="A103" s="462">
        <f>'ConventionalAllocations (Large)'!A25</f>
        <v>21</v>
      </c>
      <c r="B103" s="486" t="str">
        <f>'ConventionalAllocations (Large)'!B25</f>
        <v>NA</v>
      </c>
      <c r="C103" s="462"/>
      <c r="D103" s="462"/>
      <c r="E103" s="462"/>
      <c r="F103" s="462"/>
      <c r="G103" s="462" t="str">
        <f>'ConventionalAllocations (Large)'!D25</f>
        <v>Haven Green Car Park, Station Car Park, Spring Bridge Road, Ealing W5 2AA</v>
      </c>
      <c r="H103" s="462" t="str">
        <f>'ConventionalAllocations (Large)'!E25</f>
        <v>Residential, retail.</v>
      </c>
      <c r="I103" s="462">
        <f>'ConventionalAllocations (Large)'!F25</f>
        <v>80</v>
      </c>
      <c r="J103" s="462">
        <f>'ConventionalAllocations (Large)'!H25</f>
        <v>0</v>
      </c>
      <c r="K103" s="462">
        <f>'ConventionalAllocations (Large)'!G25</f>
        <v>80</v>
      </c>
      <c r="L103" s="462" t="str">
        <f>'ConventionalAllocations (Large)'!I25</f>
        <v>None</v>
      </c>
      <c r="M103" s="462">
        <f>'ConventionalAllocations (Large)'!J25</f>
        <v>0</v>
      </c>
      <c r="N103" s="462">
        <f>'ConventionalAllocations (Large)'!K25</f>
        <v>80</v>
      </c>
      <c r="O103" s="462"/>
      <c r="P103" s="462"/>
      <c r="Q103" s="464" t="str">
        <f>'ConventionalAllocations (Large)'!L25</f>
        <v>Ealing Broadway</v>
      </c>
      <c r="R103" s="464" t="str">
        <f>'ConventionalAllocations (Large)'!M25</f>
        <v>Ealing</v>
      </c>
      <c r="S103" s="464">
        <f>'ConventionalAllocations (Large)'!N25</f>
        <v>517688</v>
      </c>
      <c r="T103" s="464">
        <f>'ConventionalAllocations (Large)'!O25</f>
        <v>180860</v>
      </c>
      <c r="U103" s="464">
        <f>'ConventionalAllocations (Large)'!P25</f>
        <v>12142480</v>
      </c>
      <c r="V103" s="464" t="str">
        <f>'ConventionalAllocations (Large)'!Q25</f>
        <v>No</v>
      </c>
      <c r="W103" s="462"/>
      <c r="X103" s="462"/>
      <c r="Y103" s="448">
        <f>'ConventionalAllocations (Large)'!R25</f>
        <v>0.18</v>
      </c>
      <c r="Z103" s="448">
        <f>'ConventionalAllocations (Large)'!T25</f>
        <v>0</v>
      </c>
      <c r="AA103" s="462"/>
      <c r="AB103" s="462"/>
      <c r="AC103" s="462"/>
      <c r="AD103" s="462"/>
      <c r="AE103" s="462"/>
      <c r="AF103" s="462"/>
      <c r="AG103" s="462"/>
      <c r="AJ103" s="462">
        <v>0</v>
      </c>
      <c r="AK103" s="462"/>
      <c r="AL103" s="462"/>
      <c r="AM103" s="462"/>
      <c r="AN103" s="462"/>
      <c r="AO103" s="462"/>
      <c r="AP103" s="462"/>
      <c r="AQ103" s="462"/>
      <c r="AR103" s="462">
        <f>'ConventionalAllocations (Large)'!AJ25</f>
        <v>0</v>
      </c>
      <c r="AS103" s="462">
        <f>'ConventionalAllocations (Large)'!AK25</f>
        <v>0</v>
      </c>
      <c r="AT103" s="462">
        <f>'ConventionalAllocations (Large)'!AL25</f>
        <v>0</v>
      </c>
      <c r="AU103" s="462">
        <f>'ConventionalAllocations (Large)'!AM25</f>
        <v>0</v>
      </c>
      <c r="AV103" s="462">
        <f>'ConventionalAllocations (Large)'!AN25</f>
        <v>0</v>
      </c>
      <c r="AW103" s="462">
        <f>'ConventionalAllocations (Large)'!AO25</f>
        <v>0</v>
      </c>
      <c r="AX103" s="462">
        <f>'ConventionalAllocations (Large)'!AP25</f>
        <v>0</v>
      </c>
      <c r="AY103" s="462">
        <f>'ConventionalAllocations (Large)'!AQ25</f>
        <v>0</v>
      </c>
      <c r="AZ103" s="462">
        <f>'ConventionalAllocations (Large)'!AR25</f>
        <v>0</v>
      </c>
      <c r="BA103" s="462">
        <f>'ConventionalAllocations (Large)'!AS25</f>
        <v>0</v>
      </c>
      <c r="BB103" s="462">
        <f>'ConventionalAllocations (Large)'!AT25</f>
        <v>0</v>
      </c>
      <c r="BC103" s="462">
        <f>'ConventionalAllocations (Large)'!AU25</f>
        <v>0</v>
      </c>
      <c r="BD103" s="462">
        <f>'ConventionalAllocations (Large)'!AV25</f>
        <v>0</v>
      </c>
      <c r="BE103" s="462">
        <f>'ConventionalAllocations (Large)'!AW25</f>
        <v>0</v>
      </c>
      <c r="BF103" s="462">
        <f>'ConventionalAllocations (Large)'!AX25</f>
        <v>0</v>
      </c>
      <c r="BG103" s="462">
        <f>'ConventionalAllocations (Large)'!AY25</f>
        <v>0</v>
      </c>
      <c r="BH103" s="457">
        <f t="shared" si="1"/>
        <v>0</v>
      </c>
      <c r="BI103" s="457" t="str">
        <f>'ConventionalAllocations (Large)'!S25</f>
        <v>No longer pursued as Allocation. 
Below Large Site threshold.</v>
      </c>
      <c r="BJ103" s="457" t="str">
        <f>'ConventionalAllocations (Large)'!Z25</f>
        <v>NA</v>
      </c>
      <c r="BK103" s="457" t="s">
        <v>542</v>
      </c>
      <c r="BL103" s="457" t="s">
        <v>37</v>
      </c>
    </row>
    <row r="104" spans="1:64" s="76" customFormat="1" hidden="1" x14ac:dyDescent="0.45">
      <c r="A104" s="462">
        <f>'ConventionalAllocations (Large)'!A26</f>
        <v>22</v>
      </c>
      <c r="B104" s="486" t="str">
        <f>'ConventionalAllocations (Large)'!B26</f>
        <v>NA</v>
      </c>
      <c r="C104" s="462"/>
      <c r="D104" s="462"/>
      <c r="E104" s="462"/>
      <c r="F104" s="462"/>
      <c r="G104" s="462" t="str">
        <f>'ConventionalAllocations (Large)'!D26</f>
        <v>Carmelita House, 21 - 22 The Mall, Ealing W5 2PJ</v>
      </c>
      <c r="H104" s="462" t="str">
        <f>'ConventionalAllocations (Large)'!E26</f>
        <v>Community use retained (health centre) with residential above.</v>
      </c>
      <c r="I104" s="462">
        <f>'ConventionalAllocations (Large)'!F26</f>
        <v>62</v>
      </c>
      <c r="J104" s="462">
        <f>'ConventionalAllocations (Large)'!H26</f>
        <v>0</v>
      </c>
      <c r="K104" s="462">
        <f>'ConventionalAllocations (Large)'!G26</f>
        <v>62</v>
      </c>
      <c r="L104" s="462" t="str">
        <f>'ConventionalAllocations (Large)'!I26</f>
        <v>None</v>
      </c>
      <c r="M104" s="462">
        <f>'ConventionalAllocations (Large)'!J26</f>
        <v>0</v>
      </c>
      <c r="N104" s="462">
        <f>'ConventionalAllocations (Large)'!K26</f>
        <v>62</v>
      </c>
      <c r="O104" s="462"/>
      <c r="P104" s="462"/>
      <c r="Q104" s="464" t="str">
        <f>'ConventionalAllocations (Large)'!L26</f>
        <v>Ealing Broadway</v>
      </c>
      <c r="R104" s="464" t="str">
        <f>'ConventionalAllocations (Large)'!M26</f>
        <v>Ealing</v>
      </c>
      <c r="S104" s="464">
        <f>'ConventionalAllocations (Large)'!N26</f>
        <v>518109</v>
      </c>
      <c r="T104" s="464">
        <f>'ConventionalAllocations (Large)'!O26</f>
        <v>180842</v>
      </c>
      <c r="U104" s="464">
        <f>'ConventionalAllocations (Large)'!P26</f>
        <v>12091169</v>
      </c>
      <c r="V104" s="464" t="str">
        <f>'ConventionalAllocations (Large)'!Q26</f>
        <v>No</v>
      </c>
      <c r="W104" s="462"/>
      <c r="X104" s="462"/>
      <c r="Y104" s="448">
        <f>'ConventionalAllocations (Large)'!R26</f>
        <v>0.17</v>
      </c>
      <c r="Z104" s="448">
        <f>'ConventionalAllocations (Large)'!T26</f>
        <v>0</v>
      </c>
      <c r="AA104" s="462"/>
      <c r="AB104" s="462"/>
      <c r="AC104" s="462"/>
      <c r="AD104" s="462"/>
      <c r="AE104" s="462"/>
      <c r="AF104" s="462"/>
      <c r="AG104" s="462"/>
      <c r="AJ104" s="462">
        <v>0</v>
      </c>
      <c r="AK104" s="462"/>
      <c r="AL104" s="462"/>
      <c r="AM104" s="462"/>
      <c r="AN104" s="462"/>
      <c r="AO104" s="462"/>
      <c r="AP104" s="462"/>
      <c r="AQ104" s="462"/>
      <c r="AR104" s="462">
        <f>'ConventionalAllocations (Large)'!AJ26</f>
        <v>0</v>
      </c>
      <c r="AS104" s="462">
        <f>'ConventionalAllocations (Large)'!AK26</f>
        <v>0</v>
      </c>
      <c r="AT104" s="462">
        <f>'ConventionalAllocations (Large)'!AL26</f>
        <v>0</v>
      </c>
      <c r="AU104" s="462">
        <f>'ConventionalAllocations (Large)'!AM26</f>
        <v>0</v>
      </c>
      <c r="AV104" s="462">
        <f>'ConventionalAllocations (Large)'!AN26</f>
        <v>0</v>
      </c>
      <c r="AW104" s="462">
        <f>'ConventionalAllocations (Large)'!AO26</f>
        <v>0</v>
      </c>
      <c r="AX104" s="462">
        <f>'ConventionalAllocations (Large)'!AP26</f>
        <v>0</v>
      </c>
      <c r="AY104" s="462">
        <f>'ConventionalAllocations (Large)'!AQ26</f>
        <v>0</v>
      </c>
      <c r="AZ104" s="462">
        <f>'ConventionalAllocations (Large)'!AR26</f>
        <v>0</v>
      </c>
      <c r="BA104" s="462">
        <f>'ConventionalAllocations (Large)'!AS26</f>
        <v>0</v>
      </c>
      <c r="BB104" s="462">
        <f>'ConventionalAllocations (Large)'!AT26</f>
        <v>0</v>
      </c>
      <c r="BC104" s="462">
        <f>'ConventionalAllocations (Large)'!AU26</f>
        <v>0</v>
      </c>
      <c r="BD104" s="462">
        <f>'ConventionalAllocations (Large)'!AV26</f>
        <v>0</v>
      </c>
      <c r="BE104" s="462">
        <f>'ConventionalAllocations (Large)'!AW26</f>
        <v>0</v>
      </c>
      <c r="BF104" s="462">
        <f>'ConventionalAllocations (Large)'!AX26</f>
        <v>0</v>
      </c>
      <c r="BG104" s="462">
        <f>'ConventionalAllocations (Large)'!AY26</f>
        <v>0</v>
      </c>
      <c r="BH104" s="457">
        <f t="shared" si="1"/>
        <v>0</v>
      </c>
      <c r="BI104" s="457" t="str">
        <f>'ConventionalAllocations (Large)'!S26</f>
        <v>No longer pursued as Allocation. 
Below Large Site threshold.</v>
      </c>
      <c r="BJ104" s="457" t="str">
        <f>'ConventionalAllocations (Large)'!Z26</f>
        <v>NA</v>
      </c>
      <c r="BK104" s="457" t="s">
        <v>542</v>
      </c>
      <c r="BL104" s="457" t="s">
        <v>37</v>
      </c>
    </row>
    <row r="105" spans="1:64" s="76" customFormat="1" hidden="1" x14ac:dyDescent="0.45">
      <c r="A105" s="462">
        <f>'ConventionalAllocations (Large)'!A27</f>
        <v>23</v>
      </c>
      <c r="B105" s="486" t="str">
        <f>'ConventionalAllocations (Large)'!B27</f>
        <v>04EA</v>
      </c>
      <c r="C105" s="462"/>
      <c r="D105" s="462"/>
      <c r="E105" s="462"/>
      <c r="F105" s="462"/>
      <c r="G105" s="462" t="str">
        <f>'ConventionalAllocations (Large)'!D27</f>
        <v>Eastern Gateway, 51 - 53 The Mall, Ealing W5 3TA</v>
      </c>
      <c r="H105" s="462" t="str">
        <f>'ConventionalAllocations (Large)'!E27</f>
        <v>Residential-led, mixed-use scheme. with significant retail, employment and community space provision.</v>
      </c>
      <c r="I105" s="462">
        <f>'ConventionalAllocations (Large)'!F27</f>
        <v>9</v>
      </c>
      <c r="J105" s="462">
        <f>'ConventionalAllocations (Large)'!H27</f>
        <v>0</v>
      </c>
      <c r="K105" s="462">
        <f>'ConventionalAllocations (Large)'!G27</f>
        <v>9</v>
      </c>
      <c r="L105" s="462" t="str">
        <f>'ConventionalAllocations (Large)'!I27</f>
        <v>None</v>
      </c>
      <c r="M105" s="462">
        <f>'ConventionalAllocations (Large)'!J27</f>
        <v>9</v>
      </c>
      <c r="N105" s="462">
        <f>'ConventionalAllocations (Large)'!K27</f>
        <v>0</v>
      </c>
      <c r="O105" s="462"/>
      <c r="P105" s="462"/>
      <c r="Q105" s="464" t="str">
        <f>'ConventionalAllocations (Large)'!L27</f>
        <v>Ealing Broadway</v>
      </c>
      <c r="R105" s="464" t="str">
        <f>'ConventionalAllocations (Large)'!M27</f>
        <v>Ealing</v>
      </c>
      <c r="S105" s="464">
        <f>'ConventionalAllocations (Large)'!N27</f>
        <v>0</v>
      </c>
      <c r="T105" s="464">
        <f>'ConventionalAllocations (Large)'!O27</f>
        <v>0</v>
      </c>
      <c r="U105" s="464">
        <f>'ConventionalAllocations (Large)'!P27</f>
        <v>0</v>
      </c>
      <c r="V105" s="464" t="str">
        <f>'ConventionalAllocations (Large)'!Q27</f>
        <v>EAL1</v>
      </c>
      <c r="W105" s="462"/>
      <c r="X105" s="462"/>
      <c r="Y105" s="448">
        <f>'ConventionalAllocations (Large)'!R27</f>
        <v>0.18</v>
      </c>
      <c r="Z105" s="448">
        <f>'ConventionalAllocations (Large)'!T27</f>
        <v>0</v>
      </c>
      <c r="AA105" s="462"/>
      <c r="AB105" s="462"/>
      <c r="AC105" s="462"/>
      <c r="AD105" s="462"/>
      <c r="AE105" s="462"/>
      <c r="AF105" s="462"/>
      <c r="AG105" s="462"/>
      <c r="AJ105" s="462">
        <v>0</v>
      </c>
      <c r="AK105" s="462"/>
      <c r="AL105" s="462"/>
      <c r="AM105" s="462"/>
      <c r="AN105" s="462"/>
      <c r="AO105" s="462"/>
      <c r="AP105" s="462"/>
      <c r="AQ105" s="462"/>
      <c r="AR105" s="462">
        <f>'ConventionalAllocations (Large)'!AJ27</f>
        <v>0</v>
      </c>
      <c r="AS105" s="462">
        <f>'ConventionalAllocations (Large)'!AK27</f>
        <v>0</v>
      </c>
      <c r="AT105" s="462">
        <f>'ConventionalAllocations (Large)'!AL27</f>
        <v>0</v>
      </c>
      <c r="AU105" s="462">
        <f>'ConventionalAllocations (Large)'!AM27</f>
        <v>0</v>
      </c>
      <c r="AV105" s="462">
        <f>'ConventionalAllocations (Large)'!AN27</f>
        <v>0</v>
      </c>
      <c r="AW105" s="462">
        <f>'ConventionalAllocations (Large)'!AO27</f>
        <v>0</v>
      </c>
      <c r="AX105" s="462">
        <f>'ConventionalAllocations (Large)'!AP27</f>
        <v>0</v>
      </c>
      <c r="AY105" s="462">
        <f>'ConventionalAllocations (Large)'!AQ27</f>
        <v>0</v>
      </c>
      <c r="AZ105" s="462">
        <f>'ConventionalAllocations (Large)'!AR27</f>
        <v>0</v>
      </c>
      <c r="BA105" s="462">
        <f>'ConventionalAllocations (Large)'!AS27</f>
        <v>0</v>
      </c>
      <c r="BB105" s="462">
        <f>'ConventionalAllocations (Large)'!AT27</f>
        <v>0</v>
      </c>
      <c r="BC105" s="462">
        <f>'ConventionalAllocations (Large)'!AU27</f>
        <v>0</v>
      </c>
      <c r="BD105" s="462">
        <f>'ConventionalAllocations (Large)'!AV27</f>
        <v>0</v>
      </c>
      <c r="BE105" s="462">
        <f>'ConventionalAllocations (Large)'!AW27</f>
        <v>0</v>
      </c>
      <c r="BF105" s="462">
        <f>'ConventionalAllocations (Large)'!AX27</f>
        <v>0</v>
      </c>
      <c r="BG105" s="462">
        <f>'ConventionalAllocations (Large)'!AY27</f>
        <v>0</v>
      </c>
      <c r="BH105" s="457">
        <f t="shared" si="1"/>
        <v>0</v>
      </c>
      <c r="BI105" s="457" t="str">
        <f>'ConventionalAllocations (Large)'!S27</f>
        <v>Below Large Site threshold.
Note 213658FUL now sits beyond the allocation boundary. Again as a small site application this is not assigned to pipeline either.</v>
      </c>
      <c r="BJ105" s="457" t="str">
        <f>'ConventionalAllocations (Large)'!Z27</f>
        <v>NA</v>
      </c>
      <c r="BK105" s="457" t="s">
        <v>1302</v>
      </c>
      <c r="BL105" s="457" t="s">
        <v>37</v>
      </c>
    </row>
    <row r="106" spans="1:64" s="76" customFormat="1" hidden="1" x14ac:dyDescent="0.45">
      <c r="A106" s="462">
        <f>'ConventionalAllocations (Large)'!A28</f>
        <v>24</v>
      </c>
      <c r="B106" s="486" t="str">
        <f>'ConventionalAllocations (Large)'!B28</f>
        <v>NA</v>
      </c>
      <c r="C106" s="462"/>
      <c r="D106" s="462"/>
      <c r="E106" s="462"/>
      <c r="F106" s="462"/>
      <c r="G106" s="462" t="str">
        <f>'ConventionalAllocations (Large)'!D28</f>
        <v>Ealing Studios, Royal Mail Delivery Office &amp; Telephone Exchange, Ealing Green, Ealing, W5 5EP</v>
      </c>
      <c r="H106" s="462" t="str">
        <f>'ConventionalAllocations (Large)'!E28</f>
        <v>Retention of film use with addition of enabling residential.</v>
      </c>
      <c r="I106" s="462">
        <f>'ConventionalAllocations (Large)'!F28</f>
        <v>90</v>
      </c>
      <c r="J106" s="462">
        <f>'ConventionalAllocations (Large)'!H28</f>
        <v>0</v>
      </c>
      <c r="K106" s="462">
        <f>'ConventionalAllocations (Large)'!G28</f>
        <v>90</v>
      </c>
      <c r="L106" s="462" t="str">
        <f>'ConventionalAllocations (Large)'!I28</f>
        <v>223616FUL (No resi. Component)</v>
      </c>
      <c r="M106" s="462">
        <f>'ConventionalAllocations (Large)'!J28</f>
        <v>0</v>
      </c>
      <c r="N106" s="462">
        <f>'ConventionalAllocations (Large)'!K28</f>
        <v>90</v>
      </c>
      <c r="O106" s="462"/>
      <c r="P106" s="462"/>
      <c r="Q106" s="464" t="str">
        <f>'ConventionalAllocations (Large)'!L28</f>
        <v>Walpole</v>
      </c>
      <c r="R106" s="464" t="str">
        <f>'ConventionalAllocations (Large)'!M28</f>
        <v>Ealing</v>
      </c>
      <c r="S106" s="464">
        <f>'ConventionalAllocations (Large)'!N28</f>
        <v>0</v>
      </c>
      <c r="T106" s="464">
        <f>'ConventionalAllocations (Large)'!O28</f>
        <v>0</v>
      </c>
      <c r="U106" s="464">
        <f>'ConventionalAllocations (Large)'!P28</f>
        <v>0</v>
      </c>
      <c r="V106" s="464" t="str">
        <f>'ConventionalAllocations (Large)'!Q28</f>
        <v>No</v>
      </c>
      <c r="W106" s="462"/>
      <c r="X106" s="462"/>
      <c r="Y106" s="448">
        <f>'ConventionalAllocations (Large)'!R28</f>
        <v>2</v>
      </c>
      <c r="Z106" s="448">
        <f>'ConventionalAllocations (Large)'!T28</f>
        <v>0</v>
      </c>
      <c r="AA106" s="462"/>
      <c r="AB106" s="462"/>
      <c r="AC106" s="462"/>
      <c r="AD106" s="462"/>
      <c r="AE106" s="462"/>
      <c r="AF106" s="462"/>
      <c r="AG106" s="462"/>
      <c r="AJ106" s="462">
        <v>0</v>
      </c>
      <c r="AK106" s="462"/>
      <c r="AL106" s="462"/>
      <c r="AM106" s="462"/>
      <c r="AN106" s="462"/>
      <c r="AO106" s="462"/>
      <c r="AP106" s="462"/>
      <c r="AQ106" s="462"/>
      <c r="AR106" s="462">
        <f>'ConventionalAllocations (Large)'!AJ28</f>
        <v>0</v>
      </c>
      <c r="AS106" s="462">
        <f>'ConventionalAllocations (Large)'!AK28</f>
        <v>0</v>
      </c>
      <c r="AT106" s="462">
        <f>'ConventionalAllocations (Large)'!AL28</f>
        <v>0</v>
      </c>
      <c r="AU106" s="462">
        <f>'ConventionalAllocations (Large)'!AM28</f>
        <v>0</v>
      </c>
      <c r="AV106" s="462">
        <f>'ConventionalAllocations (Large)'!AN28</f>
        <v>0</v>
      </c>
      <c r="AW106" s="462">
        <f>'ConventionalAllocations (Large)'!AO28</f>
        <v>0</v>
      </c>
      <c r="AX106" s="462">
        <f>'ConventionalAllocations (Large)'!AP28</f>
        <v>0</v>
      </c>
      <c r="AY106" s="462">
        <f>'ConventionalAllocations (Large)'!AQ28</f>
        <v>0</v>
      </c>
      <c r="AZ106" s="462">
        <f>'ConventionalAllocations (Large)'!AR28</f>
        <v>0</v>
      </c>
      <c r="BA106" s="462">
        <f>'ConventionalAllocations (Large)'!AS28</f>
        <v>0</v>
      </c>
      <c r="BB106" s="462">
        <f>'ConventionalAllocations (Large)'!AT28</f>
        <v>0</v>
      </c>
      <c r="BC106" s="462">
        <f>'ConventionalAllocations (Large)'!AU28</f>
        <v>0</v>
      </c>
      <c r="BD106" s="462">
        <f>'ConventionalAllocations (Large)'!AV28</f>
        <v>0</v>
      </c>
      <c r="BE106" s="462">
        <f>'ConventionalAllocations (Large)'!AW28</f>
        <v>0</v>
      </c>
      <c r="BF106" s="462">
        <f>'ConventionalAllocations (Large)'!AX28</f>
        <v>0</v>
      </c>
      <c r="BG106" s="462">
        <f>'ConventionalAllocations (Large)'!AY28</f>
        <v>0</v>
      </c>
      <c r="BH106" s="457">
        <f t="shared" si="1"/>
        <v>0</v>
      </c>
      <c r="BI106" s="457" t="str">
        <f>'ConventionalAllocations (Large)'!S28</f>
        <v>No longer pursued as Allocation. 223616FUL is commercial only and therefore isn't assigned to the conventional pipeline either.</v>
      </c>
      <c r="BJ106" s="457" t="str">
        <f>'ConventionalAllocations (Large)'!Z28</f>
        <v>NA</v>
      </c>
      <c r="BK106" s="457" t="s">
        <v>1047</v>
      </c>
      <c r="BL106" s="457" t="s">
        <v>37</v>
      </c>
    </row>
    <row r="107" spans="1:64" x14ac:dyDescent="0.45">
      <c r="A107" s="462">
        <f>'ConventionalAllocations (Large)'!A29</f>
        <v>25</v>
      </c>
      <c r="B107" s="465" t="str">
        <f>'ConventionalAllocations (Large)'!B29</f>
        <v>05EA</v>
      </c>
      <c r="C107" s="462"/>
      <c r="D107" s="462"/>
      <c r="E107" s="462"/>
      <c r="F107" s="462"/>
      <c r="G107" s="116" t="str">
        <f>'ConventionalAllocations (Large)'!D29</f>
        <v>Perceval House, 14 - 16 Uxbridge Road, Ealing W5 2HL</v>
      </c>
      <c r="H107" s="462" t="str">
        <f>'ConventionalAllocations (Large)'!E29</f>
        <v>Mixed-use scheme, comprising residential, office, civic/community and flexible non-residential floor space</v>
      </c>
      <c r="I107" s="462">
        <f>'ConventionalAllocations (Large)'!F29</f>
        <v>188</v>
      </c>
      <c r="J107" s="462">
        <f>'ConventionalAllocations (Large)'!H29</f>
        <v>0</v>
      </c>
      <c r="K107" s="462">
        <f>'ConventionalAllocations (Large)'!G29</f>
        <v>188</v>
      </c>
      <c r="L107" s="462" t="str">
        <f>'ConventionalAllocations (Large)'!I29</f>
        <v>203275FULR3 (not being pursued)</v>
      </c>
      <c r="M107" s="462">
        <f>'ConventionalAllocations (Large)'!J29</f>
        <v>0</v>
      </c>
      <c r="N107" s="462">
        <f>'ConventionalAllocations (Large)'!K29</f>
        <v>188</v>
      </c>
      <c r="O107" s="462"/>
      <c r="P107" s="462"/>
      <c r="Q107" s="464" t="str">
        <f>'ConventionalAllocations (Large)'!L29</f>
        <v>Ealing Broadway</v>
      </c>
      <c r="R107" s="464" t="str">
        <f>'ConventionalAllocations (Large)'!M29</f>
        <v>Ealing</v>
      </c>
      <c r="S107" s="464">
        <f>'ConventionalAllocations (Large)'!N29</f>
        <v>517446</v>
      </c>
      <c r="T107" s="464">
        <f>'ConventionalAllocations (Large)'!O29</f>
        <v>180732</v>
      </c>
      <c r="U107" s="464">
        <f>'ConventionalAllocations (Large)'!P29</f>
        <v>12132971</v>
      </c>
      <c r="V107" s="464" t="str">
        <f>'ConventionalAllocations (Large)'!Q29</f>
        <v>No</v>
      </c>
      <c r="W107" s="462"/>
      <c r="X107" s="462"/>
      <c r="Y107" s="473">
        <f>'ConventionalAllocations (Large)'!R29</f>
        <v>1.21</v>
      </c>
      <c r="Z107" s="473">
        <f>'ConventionalAllocations (Large)'!T29</f>
        <v>188</v>
      </c>
      <c r="AA107" s="462"/>
      <c r="AB107" s="462"/>
      <c r="AC107" s="462"/>
      <c r="AD107" s="462"/>
      <c r="AE107" s="462"/>
      <c r="AF107" s="116"/>
      <c r="AG107" s="116" t="s">
        <v>1541</v>
      </c>
      <c r="AJ107" s="462">
        <v>0</v>
      </c>
      <c r="AK107" s="462"/>
      <c r="AL107" s="462"/>
      <c r="AM107" s="462"/>
      <c r="AN107" s="462"/>
      <c r="AO107" s="462"/>
      <c r="AP107" s="462"/>
      <c r="AQ107" s="462"/>
      <c r="AR107" s="116">
        <f>'ConventionalAllocations (Large)'!AJ29</f>
        <v>0</v>
      </c>
      <c r="AS107" s="116">
        <f>'ConventionalAllocations (Large)'!AK29</f>
        <v>0</v>
      </c>
      <c r="AT107" s="116">
        <f>'ConventionalAllocations (Large)'!AL29</f>
        <v>0</v>
      </c>
      <c r="AU107" s="116">
        <f>'ConventionalAllocations (Large)'!AM29</f>
        <v>0</v>
      </c>
      <c r="AV107" s="116">
        <f>'ConventionalAllocations (Large)'!AN29</f>
        <v>0</v>
      </c>
      <c r="AW107" s="116">
        <f>'ConventionalAllocations (Large)'!AO29</f>
        <v>0</v>
      </c>
      <c r="AX107" s="116">
        <f>'ConventionalAllocations (Large)'!AP29</f>
        <v>62</v>
      </c>
      <c r="AY107" s="116">
        <f>'ConventionalAllocations (Large)'!AQ29</f>
        <v>63</v>
      </c>
      <c r="AZ107" s="116">
        <f>'ConventionalAllocations (Large)'!AR29</f>
        <v>63</v>
      </c>
      <c r="BA107" s="116">
        <f>'ConventionalAllocations (Large)'!AS29</f>
        <v>0</v>
      </c>
      <c r="BB107" s="116">
        <f>'ConventionalAllocations (Large)'!AT29</f>
        <v>0</v>
      </c>
      <c r="BC107" s="116">
        <f>'ConventionalAllocations (Large)'!AU29</f>
        <v>0</v>
      </c>
      <c r="BD107" s="116">
        <f>'ConventionalAllocations (Large)'!AV29</f>
        <v>0</v>
      </c>
      <c r="BE107" s="116">
        <f>'ConventionalAllocations (Large)'!AW29</f>
        <v>0</v>
      </c>
      <c r="BF107" s="116">
        <f>'ConventionalAllocations (Large)'!AX29</f>
        <v>0</v>
      </c>
      <c r="BG107" s="116">
        <f>'ConventionalAllocations (Large)'!AY29</f>
        <v>188</v>
      </c>
      <c r="BH107" s="457">
        <f t="shared" si="1"/>
        <v>188</v>
      </c>
      <c r="BI107" s="457" t="str">
        <f>'ConventionalAllocations (Large)'!S29</f>
        <v xml:space="preserve">Approved permission 203275FULR3 no longer being pursued (possibly lapsed) as building to be retained - and therefore is omitted from the pipeline.  The redevelopment of the car park area is still to be pursued.  For this area the capacity estimate (188) is derived from Tall Building Feasibility Study. Revised figures not informed by extant or pending applications.
</v>
      </c>
      <c r="BJ107" s="457" t="str">
        <f>'ConventionalAllocations (Large)'!Z29</f>
        <v xml:space="preserve"> Beyond next 5 years. Scenario 24. </v>
      </c>
      <c r="BK107" s="457" t="s">
        <v>1301</v>
      </c>
      <c r="BL107" s="457" t="s">
        <v>1048</v>
      </c>
    </row>
    <row r="108" spans="1:64" x14ac:dyDescent="0.45">
      <c r="A108" s="462">
        <f>'ConventionalAllocations (Large)'!A30</f>
        <v>26</v>
      </c>
      <c r="B108" s="465" t="str">
        <f>'ConventionalAllocations (Large)'!B30</f>
        <v>06EA</v>
      </c>
      <c r="C108" s="462"/>
      <c r="D108" s="462"/>
      <c r="E108" s="462"/>
      <c r="F108" s="462"/>
      <c r="G108" s="116" t="str">
        <f>'ConventionalAllocations (Large)'!D30</f>
        <v>49 - 69 Uxbridge Road, Ealing, W5 5SA</v>
      </c>
      <c r="H108" s="462" t="str">
        <f>'ConventionalAllocations (Large)'!E30</f>
        <v>Commercial-led mixed-use scheme with some residential and cultural/leisure facilities</v>
      </c>
      <c r="I108" s="462">
        <f>'ConventionalAllocations (Large)'!F30</f>
        <v>146</v>
      </c>
      <c r="J108" s="462">
        <f>'ConventionalAllocations (Large)'!H30</f>
        <v>4</v>
      </c>
      <c r="K108" s="462">
        <f>'ConventionalAllocations (Large)'!G30</f>
        <v>142</v>
      </c>
      <c r="L108" s="462" t="str">
        <f>'ConventionalAllocations (Large)'!I30</f>
        <v>None</v>
      </c>
      <c r="M108" s="462">
        <f>'ConventionalAllocations (Large)'!J30</f>
        <v>0</v>
      </c>
      <c r="N108" s="462">
        <f>'ConventionalAllocations (Large)'!K30</f>
        <v>142</v>
      </c>
      <c r="O108" s="462"/>
      <c r="P108" s="462"/>
      <c r="Q108" s="464" t="str">
        <f>'ConventionalAllocations (Large)'!L30</f>
        <v>Walpole</v>
      </c>
      <c r="R108" s="464" t="str">
        <f>'ConventionalAllocations (Large)'!M30</f>
        <v>Ealing</v>
      </c>
      <c r="S108" s="464">
        <f>'ConventionalAllocations (Large)'!N30</f>
        <v>517415</v>
      </c>
      <c r="T108" s="464">
        <f>'ConventionalAllocations (Large)'!O30</f>
        <v>180598</v>
      </c>
      <c r="U108" s="464">
        <f>'ConventionalAllocations (Large)'!P30</f>
        <v>0</v>
      </c>
      <c r="V108" s="464" t="str">
        <f>'ConventionalAllocations (Large)'!Q30</f>
        <v>EAL8</v>
      </c>
      <c r="W108" s="462"/>
      <c r="X108" s="462"/>
      <c r="Y108" s="473">
        <f>'ConventionalAllocations (Large)'!R30</f>
        <v>0.86</v>
      </c>
      <c r="Z108" s="473">
        <f>'ConventionalAllocations (Large)'!T30</f>
        <v>142</v>
      </c>
      <c r="AA108" s="462"/>
      <c r="AB108" s="462"/>
      <c r="AC108" s="462"/>
      <c r="AD108" s="462"/>
      <c r="AE108" s="462"/>
      <c r="AF108" s="116"/>
      <c r="AG108" s="116" t="s">
        <v>1541</v>
      </c>
      <c r="AJ108" s="462">
        <v>0</v>
      </c>
      <c r="AK108" s="462"/>
      <c r="AL108" s="462"/>
      <c r="AM108" s="462"/>
      <c r="AN108" s="462"/>
      <c r="AO108" s="462"/>
      <c r="AP108" s="462"/>
      <c r="AQ108" s="462"/>
      <c r="AR108" s="116">
        <f>'ConventionalAllocations (Large)'!AJ30</f>
        <v>0</v>
      </c>
      <c r="AS108" s="116">
        <f>'ConventionalAllocations (Large)'!AK30</f>
        <v>0</v>
      </c>
      <c r="AT108" s="116">
        <f>'ConventionalAllocations (Large)'!AL30</f>
        <v>0</v>
      </c>
      <c r="AU108" s="116">
        <f>'ConventionalAllocations (Large)'!AM30</f>
        <v>0</v>
      </c>
      <c r="AV108" s="116">
        <f>'ConventionalAllocations (Large)'!AN30</f>
        <v>0</v>
      </c>
      <c r="AW108" s="116">
        <f>'ConventionalAllocations (Large)'!AO30</f>
        <v>0</v>
      </c>
      <c r="AX108" s="116">
        <f>'ConventionalAllocations (Large)'!AP30</f>
        <v>0</v>
      </c>
      <c r="AY108" s="116">
        <f>'ConventionalAllocations (Large)'!AQ30</f>
        <v>0</v>
      </c>
      <c r="AZ108" s="116">
        <f>'ConventionalAllocations (Large)'!AR30</f>
        <v>35</v>
      </c>
      <c r="BA108" s="116">
        <f>'ConventionalAllocations (Large)'!AS30</f>
        <v>35</v>
      </c>
      <c r="BB108" s="116">
        <f>'ConventionalAllocations (Large)'!AT30</f>
        <v>36</v>
      </c>
      <c r="BC108" s="116">
        <f>'ConventionalAllocations (Large)'!AU30</f>
        <v>36</v>
      </c>
      <c r="BD108" s="116">
        <f>'ConventionalAllocations (Large)'!AV30</f>
        <v>0</v>
      </c>
      <c r="BE108" s="116">
        <f>'ConventionalAllocations (Large)'!AW30</f>
        <v>0</v>
      </c>
      <c r="BF108" s="116">
        <f>'ConventionalAllocations (Large)'!AX30</f>
        <v>0</v>
      </c>
      <c r="BG108" s="116">
        <f>'ConventionalAllocations (Large)'!AY30</f>
        <v>142</v>
      </c>
      <c r="BH108" s="457">
        <f t="shared" si="1"/>
        <v>142</v>
      </c>
      <c r="BI108" s="457" t="str">
        <f>'ConventionalAllocations (Large)'!S30</f>
        <v>Capacity derived from Tall Building Feasibility Study. Note 4 existing units at Oak House.</v>
      </c>
      <c r="BJ108" s="457" t="str">
        <f>'ConventionalAllocations (Large)'!Z30</f>
        <v>Beyond next 5 years. Figures not informed by extant or pending applications. Scenario 29</v>
      </c>
      <c r="BK108" s="457" t="s">
        <v>1049</v>
      </c>
      <c r="BL108" s="457" t="s">
        <v>1050</v>
      </c>
    </row>
    <row r="109" spans="1:64" s="76" customFormat="1" hidden="1" x14ac:dyDescent="0.45">
      <c r="A109" s="462">
        <f>'ConventionalAllocations (Large)'!A31</f>
        <v>27</v>
      </c>
      <c r="B109" s="486" t="str">
        <f>'ConventionalAllocations (Large)'!B31</f>
        <v>07EA</v>
      </c>
      <c r="C109" s="462"/>
      <c r="D109" s="462"/>
      <c r="E109" s="462"/>
      <c r="F109" s="462"/>
      <c r="G109" s="462" t="str">
        <f>'ConventionalAllocations (Large)'!D31</f>
        <v>CP House, 97 - 107 Uxbridge Road, Ealing W5 5TL</v>
      </c>
      <c r="H109" s="462" t="str">
        <f>'ConventionalAllocations (Large)'!E31</f>
        <v>Office</v>
      </c>
      <c r="I109" s="462">
        <f>'ConventionalAllocations (Large)'!F31</f>
        <v>0</v>
      </c>
      <c r="J109" s="462">
        <f>'ConventionalAllocations (Large)'!H31</f>
        <v>0</v>
      </c>
      <c r="K109" s="462">
        <f>'ConventionalAllocations (Large)'!G31</f>
        <v>0</v>
      </c>
      <c r="L109" s="462" t="str">
        <f>'ConventionalAllocations (Large)'!I31</f>
        <v>210030FUL (No resi. component)</v>
      </c>
      <c r="M109" s="462">
        <f>'ConventionalAllocations (Large)'!J31</f>
        <v>0</v>
      </c>
      <c r="N109" s="462">
        <f>'ConventionalAllocations (Large)'!K31</f>
        <v>0</v>
      </c>
      <c r="O109" s="462"/>
      <c r="P109" s="462"/>
      <c r="Q109" s="464" t="str">
        <f>'ConventionalAllocations (Large)'!L31</f>
        <v>Walpole</v>
      </c>
      <c r="R109" s="464" t="str">
        <f>'ConventionalAllocations (Large)'!M31</f>
        <v>Ealing</v>
      </c>
      <c r="S109" s="464">
        <f>'ConventionalAllocations (Large)'!N31</f>
        <v>517195</v>
      </c>
      <c r="T109" s="464">
        <f>'ConventionalAllocations (Large)'!O31</f>
        <v>180542</v>
      </c>
      <c r="U109" s="464">
        <f>'ConventionalAllocations (Large)'!P31</f>
        <v>12154180</v>
      </c>
      <c r="V109" s="464" t="str">
        <f>'ConventionalAllocations (Large)'!Q31</f>
        <v>EAL10</v>
      </c>
      <c r="W109" s="462"/>
      <c r="X109" s="462"/>
      <c r="Y109" s="448">
        <f>'ConventionalAllocations (Large)'!R31</f>
        <v>0.46</v>
      </c>
      <c r="Z109" s="448">
        <f>'ConventionalAllocations (Large)'!T31</f>
        <v>0</v>
      </c>
      <c r="AA109" s="462"/>
      <c r="AB109" s="462"/>
      <c r="AC109" s="462"/>
      <c r="AD109" s="462"/>
      <c r="AE109" s="462"/>
      <c r="AF109" s="462"/>
      <c r="AG109" s="462"/>
      <c r="AJ109" s="462">
        <v>0</v>
      </c>
      <c r="AK109" s="462"/>
      <c r="AL109" s="462"/>
      <c r="AM109" s="462"/>
      <c r="AN109" s="462"/>
      <c r="AO109" s="462"/>
      <c r="AP109" s="462"/>
      <c r="AQ109" s="462"/>
      <c r="AR109" s="462">
        <f>'ConventionalAllocations (Large)'!AJ31</f>
        <v>0</v>
      </c>
      <c r="AS109" s="462">
        <f>'ConventionalAllocations (Large)'!AK31</f>
        <v>0</v>
      </c>
      <c r="AT109" s="462">
        <f>'ConventionalAllocations (Large)'!AL31</f>
        <v>0</v>
      </c>
      <c r="AU109" s="462">
        <f>'ConventionalAllocations (Large)'!AM31</f>
        <v>0</v>
      </c>
      <c r="AV109" s="462">
        <f>'ConventionalAllocations (Large)'!AN31</f>
        <v>0</v>
      </c>
      <c r="AW109" s="462">
        <f>'ConventionalAllocations (Large)'!AO31</f>
        <v>0</v>
      </c>
      <c r="AX109" s="462">
        <f>'ConventionalAllocations (Large)'!AP31</f>
        <v>0</v>
      </c>
      <c r="AY109" s="462">
        <f>'ConventionalAllocations (Large)'!AQ31</f>
        <v>0</v>
      </c>
      <c r="AZ109" s="462">
        <f>'ConventionalAllocations (Large)'!AR31</f>
        <v>0</v>
      </c>
      <c r="BA109" s="462">
        <f>'ConventionalAllocations (Large)'!AS31</f>
        <v>0</v>
      </c>
      <c r="BB109" s="462">
        <f>'ConventionalAllocations (Large)'!AT31</f>
        <v>0</v>
      </c>
      <c r="BC109" s="462">
        <f>'ConventionalAllocations (Large)'!AU31</f>
        <v>0</v>
      </c>
      <c r="BD109" s="462">
        <f>'ConventionalAllocations (Large)'!AV31</f>
        <v>0</v>
      </c>
      <c r="BE109" s="462">
        <f>'ConventionalAllocations (Large)'!AW31</f>
        <v>0</v>
      </c>
      <c r="BF109" s="462">
        <f>'ConventionalAllocations (Large)'!AX31</f>
        <v>0</v>
      </c>
      <c r="BG109" s="462">
        <f>'ConventionalAllocations (Large)'!AY31</f>
        <v>0</v>
      </c>
      <c r="BH109" s="457">
        <f t="shared" si="1"/>
        <v>0</v>
      </c>
      <c r="BI109" s="457" t="str">
        <f>'ConventionalAllocations (Large)'!S31</f>
        <v>No residential component assumed as part of the allocation.
Originally appraised as part of Tall Building Feasibility Study.  
210030FUL relates to the entire allocation site and is commercial only and therefore isn't assigned to the conventional pipeline.</v>
      </c>
      <c r="BJ109" s="457" t="str">
        <f>'ConventionalAllocations (Large)'!Z31</f>
        <v>NA</v>
      </c>
      <c r="BK109" s="457" t="s">
        <v>1178</v>
      </c>
      <c r="BL109" s="457" t="s">
        <v>37</v>
      </c>
    </row>
    <row r="110" spans="1:64" x14ac:dyDescent="0.45">
      <c r="A110" s="462">
        <f>'ConventionalAllocations (Large)'!A32</f>
        <v>28</v>
      </c>
      <c r="B110" s="465" t="str">
        <f>'ConventionalAllocations (Large)'!B32</f>
        <v>08EA</v>
      </c>
      <c r="C110" s="462"/>
      <c r="D110" s="462"/>
      <c r="E110" s="462"/>
      <c r="F110" s="462"/>
      <c r="G110" s="116" t="str">
        <f>'ConventionalAllocations (Large)'!D32</f>
        <v>Craven House, Land to rear of Cavalier House, 1 - 6 Craven Road &amp; Crowborough Court, 40 - 44 Craven House, Uxbridge Road, Ealing W5 2BS</v>
      </c>
      <c r="H110" s="462" t="str">
        <f>'ConventionalAllocations (Large)'!E32</f>
        <v>Office with supporting uses suitable to the town centre</v>
      </c>
      <c r="I110" s="462">
        <f>'ConventionalAllocations (Large)'!F32</f>
        <v>0</v>
      </c>
      <c r="J110" s="462">
        <f>'ConventionalAllocations (Large)'!H32</f>
        <v>6</v>
      </c>
      <c r="K110" s="462">
        <f>'ConventionalAllocations (Large)'!G32</f>
        <v>-6</v>
      </c>
      <c r="L110" s="462" t="str">
        <f>'ConventionalAllocations (Large)'!I32</f>
        <v>164805FUL (No resi. component)
241397FUL (Student Accommodation - pending)</v>
      </c>
      <c r="M110" s="462">
        <f>'ConventionalAllocations (Large)'!J32</f>
        <v>0</v>
      </c>
      <c r="N110" s="462">
        <f>'ConventionalAllocations (Large)'!K32</f>
        <v>-6</v>
      </c>
      <c r="O110" s="462"/>
      <c r="P110" s="462"/>
      <c r="Q110" s="464" t="str">
        <f>'ConventionalAllocations (Large)'!L32</f>
        <v>Ealing Broadway</v>
      </c>
      <c r="R110" s="464" t="str">
        <f>'ConventionalAllocations (Large)'!M32</f>
        <v>Ealing</v>
      </c>
      <c r="S110" s="464">
        <f>'ConventionalAllocations (Large)'!N32</f>
        <v>517171</v>
      </c>
      <c r="T110" s="464">
        <f>'ConventionalAllocations (Large)'!O32</f>
        <v>180645</v>
      </c>
      <c r="U110" s="464">
        <f>'ConventionalAllocations (Large)'!P32</f>
        <v>0</v>
      </c>
      <c r="V110" s="464" t="str">
        <f>'ConventionalAllocations (Large)'!Q32</f>
        <v>EAL9</v>
      </c>
      <c r="W110" s="462"/>
      <c r="X110" s="462"/>
      <c r="Y110" s="473">
        <f>'ConventionalAllocations (Large)'!R32</f>
        <v>1.03</v>
      </c>
      <c r="Z110" s="473">
        <f>'ConventionalAllocations (Large)'!T32</f>
        <v>-6</v>
      </c>
      <c r="AA110" s="462"/>
      <c r="AB110" s="462"/>
      <c r="AC110" s="462"/>
      <c r="AD110" s="462"/>
      <c r="AE110" s="462"/>
      <c r="AF110" s="116"/>
      <c r="AG110" s="116" t="s">
        <v>1541</v>
      </c>
      <c r="AJ110" s="462">
        <v>0</v>
      </c>
      <c r="AK110" s="462"/>
      <c r="AL110" s="462"/>
      <c r="AM110" s="462"/>
      <c r="AN110" s="462"/>
      <c r="AO110" s="462"/>
      <c r="AP110" s="462"/>
      <c r="AQ110" s="462"/>
      <c r="AR110" s="116">
        <f>'ConventionalAllocations (Large)'!AJ32</f>
        <v>0</v>
      </c>
      <c r="AS110" s="116">
        <f>'ConventionalAllocations (Large)'!AK32</f>
        <v>0</v>
      </c>
      <c r="AT110" s="116">
        <f>'ConventionalAllocations (Large)'!AL32</f>
        <v>0</v>
      </c>
      <c r="AU110" s="116">
        <f>'ConventionalAllocations (Large)'!AM32</f>
        <v>0</v>
      </c>
      <c r="AV110" s="116">
        <f>'ConventionalAllocations (Large)'!AN32</f>
        <v>0</v>
      </c>
      <c r="AW110" s="116">
        <f>'ConventionalAllocations (Large)'!AO32</f>
        <v>0</v>
      </c>
      <c r="AX110" s="116">
        <f>'ConventionalAllocations (Large)'!AP32</f>
        <v>-6</v>
      </c>
      <c r="AY110" s="116">
        <f>'ConventionalAllocations (Large)'!AQ32</f>
        <v>0</v>
      </c>
      <c r="AZ110" s="116">
        <f>'ConventionalAllocations (Large)'!AR32</f>
        <v>0</v>
      </c>
      <c r="BA110" s="116">
        <f>'ConventionalAllocations (Large)'!AS32</f>
        <v>0</v>
      </c>
      <c r="BB110" s="116">
        <f>'ConventionalAllocations (Large)'!AT32</f>
        <v>0</v>
      </c>
      <c r="BC110" s="116">
        <f>'ConventionalAllocations (Large)'!AU32</f>
        <v>0</v>
      </c>
      <c r="BD110" s="116">
        <f>'ConventionalAllocations (Large)'!AV32</f>
        <v>0</v>
      </c>
      <c r="BE110" s="116">
        <f>'ConventionalAllocations (Large)'!AW32</f>
        <v>0</v>
      </c>
      <c r="BF110" s="116">
        <f>'ConventionalAllocations (Large)'!AX32</f>
        <v>0</v>
      </c>
      <c r="BG110" s="116">
        <f>'ConventionalAllocations (Large)'!AY32</f>
        <v>-6</v>
      </c>
      <c r="BH110" s="457">
        <f t="shared" si="1"/>
        <v>-6</v>
      </c>
      <c r="BI110" s="457" t="str">
        <f>'ConventionalAllocations (Large)'!S32</f>
        <v xml:space="preserve">The allocation assumes no residential component.
Note existing units (6) at Crowborough Court.
Appraised as part of Tall Building Feasibility Study. 
Part of the site (Exchange Plaza) is subject to extant and pending permissions. The commenced permission 164805FUL (at Exchange Plaza) is for commercial only and therefore isn't assigned to the conventional pipeline. This permission appears to have stalled. A new application (241397FUL) for Exchange Plaza was submitted in April 2024, and proposes 504 rooms of student accommodation. This scheme is currently captured in the pending tab.  This permission was granted on the 04/06/2025, and effectively substitutes 164805FUL and a portion of the allocation itself. 
</v>
      </c>
      <c r="BJ110" s="457" t="str">
        <f>'ConventionalAllocations (Large)'!Z32</f>
        <v>Beyond next 5 years.</v>
      </c>
      <c r="BK110" s="457" t="s">
        <v>1300</v>
      </c>
      <c r="BL110" s="457" t="s">
        <v>1179</v>
      </c>
    </row>
    <row r="111" spans="1:64" s="76" customFormat="1" hidden="1" x14ac:dyDescent="0.45">
      <c r="A111" s="462">
        <f>'ConventionalAllocations (Large)'!A33</f>
        <v>29</v>
      </c>
      <c r="B111" s="486" t="str">
        <f>'ConventionalAllocations (Large)'!B33</f>
        <v>NA</v>
      </c>
      <c r="C111" s="462"/>
      <c r="D111" s="462"/>
      <c r="E111" s="462"/>
      <c r="F111" s="462"/>
      <c r="G111" s="462" t="str">
        <f>'ConventionalAllocations (Large)'!D33</f>
        <v>Arden Road Car Park, Arden Road, West Ealing W13 8RA</v>
      </c>
      <c r="H111" s="462" t="str">
        <f>'ConventionalAllocations (Large)'!E33</f>
        <v>Mixed-use scheme of residential and commercial.</v>
      </c>
      <c r="I111" s="462">
        <f>'ConventionalAllocations (Large)'!F33</f>
        <v>29</v>
      </c>
      <c r="J111" s="462">
        <f>'ConventionalAllocations (Large)'!H33</f>
        <v>0</v>
      </c>
      <c r="K111" s="462">
        <f>'ConventionalAllocations (Large)'!G33</f>
        <v>29</v>
      </c>
      <c r="L111" s="462" t="str">
        <f>'ConventionalAllocations (Large)'!I33</f>
        <v>203717FUL</v>
      </c>
      <c r="M111" s="462">
        <f>'ConventionalAllocations (Large)'!J33</f>
        <v>0</v>
      </c>
      <c r="N111" s="462">
        <f>'ConventionalAllocations (Large)'!K33</f>
        <v>0</v>
      </c>
      <c r="O111" s="462"/>
      <c r="P111" s="462"/>
      <c r="Q111" s="464" t="str">
        <f>'ConventionalAllocations (Large)'!L33</f>
        <v>Walpole</v>
      </c>
      <c r="R111" s="464" t="str">
        <f>'ConventionalAllocations (Large)'!M33</f>
        <v>Ealing</v>
      </c>
      <c r="S111" s="464">
        <f>'ConventionalAllocations (Large)'!N33</f>
        <v>517059</v>
      </c>
      <c r="T111" s="464">
        <f>'ConventionalAllocations (Large)'!O33</f>
        <v>180571</v>
      </c>
      <c r="U111" s="464">
        <f>'ConventionalAllocations (Large)'!P33</f>
        <v>12157359</v>
      </c>
      <c r="V111" s="464" t="str">
        <f>'ConventionalAllocations (Large)'!Q33</f>
        <v>No</v>
      </c>
      <c r="W111" s="462"/>
      <c r="X111" s="462"/>
      <c r="Y111" s="448">
        <f>'ConventionalAllocations (Large)'!R33</f>
        <v>7.0000000000000007E-2</v>
      </c>
      <c r="Z111" s="448">
        <f>'ConventionalAllocations (Large)'!T33</f>
        <v>0</v>
      </c>
      <c r="AA111" s="462"/>
      <c r="AB111" s="462"/>
      <c r="AC111" s="462"/>
      <c r="AD111" s="462"/>
      <c r="AE111" s="462"/>
      <c r="AF111" s="462"/>
      <c r="AG111" s="462"/>
      <c r="AJ111" s="462">
        <v>0</v>
      </c>
      <c r="AK111" s="462"/>
      <c r="AL111" s="462"/>
      <c r="AM111" s="462"/>
      <c r="AN111" s="462"/>
      <c r="AO111" s="462"/>
      <c r="AP111" s="462"/>
      <c r="AQ111" s="462"/>
      <c r="AR111" s="462">
        <f>'ConventionalAllocations (Large)'!AJ33</f>
        <v>0</v>
      </c>
      <c r="AS111" s="462">
        <f>'ConventionalAllocations (Large)'!AK33</f>
        <v>0</v>
      </c>
      <c r="AT111" s="462">
        <f>'ConventionalAllocations (Large)'!AL33</f>
        <v>0</v>
      </c>
      <c r="AU111" s="462">
        <f>'ConventionalAllocations (Large)'!AM33</f>
        <v>0</v>
      </c>
      <c r="AV111" s="462">
        <f>'ConventionalAllocations (Large)'!AN33</f>
        <v>0</v>
      </c>
      <c r="AW111" s="462">
        <f>'ConventionalAllocations (Large)'!AO33</f>
        <v>0</v>
      </c>
      <c r="AX111" s="462">
        <f>'ConventionalAllocations (Large)'!AP33</f>
        <v>0</v>
      </c>
      <c r="AY111" s="462">
        <f>'ConventionalAllocations (Large)'!AQ33</f>
        <v>0</v>
      </c>
      <c r="AZ111" s="462">
        <f>'ConventionalAllocations (Large)'!AR33</f>
        <v>0</v>
      </c>
      <c r="BA111" s="462">
        <f>'ConventionalAllocations (Large)'!AS33</f>
        <v>0</v>
      </c>
      <c r="BB111" s="462">
        <f>'ConventionalAllocations (Large)'!AT33</f>
        <v>0</v>
      </c>
      <c r="BC111" s="462">
        <f>'ConventionalAllocations (Large)'!AU33</f>
        <v>0</v>
      </c>
      <c r="BD111" s="462">
        <f>'ConventionalAllocations (Large)'!AV33</f>
        <v>0</v>
      </c>
      <c r="BE111" s="462">
        <f>'ConventionalAllocations (Large)'!AW33</f>
        <v>0</v>
      </c>
      <c r="BF111" s="462">
        <f>'ConventionalAllocations (Large)'!AX33</f>
        <v>0</v>
      </c>
      <c r="BG111" s="462">
        <f>'ConventionalAllocations (Large)'!AY33</f>
        <v>0</v>
      </c>
      <c r="BH111" s="457">
        <f t="shared" si="1"/>
        <v>0</v>
      </c>
      <c r="BI111" s="457" t="str">
        <f>'ConventionalAllocations (Large)'!S33</f>
        <v>No longer pursued as Allocation. 
Below Large Site threshold.
Approved permission 203717FUL for 29 units noted but small site and therefore omitted from the pipeline.</v>
      </c>
      <c r="BJ111" s="457" t="str">
        <f>'ConventionalAllocations (Large)'!Z33</f>
        <v>NA</v>
      </c>
      <c r="BK111" s="457" t="s">
        <v>635</v>
      </c>
      <c r="BL111" s="457" t="s">
        <v>37</v>
      </c>
    </row>
    <row r="112" spans="1:64" s="76" customFormat="1" hidden="1" x14ac:dyDescent="0.45">
      <c r="A112" s="462">
        <f>'ConventionalAllocations (Large)'!A34</f>
        <v>30</v>
      </c>
      <c r="B112" s="486" t="str">
        <f>'ConventionalAllocations (Large)'!B34</f>
        <v>NA</v>
      </c>
      <c r="C112" s="462"/>
      <c r="D112" s="462"/>
      <c r="E112" s="462"/>
      <c r="F112" s="462"/>
      <c r="G112" s="462" t="str">
        <f>'ConventionalAllocations (Large)'!D34</f>
        <v>1 - 19 Broadway, Aviation &amp; Pioneer Courts, West Ealing W13 9AN</v>
      </c>
      <c r="H112" s="462" t="str">
        <f>'ConventionalAllocations (Large)'!E34</f>
        <v>Residential-led, mixed-use scheme</v>
      </c>
      <c r="I112" s="462">
        <f>'ConventionalAllocations (Large)'!F34</f>
        <v>46</v>
      </c>
      <c r="J112" s="462">
        <f>'ConventionalAllocations (Large)'!H34</f>
        <v>13</v>
      </c>
      <c r="K112" s="462">
        <f>'ConventionalAllocations (Large)'!G34</f>
        <v>33</v>
      </c>
      <c r="L112" s="462" t="str">
        <f>'ConventionalAllocations (Large)'!I34</f>
        <v>P/2009/1325</v>
      </c>
      <c r="M112" s="462">
        <f>'ConventionalAllocations (Large)'!J34</f>
        <v>0</v>
      </c>
      <c r="N112" s="462">
        <f>'ConventionalAllocations (Large)'!K34</f>
        <v>33</v>
      </c>
      <c r="O112" s="462"/>
      <c r="P112" s="462"/>
      <c r="Q112" s="464" t="str">
        <f>'ConventionalAllocations (Large)'!L34</f>
        <v>Walpole</v>
      </c>
      <c r="R112" s="464" t="str">
        <f>'ConventionalAllocations (Large)'!M34</f>
        <v>Ealing</v>
      </c>
      <c r="S112" s="464">
        <f>'ConventionalAllocations (Large)'!N34</f>
        <v>516518</v>
      </c>
      <c r="T112" s="464">
        <f>'ConventionalAllocations (Large)'!O34</f>
        <v>180372</v>
      </c>
      <c r="U112" s="464">
        <f>'ConventionalAllocations (Large)'!P34</f>
        <v>12171415</v>
      </c>
      <c r="V112" s="464" t="str">
        <f>'ConventionalAllocations (Large)'!Q34</f>
        <v>EAL14</v>
      </c>
      <c r="W112" s="462"/>
      <c r="X112" s="462"/>
      <c r="Y112" s="448">
        <f>'ConventionalAllocations (Large)'!R34</f>
        <v>0.24</v>
      </c>
      <c r="Z112" s="448">
        <f>'ConventionalAllocations (Large)'!T34</f>
        <v>0</v>
      </c>
      <c r="AA112" s="462"/>
      <c r="AB112" s="462"/>
      <c r="AC112" s="462"/>
      <c r="AD112" s="462"/>
      <c r="AE112" s="462"/>
      <c r="AF112" s="462"/>
      <c r="AG112" s="462"/>
      <c r="AJ112" s="462">
        <v>0</v>
      </c>
      <c r="AK112" s="462"/>
      <c r="AL112" s="462"/>
      <c r="AM112" s="462"/>
      <c r="AN112" s="462"/>
      <c r="AO112" s="462"/>
      <c r="AP112" s="462"/>
      <c r="AQ112" s="462"/>
      <c r="AR112" s="462">
        <f>'ConventionalAllocations (Large)'!AJ34</f>
        <v>0</v>
      </c>
      <c r="AS112" s="462">
        <f>'ConventionalAllocations (Large)'!AK34</f>
        <v>0</v>
      </c>
      <c r="AT112" s="462">
        <f>'ConventionalAllocations (Large)'!AL34</f>
        <v>0</v>
      </c>
      <c r="AU112" s="462">
        <f>'ConventionalAllocations (Large)'!AM34</f>
        <v>0</v>
      </c>
      <c r="AV112" s="462">
        <f>'ConventionalAllocations (Large)'!AN34</f>
        <v>0</v>
      </c>
      <c r="AW112" s="462">
        <f>'ConventionalAllocations (Large)'!AO34</f>
        <v>0</v>
      </c>
      <c r="AX112" s="462">
        <f>'ConventionalAllocations (Large)'!AP34</f>
        <v>0</v>
      </c>
      <c r="AY112" s="462">
        <f>'ConventionalAllocations (Large)'!AQ34</f>
        <v>0</v>
      </c>
      <c r="AZ112" s="462">
        <f>'ConventionalAllocations (Large)'!AR34</f>
        <v>0</v>
      </c>
      <c r="BA112" s="462">
        <f>'ConventionalAllocations (Large)'!AS34</f>
        <v>0</v>
      </c>
      <c r="BB112" s="462">
        <f>'ConventionalAllocations (Large)'!AT34</f>
        <v>0</v>
      </c>
      <c r="BC112" s="462">
        <f>'ConventionalAllocations (Large)'!AU34</f>
        <v>0</v>
      </c>
      <c r="BD112" s="462">
        <f>'ConventionalAllocations (Large)'!AV34</f>
        <v>0</v>
      </c>
      <c r="BE112" s="462">
        <f>'ConventionalAllocations (Large)'!AW34</f>
        <v>0</v>
      </c>
      <c r="BF112" s="462">
        <f>'ConventionalAllocations (Large)'!AX34</f>
        <v>0</v>
      </c>
      <c r="BG112" s="462">
        <f>'ConventionalAllocations (Large)'!AY34</f>
        <v>0</v>
      </c>
      <c r="BH112" s="457">
        <f t="shared" si="1"/>
        <v>0</v>
      </c>
      <c r="BI112" s="457" t="str">
        <f>'ConventionalAllocations (Large)'!S34</f>
        <v xml:space="preserve">No longer pursued as Allocation. 
Below Large Site threshold.
</v>
      </c>
      <c r="BJ112" s="457" t="str">
        <f>'ConventionalAllocations (Large)'!Z34</f>
        <v>NA</v>
      </c>
      <c r="BK112" s="457" t="s">
        <v>638</v>
      </c>
      <c r="BL112" s="457" t="s">
        <v>37</v>
      </c>
    </row>
    <row r="113" spans="1:64" x14ac:dyDescent="0.45">
      <c r="A113" s="462">
        <f>'ConventionalAllocations (Large)'!A35</f>
        <v>31</v>
      </c>
      <c r="B113" s="465" t="str">
        <f>'ConventionalAllocations (Large)'!B35</f>
        <v>09EA</v>
      </c>
      <c r="C113" s="462"/>
      <c r="D113" s="462"/>
      <c r="E113" s="462"/>
      <c r="F113" s="462"/>
      <c r="G113" s="116" t="str">
        <f>'ConventionalAllocations (Large)'!D35</f>
        <v>66 - 86 Broadway, West Ealing, W13 0SY</v>
      </c>
      <c r="H113" s="462" t="str">
        <f>'ConventionalAllocations (Large)'!E35</f>
        <v>Residential-led, mixed-use scheme.</v>
      </c>
      <c r="I113" s="462">
        <f>'ConventionalAllocations (Large)'!F35</f>
        <v>94</v>
      </c>
      <c r="J113" s="462">
        <f>'ConventionalAllocations (Large)'!H35</f>
        <v>18</v>
      </c>
      <c r="K113" s="462">
        <f>'ConventionalAllocations (Large)'!G35</f>
        <v>76</v>
      </c>
      <c r="L113" s="462" t="str">
        <f>'ConventionalAllocations (Large)'!I35</f>
        <v xml:space="preserve">
193500FUL (which itself supersedes 163829FUL and 180248FUL)
184095FUL (withdrawn).</v>
      </c>
      <c r="M113" s="462">
        <f>'ConventionalAllocations (Large)'!J35</f>
        <v>0</v>
      </c>
      <c r="N113" s="462">
        <f>'ConventionalAllocations (Large)'!K35</f>
        <v>76</v>
      </c>
      <c r="O113" s="462"/>
      <c r="P113" s="462"/>
      <c r="Q113" s="464" t="str">
        <f>'ConventionalAllocations (Large)'!L35</f>
        <v>Hanwell Broadway</v>
      </c>
      <c r="R113" s="464" t="str">
        <f>'ConventionalAllocations (Large)'!M35</f>
        <v>Ealing</v>
      </c>
      <c r="S113" s="464">
        <f>'ConventionalAllocations (Large)'!N35</f>
        <v>516413</v>
      </c>
      <c r="T113" s="464">
        <f>'ConventionalAllocations (Large)'!O35</f>
        <v>180388</v>
      </c>
      <c r="U113" s="464">
        <f>'ConventionalAllocations (Large)'!P35</f>
        <v>0</v>
      </c>
      <c r="V113" s="464" t="str">
        <f>'ConventionalAllocations (Large)'!Q35</f>
        <v>EAL15</v>
      </c>
      <c r="W113" s="462"/>
      <c r="X113" s="462"/>
      <c r="Y113" s="473">
        <f>'ConventionalAllocations (Large)'!R35</f>
        <v>0.28000000000000003</v>
      </c>
      <c r="Z113" s="473">
        <f>'ConventionalAllocations (Large)'!T35</f>
        <v>76</v>
      </c>
      <c r="AA113" s="462"/>
      <c r="AB113" s="462"/>
      <c r="AC113" s="462"/>
      <c r="AD113" s="462"/>
      <c r="AE113" s="462"/>
      <c r="AF113" s="116"/>
      <c r="AG113" s="116" t="s">
        <v>1541</v>
      </c>
      <c r="AJ113" s="462">
        <v>0</v>
      </c>
      <c r="AK113" s="462"/>
      <c r="AL113" s="462"/>
      <c r="AM113" s="462"/>
      <c r="AN113" s="462"/>
      <c r="AO113" s="462"/>
      <c r="AP113" s="462"/>
      <c r="AQ113" s="462"/>
      <c r="AR113" s="116">
        <f>'ConventionalAllocations (Large)'!AJ35</f>
        <v>0</v>
      </c>
      <c r="AS113" s="116">
        <f>'ConventionalAllocations (Large)'!AK35</f>
        <v>0</v>
      </c>
      <c r="AT113" s="116">
        <f>'ConventionalAllocations (Large)'!AL35</f>
        <v>0</v>
      </c>
      <c r="AU113" s="116">
        <f>'ConventionalAllocations (Large)'!AM35</f>
        <v>0</v>
      </c>
      <c r="AV113" s="116">
        <f>'ConventionalAllocations (Large)'!AN35</f>
        <v>0</v>
      </c>
      <c r="AW113" s="116">
        <f>'ConventionalAllocations (Large)'!AO35</f>
        <v>0</v>
      </c>
      <c r="AX113" s="116">
        <f>'ConventionalAllocations (Large)'!AP35</f>
        <v>25</v>
      </c>
      <c r="AY113" s="116">
        <f>'ConventionalAllocations (Large)'!AQ35</f>
        <v>25</v>
      </c>
      <c r="AZ113" s="116">
        <f>'ConventionalAllocations (Large)'!AR35</f>
        <v>26</v>
      </c>
      <c r="BA113" s="116">
        <f>'ConventionalAllocations (Large)'!AS35</f>
        <v>0</v>
      </c>
      <c r="BB113" s="116">
        <f>'ConventionalAllocations (Large)'!AT35</f>
        <v>0</v>
      </c>
      <c r="BC113" s="116">
        <f>'ConventionalAllocations (Large)'!AU35</f>
        <v>0</v>
      </c>
      <c r="BD113" s="116">
        <f>'ConventionalAllocations (Large)'!AV35</f>
        <v>0</v>
      </c>
      <c r="BE113" s="116">
        <f>'ConventionalAllocations (Large)'!AW35</f>
        <v>0</v>
      </c>
      <c r="BF113" s="116">
        <f>'ConventionalAllocations (Large)'!AX35</f>
        <v>0</v>
      </c>
      <c r="BG113" s="116">
        <f>'ConventionalAllocations (Large)'!AY35</f>
        <v>76</v>
      </c>
      <c r="BH113" s="457">
        <f t="shared" si="1"/>
        <v>76</v>
      </c>
      <c r="BI113" s="457" t="str">
        <f>'ConventionalAllocations (Large)'!S35</f>
        <v xml:space="preserve">Capacity derived from Tall Building Feasibility Study
The estimated calculated capacity figure (76) subsumes earlier permission (193500FUL) relating to this site, which it is understood has now lapsed. 
 </v>
      </c>
      <c r="BJ113" s="457" t="str">
        <f>'ConventionalAllocations (Large)'!Z35</f>
        <v>Scenario 23</v>
      </c>
      <c r="BK113" s="457" t="s">
        <v>1052</v>
      </c>
      <c r="BL113" s="457" t="s">
        <v>1053</v>
      </c>
    </row>
    <row r="114" spans="1:64" s="76" customFormat="1" hidden="1" x14ac:dyDescent="0.45">
      <c r="A114" s="462">
        <f>'ConventionalAllocations (Large)'!A36</f>
        <v>32</v>
      </c>
      <c r="B114" s="486" t="str">
        <f>'ConventionalAllocations (Large)'!B36</f>
        <v>10EA</v>
      </c>
      <c r="C114" s="462"/>
      <c r="D114" s="462"/>
      <c r="E114" s="462"/>
      <c r="F114" s="462"/>
      <c r="G114" s="462" t="str">
        <f>'ConventionalAllocations (Large)'!D36</f>
        <v>59 - 65 Broadway, West Ealing, W13 9BP</v>
      </c>
      <c r="H114" s="462" t="str">
        <f>'ConventionalAllocations (Large)'!E36</f>
        <v>Residential-led with retail provision</v>
      </c>
      <c r="I114" s="462">
        <f>'ConventionalAllocations (Large)'!F36</f>
        <v>0</v>
      </c>
      <c r="J114" s="462">
        <f>'ConventionalAllocations (Large)'!H36</f>
        <v>0</v>
      </c>
      <c r="K114" s="462">
        <f>'ConventionalAllocations (Large)'!G36</f>
        <v>0</v>
      </c>
      <c r="L114" s="462" t="str">
        <f>'ConventionalAllocations (Large)'!I36</f>
        <v>None</v>
      </c>
      <c r="M114" s="462">
        <f>'ConventionalAllocations (Large)'!J36</f>
        <v>0</v>
      </c>
      <c r="N114" s="462">
        <f>'ConventionalAllocations (Large)'!K36</f>
        <v>0</v>
      </c>
      <c r="O114" s="462"/>
      <c r="P114" s="462"/>
      <c r="Q114" s="464" t="str">
        <f>'ConventionalAllocations (Large)'!L36</f>
        <v>Walpole</v>
      </c>
      <c r="R114" s="464" t="str">
        <f>'ConventionalAllocations (Large)'!M36</f>
        <v>Ealing</v>
      </c>
      <c r="S114" s="464">
        <f>'ConventionalAllocations (Large)'!N36</f>
        <v>0</v>
      </c>
      <c r="T114" s="464">
        <f>'ConventionalAllocations (Large)'!O36</f>
        <v>0</v>
      </c>
      <c r="U114" s="464">
        <f>'ConventionalAllocations (Large)'!P36</f>
        <v>0</v>
      </c>
      <c r="V114" s="464" t="str">
        <f>'ConventionalAllocations (Large)'!Q36</f>
        <v>EAL16</v>
      </c>
      <c r="W114" s="462"/>
      <c r="X114" s="462"/>
      <c r="Y114" s="448">
        <f>'ConventionalAllocations (Large)'!R36</f>
        <v>0.08</v>
      </c>
      <c r="Z114" s="448">
        <f>'ConventionalAllocations (Large)'!T36</f>
        <v>0</v>
      </c>
      <c r="AA114" s="462"/>
      <c r="AB114" s="462"/>
      <c r="AC114" s="462"/>
      <c r="AD114" s="462"/>
      <c r="AE114" s="462"/>
      <c r="AF114" s="462"/>
      <c r="AG114" s="462"/>
      <c r="AJ114" s="462">
        <v>0</v>
      </c>
      <c r="AK114" s="462"/>
      <c r="AL114" s="462"/>
      <c r="AM114" s="462"/>
      <c r="AN114" s="462"/>
      <c r="AO114" s="462"/>
      <c r="AP114" s="462"/>
      <c r="AQ114" s="462"/>
      <c r="AR114" s="462">
        <f>'ConventionalAllocations (Large)'!AJ36</f>
        <v>0</v>
      </c>
      <c r="AS114" s="462">
        <f>'ConventionalAllocations (Large)'!AK36</f>
        <v>0</v>
      </c>
      <c r="AT114" s="462">
        <f>'ConventionalAllocations (Large)'!AL36</f>
        <v>0</v>
      </c>
      <c r="AU114" s="462">
        <f>'ConventionalAllocations (Large)'!AM36</f>
        <v>0</v>
      </c>
      <c r="AV114" s="462">
        <f>'ConventionalAllocations (Large)'!AN36</f>
        <v>0</v>
      </c>
      <c r="AW114" s="462">
        <f>'ConventionalAllocations (Large)'!AO36</f>
        <v>0</v>
      </c>
      <c r="AX114" s="462">
        <f>'ConventionalAllocations (Large)'!AP36</f>
        <v>0</v>
      </c>
      <c r="AY114" s="462">
        <f>'ConventionalAllocations (Large)'!AQ36</f>
        <v>0</v>
      </c>
      <c r="AZ114" s="462">
        <f>'ConventionalAllocations (Large)'!AR36</f>
        <v>0</v>
      </c>
      <c r="BA114" s="462">
        <f>'ConventionalAllocations (Large)'!AS36</f>
        <v>0</v>
      </c>
      <c r="BB114" s="462">
        <f>'ConventionalAllocations (Large)'!AT36</f>
        <v>0</v>
      </c>
      <c r="BC114" s="462">
        <f>'ConventionalAllocations (Large)'!AU36</f>
        <v>0</v>
      </c>
      <c r="BD114" s="462">
        <f>'ConventionalAllocations (Large)'!AV36</f>
        <v>0</v>
      </c>
      <c r="BE114" s="462">
        <f>'ConventionalAllocations (Large)'!AW36</f>
        <v>0</v>
      </c>
      <c r="BF114" s="462">
        <f>'ConventionalAllocations (Large)'!AX36</f>
        <v>0</v>
      </c>
      <c r="BG114" s="462">
        <f>'ConventionalAllocations (Large)'!AY36</f>
        <v>0</v>
      </c>
      <c r="BH114" s="457">
        <f t="shared" si="1"/>
        <v>0</v>
      </c>
      <c r="BI114" s="457" t="str">
        <f>'ConventionalAllocations (Large)'!S36</f>
        <v xml:space="preserve">Below Large Site threshold.
Note the Tall Building study examined and estimated capacity from a wider site known as Ealing Cluster B encompassing allocations 11EA, 10EA, 12EA, 14EA, 13EA, 09EA and unallocated areas including, 85-97 Broadway, 117-129 Broadway and the Holiday Inn (67-75). Whilst separate figures are given for 09EA and 12EA, the other allocations and areas have been clustered for the purpose of estimated capacity, generating a single capacity figure of 526.
</v>
      </c>
      <c r="BJ114" s="457" t="str">
        <f>'ConventionalAllocations (Large)'!Z36</f>
        <v>NA</v>
      </c>
      <c r="BK114" s="457" t="s">
        <v>1303</v>
      </c>
      <c r="BL114" s="457" t="s">
        <v>37</v>
      </c>
    </row>
    <row r="115" spans="1:64" x14ac:dyDescent="0.45">
      <c r="A115" s="462">
        <f>'ConventionalAllocations (Large)'!A37</f>
        <v>33</v>
      </c>
      <c r="B115" s="465" t="str">
        <f>'ConventionalAllocations (Large)'!B37</f>
        <v>11EA</v>
      </c>
      <c r="C115" s="462"/>
      <c r="D115" s="462"/>
      <c r="E115" s="462"/>
      <c r="F115" s="462"/>
      <c r="G115" s="116" t="str">
        <f>'ConventionalAllocations (Large)'!D37</f>
        <v>Sainsbury’s &amp; Library, West Ealing, 77 - 83 Broadway &amp; 2 Leeland Terrace, West Ealing W13 9BA</v>
      </c>
      <c r="H115" s="462" t="str">
        <f>'ConventionalAllocations (Large)'!E37</f>
        <v>Residential led mixed use scheme with reprovision of a supermarket, library, community facilities and sheltered accommodation.</v>
      </c>
      <c r="I115" s="462">
        <f>'ConventionalAllocations (Large)'!F37</f>
        <v>210</v>
      </c>
      <c r="J115" s="462">
        <f>'ConventionalAllocations (Large)'!H37</f>
        <v>58</v>
      </c>
      <c r="K115" s="462">
        <f>'ConventionalAllocations (Large)'!G37</f>
        <v>152</v>
      </c>
      <c r="L115" s="462" t="str">
        <f>'ConventionalAllocations (Large)'!I37</f>
        <v>None</v>
      </c>
      <c r="M115" s="462">
        <f>'ConventionalAllocations (Large)'!J37</f>
        <v>0</v>
      </c>
      <c r="N115" s="462">
        <f>'ConventionalAllocations (Large)'!K37</f>
        <v>152</v>
      </c>
      <c r="O115" s="462"/>
      <c r="P115" s="462"/>
      <c r="Q115" s="464" t="str">
        <f>'ConventionalAllocations (Large)'!L37</f>
        <v>Walpole</v>
      </c>
      <c r="R115" s="464" t="str">
        <f>'ConventionalAllocations (Large)'!M37</f>
        <v>Ealing</v>
      </c>
      <c r="S115" s="464">
        <f>'ConventionalAllocations (Large)'!N37</f>
        <v>516326</v>
      </c>
      <c r="T115" s="464">
        <f>'ConventionalAllocations (Large)'!O37</f>
        <v>180271</v>
      </c>
      <c r="U115" s="464">
        <f>'ConventionalAllocations (Large)'!P37</f>
        <v>0</v>
      </c>
      <c r="V115" s="464" t="str">
        <f>'ConventionalAllocations (Large)'!Q37</f>
        <v>EAL16</v>
      </c>
      <c r="W115" s="462"/>
      <c r="X115" s="462"/>
      <c r="Y115" s="473">
        <f>'ConventionalAllocations (Large)'!R37</f>
        <v>0.89</v>
      </c>
      <c r="Z115" s="473">
        <f>'ConventionalAllocations (Large)'!T37</f>
        <v>152</v>
      </c>
      <c r="AA115" s="462"/>
      <c r="AB115" s="462"/>
      <c r="AC115" s="462"/>
      <c r="AD115" s="462"/>
      <c r="AE115" s="462"/>
      <c r="AF115" s="116"/>
      <c r="AG115" s="116" t="s">
        <v>1541</v>
      </c>
      <c r="AJ115" s="462">
        <v>0</v>
      </c>
      <c r="AK115" s="462"/>
      <c r="AL115" s="462"/>
      <c r="AM115" s="462"/>
      <c r="AN115" s="462"/>
      <c r="AO115" s="462"/>
      <c r="AP115" s="462"/>
      <c r="AQ115" s="462"/>
      <c r="AR115" s="116">
        <f>'ConventionalAllocations (Large)'!AJ37</f>
        <v>0</v>
      </c>
      <c r="AS115" s="116">
        <f>'ConventionalAllocations (Large)'!AK37</f>
        <v>0</v>
      </c>
      <c r="AT115" s="116">
        <f>'ConventionalAllocations (Large)'!AL37</f>
        <v>0</v>
      </c>
      <c r="AU115" s="116">
        <f>'ConventionalAllocations (Large)'!AM37</f>
        <v>0</v>
      </c>
      <c r="AV115" s="116">
        <f>'ConventionalAllocations (Large)'!AN37</f>
        <v>0</v>
      </c>
      <c r="AW115" s="116">
        <f>'ConventionalAllocations (Large)'!AO37</f>
        <v>0</v>
      </c>
      <c r="AX115" s="116">
        <f>'ConventionalAllocations (Large)'!AP37</f>
        <v>0</v>
      </c>
      <c r="AY115" s="116">
        <f>'ConventionalAllocations (Large)'!AQ37</f>
        <v>0</v>
      </c>
      <c r="AZ115" s="116">
        <f>'ConventionalAllocations (Large)'!AR37</f>
        <v>38</v>
      </c>
      <c r="BA115" s="116">
        <f>'ConventionalAllocations (Large)'!AS37</f>
        <v>38</v>
      </c>
      <c r="BB115" s="116">
        <f>'ConventionalAllocations (Large)'!AT37</f>
        <v>38</v>
      </c>
      <c r="BC115" s="116">
        <f>'ConventionalAllocations (Large)'!AU37</f>
        <v>38</v>
      </c>
      <c r="BD115" s="116">
        <f>'ConventionalAllocations (Large)'!AV37</f>
        <v>0</v>
      </c>
      <c r="BE115" s="116">
        <f>'ConventionalAllocations (Large)'!AW37</f>
        <v>0</v>
      </c>
      <c r="BF115" s="116">
        <f>'ConventionalAllocations (Large)'!AX37</f>
        <v>0</v>
      </c>
      <c r="BG115" s="116">
        <f>'ConventionalAllocations (Large)'!AY37</f>
        <v>152</v>
      </c>
      <c r="BH115" s="457">
        <f t="shared" si="1"/>
        <v>152</v>
      </c>
      <c r="BI115" s="457" t="str">
        <f>'ConventionalAllocations (Large)'!S37</f>
        <v>Capacity derived from Tall Building Feasibility Study. This study examined and estimated capacity from a wider site known as Ealing Cluster B encompassing allocations 11EA, 10EA, 12EA, 14EA, 13EA, 09EA and unallocated areas including, 85-97 Broadway, 117-129 Broadway and the Holiday Inn (67-75). Whilst separate figures are given for 09EA and 12EA, the other allocations and areas have been clustered for the purpose of estimated capacity, generating a single capacity figure of 526.
The capacity entry here is intended to relate to 11EA only.  The figure of 526 has been adjusted down to account for the removal of 10EA, 13EA, 14EA, 85-97 Broadway, 117-129 Broadway and the Holiday Inn (67-75). This adjustment equates to around 40% of the combined total.
Existing sheltered accommodation (O'Grady Court - 58 residential postal addresses recorded in Gazetteer, although numbering goes up to 62) has been accounted for to determine net figure.</v>
      </c>
      <c r="BJ115" s="457" t="str">
        <f>'ConventionalAllocations (Large)'!Z37</f>
        <v>Scenario 29 (reflecting gross figure).</v>
      </c>
      <c r="BK115" s="457" t="s">
        <v>1304</v>
      </c>
      <c r="BL115" s="457" t="s">
        <v>1305</v>
      </c>
    </row>
    <row r="116" spans="1:64" s="76" customFormat="1" hidden="1" x14ac:dyDescent="0.45">
      <c r="A116" s="462">
        <f>'ConventionalAllocations (Large)'!A38</f>
        <v>34</v>
      </c>
      <c r="B116" s="486" t="str">
        <f>'ConventionalAllocations (Large)'!B38</f>
        <v>12EA</v>
      </c>
      <c r="C116" s="462"/>
      <c r="D116" s="462"/>
      <c r="E116" s="462"/>
      <c r="F116" s="462"/>
      <c r="G116" s="462" t="str">
        <f>'ConventionalAllocations (Large)'!D38</f>
        <v>1-10 Chignell Place &amp; 112-126 Broadway, West Ealing, W13 0TJ</v>
      </c>
      <c r="H116" s="462" t="str">
        <f>'ConventionalAllocations (Large)'!E38</f>
        <v>Residential-led mixed-use development including retail, commercial, community and leisure.</v>
      </c>
      <c r="I116" s="462">
        <f>'ConventionalAllocations (Large)'!F38</f>
        <v>21</v>
      </c>
      <c r="J116" s="462">
        <f>'ConventionalAllocations (Large)'!H38</f>
        <v>15</v>
      </c>
      <c r="K116" s="462">
        <f>'ConventionalAllocations (Large)'!G38</f>
        <v>6</v>
      </c>
      <c r="L116" s="462" t="str">
        <f>'ConventionalAllocations (Large)'!I38</f>
        <v>162274FUL, 184490FUL (pending), 215125FUL, 224322FUL</v>
      </c>
      <c r="M116" s="462">
        <f>'ConventionalAllocations (Large)'!J38</f>
        <v>0</v>
      </c>
      <c r="N116" s="462">
        <f>'ConventionalAllocations (Large)'!K38</f>
        <v>0</v>
      </c>
      <c r="O116" s="462"/>
      <c r="P116" s="462"/>
      <c r="Q116" s="464" t="str">
        <f>'ConventionalAllocations (Large)'!L38</f>
        <v>Hanwell Broadway</v>
      </c>
      <c r="R116" s="464" t="str">
        <f>'ConventionalAllocations (Large)'!M38</f>
        <v>Ealing</v>
      </c>
      <c r="S116" s="464">
        <f>'ConventionalAllocations (Large)'!N38</f>
        <v>0</v>
      </c>
      <c r="T116" s="464">
        <f>'ConventionalAllocations (Large)'!O38</f>
        <v>0</v>
      </c>
      <c r="U116" s="464">
        <f>'ConventionalAllocations (Large)'!P38</f>
        <v>0</v>
      </c>
      <c r="V116" s="464" t="str">
        <f>'ConventionalAllocations (Large)'!Q38</f>
        <v>EAL17</v>
      </c>
      <c r="W116" s="462"/>
      <c r="X116" s="462"/>
      <c r="Y116" s="448">
        <f>'ConventionalAllocations (Large)'!R38</f>
        <v>0.2</v>
      </c>
      <c r="Z116" s="448">
        <f>'ConventionalAllocations (Large)'!T38</f>
        <v>0</v>
      </c>
      <c r="AA116" s="462"/>
      <c r="AB116" s="462"/>
      <c r="AC116" s="462"/>
      <c r="AD116" s="462"/>
      <c r="AE116" s="462"/>
      <c r="AF116" s="462"/>
      <c r="AG116" s="462"/>
      <c r="AJ116" s="462">
        <v>0</v>
      </c>
      <c r="AK116" s="462"/>
      <c r="AL116" s="462"/>
      <c r="AM116" s="462"/>
      <c r="AN116" s="462"/>
      <c r="AO116" s="462"/>
      <c r="AP116" s="462"/>
      <c r="AQ116" s="462"/>
      <c r="AR116" s="462">
        <f>'ConventionalAllocations (Large)'!AJ38</f>
        <v>0</v>
      </c>
      <c r="AS116" s="462">
        <f>'ConventionalAllocations (Large)'!AK38</f>
        <v>0</v>
      </c>
      <c r="AT116" s="462">
        <f>'ConventionalAllocations (Large)'!AL38</f>
        <v>0</v>
      </c>
      <c r="AU116" s="462">
        <f>'ConventionalAllocations (Large)'!AM38</f>
        <v>0</v>
      </c>
      <c r="AV116" s="462">
        <f>'ConventionalAllocations (Large)'!AN38</f>
        <v>0</v>
      </c>
      <c r="AW116" s="462">
        <f>'ConventionalAllocations (Large)'!AO38</f>
        <v>0</v>
      </c>
      <c r="AX116" s="462">
        <f>'ConventionalAllocations (Large)'!AP38</f>
        <v>0</v>
      </c>
      <c r="AY116" s="462">
        <f>'ConventionalAllocations (Large)'!AQ38</f>
        <v>0</v>
      </c>
      <c r="AZ116" s="462">
        <f>'ConventionalAllocations (Large)'!AR38</f>
        <v>0</v>
      </c>
      <c r="BA116" s="462">
        <f>'ConventionalAllocations (Large)'!AS38</f>
        <v>0</v>
      </c>
      <c r="BB116" s="462">
        <f>'ConventionalAllocations (Large)'!AT38</f>
        <v>0</v>
      </c>
      <c r="BC116" s="462">
        <f>'ConventionalAllocations (Large)'!AU38</f>
        <v>0</v>
      </c>
      <c r="BD116" s="462">
        <f>'ConventionalAllocations (Large)'!AV38</f>
        <v>0</v>
      </c>
      <c r="BE116" s="462">
        <f>'ConventionalAllocations (Large)'!AW38</f>
        <v>0</v>
      </c>
      <c r="BF116" s="462">
        <f>'ConventionalAllocations (Large)'!AX38</f>
        <v>0</v>
      </c>
      <c r="BG116" s="462">
        <f>'ConventionalAllocations (Large)'!AY38</f>
        <v>0</v>
      </c>
      <c r="BH116" s="457">
        <f t="shared" si="1"/>
        <v>0</v>
      </c>
      <c r="BI116" s="457" t="str">
        <f>'ConventionalAllocations (Large)'!S38</f>
        <v xml:space="preserve">Below Large Site threshold.
Extant permissions below large site threshold and therefore also omitted from pipeline.
Circa 15 existing residential addresses registered at site at present. 224322FUL permission for 13 units. Tall Building Feasibility study estimated that site could yield a further 8 units (21 gross unit). Permission 224322FUL permits 13 units at 114 Broadway only. Pending application 184490FUL proposes 40 units on part of the site alone.  </v>
      </c>
      <c r="BJ116" s="457" t="str">
        <f>'ConventionalAllocations (Large)'!Z38</f>
        <v>NA</v>
      </c>
      <c r="BK116" s="457" t="s">
        <v>1234</v>
      </c>
      <c r="BL116" s="457" t="s">
        <v>37</v>
      </c>
    </row>
    <row r="117" spans="1:64" s="76" customFormat="1" hidden="1" x14ac:dyDescent="0.45">
      <c r="A117" s="462">
        <f>'ConventionalAllocations (Large)'!A39</f>
        <v>35</v>
      </c>
      <c r="B117" s="486" t="str">
        <f>'ConventionalAllocations (Large)'!B39</f>
        <v>13EA</v>
      </c>
      <c r="C117" s="462"/>
      <c r="D117" s="462"/>
      <c r="E117" s="462"/>
      <c r="F117" s="462"/>
      <c r="G117" s="462" t="str">
        <f>'ConventionalAllocations (Large)'!D39</f>
        <v>99 - 113 Broadway, West Ealing</v>
      </c>
      <c r="H117" s="462" t="str">
        <f>'ConventionalAllocations (Large)'!E39</f>
        <v>Residential-led mixed-use scheme with retail on ground floor.</v>
      </c>
      <c r="I117" s="462">
        <f>'ConventionalAllocations (Large)'!F39</f>
        <v>36</v>
      </c>
      <c r="J117" s="462">
        <f>'ConventionalAllocations (Large)'!H39</f>
        <v>4</v>
      </c>
      <c r="K117" s="462">
        <f>'ConventionalAllocations (Large)'!G39</f>
        <v>32</v>
      </c>
      <c r="L117" s="462" t="str">
        <f>'ConventionalAllocations (Large)'!I39</f>
        <v>240012FUL</v>
      </c>
      <c r="M117" s="462">
        <f>'ConventionalAllocations (Large)'!J39</f>
        <v>0</v>
      </c>
      <c r="N117" s="462">
        <f>'ConventionalAllocations (Large)'!K39</f>
        <v>32</v>
      </c>
      <c r="O117" s="462"/>
      <c r="P117" s="462"/>
      <c r="Q117" s="464" t="str">
        <f>'ConventionalAllocations (Large)'!L39</f>
        <v>Walpole</v>
      </c>
      <c r="R117" s="464" t="str">
        <f>'ConventionalAllocations (Large)'!M39</f>
        <v>Ealing</v>
      </c>
      <c r="S117" s="464">
        <f>'ConventionalAllocations (Large)'!N39</f>
        <v>0</v>
      </c>
      <c r="T117" s="464">
        <f>'ConventionalAllocations (Large)'!O39</f>
        <v>0</v>
      </c>
      <c r="U117" s="464">
        <f>'ConventionalAllocations (Large)'!P39</f>
        <v>0</v>
      </c>
      <c r="V117" s="464" t="str">
        <f>'ConventionalAllocations (Large)'!Q39</f>
        <v>EAL16</v>
      </c>
      <c r="W117" s="462"/>
      <c r="X117" s="462"/>
      <c r="Y117" s="448">
        <f>'ConventionalAllocations (Large)'!R39</f>
        <v>0.18</v>
      </c>
      <c r="Z117" s="448">
        <f>'ConventionalAllocations (Large)'!T39</f>
        <v>0</v>
      </c>
      <c r="AA117" s="462"/>
      <c r="AB117" s="462"/>
      <c r="AC117" s="462"/>
      <c r="AD117" s="462"/>
      <c r="AE117" s="462"/>
      <c r="AF117" s="462"/>
      <c r="AG117" s="462"/>
      <c r="AJ117" s="462">
        <v>0</v>
      </c>
      <c r="AK117" s="462"/>
      <c r="AL117" s="462"/>
      <c r="AM117" s="462"/>
      <c r="AN117" s="462"/>
      <c r="AO117" s="462"/>
      <c r="AP117" s="462"/>
      <c r="AQ117" s="462"/>
      <c r="AR117" s="462">
        <f>'ConventionalAllocations (Large)'!AJ39</f>
        <v>0</v>
      </c>
      <c r="AS117" s="462">
        <f>'ConventionalAllocations (Large)'!AK39</f>
        <v>0</v>
      </c>
      <c r="AT117" s="462">
        <f>'ConventionalAllocations (Large)'!AL39</f>
        <v>0</v>
      </c>
      <c r="AU117" s="462">
        <f>'ConventionalAllocations (Large)'!AM39</f>
        <v>0</v>
      </c>
      <c r="AV117" s="462">
        <f>'ConventionalAllocations (Large)'!AN39</f>
        <v>0</v>
      </c>
      <c r="AW117" s="462">
        <f>'ConventionalAllocations (Large)'!AO39</f>
        <v>0</v>
      </c>
      <c r="AX117" s="462">
        <f>'ConventionalAllocations (Large)'!AP39</f>
        <v>0</v>
      </c>
      <c r="AY117" s="462">
        <f>'ConventionalAllocations (Large)'!AQ39</f>
        <v>0</v>
      </c>
      <c r="AZ117" s="462">
        <f>'ConventionalAllocations (Large)'!AR39</f>
        <v>0</v>
      </c>
      <c r="BA117" s="462">
        <f>'ConventionalAllocations (Large)'!AS39</f>
        <v>0</v>
      </c>
      <c r="BB117" s="462">
        <f>'ConventionalAllocations (Large)'!AT39</f>
        <v>0</v>
      </c>
      <c r="BC117" s="462">
        <f>'ConventionalAllocations (Large)'!AU39</f>
        <v>0</v>
      </c>
      <c r="BD117" s="462">
        <f>'ConventionalAllocations (Large)'!AV39</f>
        <v>0</v>
      </c>
      <c r="BE117" s="462">
        <f>'ConventionalAllocations (Large)'!AW39</f>
        <v>0</v>
      </c>
      <c r="BF117" s="462">
        <f>'ConventionalAllocations (Large)'!AX39</f>
        <v>0</v>
      </c>
      <c r="BG117" s="462">
        <f>'ConventionalAllocations (Large)'!AY39</f>
        <v>0</v>
      </c>
      <c r="BH117" s="457">
        <f t="shared" si="1"/>
        <v>0</v>
      </c>
      <c r="BI117" s="457" t="str">
        <f>'ConventionalAllocations (Large)'!S39</f>
        <v xml:space="preserve">Below Large Site threshold. 
Note pending scheme 240012FUL for 144 units now approved in November 2024.
</v>
      </c>
      <c r="BJ117" s="457" t="str">
        <f>'ConventionalAllocations (Large)'!Z39</f>
        <v>NA</v>
      </c>
      <c r="BK117" s="457" t="s">
        <v>1150</v>
      </c>
      <c r="BL117" s="457" t="s">
        <v>37</v>
      </c>
    </row>
    <row r="118" spans="1:64" s="76" customFormat="1" hidden="1" x14ac:dyDescent="0.45">
      <c r="A118" s="462">
        <f>'ConventionalAllocations (Large)'!A40</f>
        <v>36</v>
      </c>
      <c r="B118" s="486" t="str">
        <f>'ConventionalAllocations (Large)'!B40</f>
        <v>NA</v>
      </c>
      <c r="C118" s="462"/>
      <c r="D118" s="462"/>
      <c r="E118" s="462"/>
      <c r="F118" s="462"/>
      <c r="G118" s="462" t="str">
        <f>'ConventionalAllocations (Large)'!D40</f>
        <v>130 - 140 Broadway, West Ealing W13 0TL</v>
      </c>
      <c r="H118" s="462" t="str">
        <f>'ConventionalAllocations (Large)'!E40</f>
        <v>Residential-led, mixed-use scheme</v>
      </c>
      <c r="I118" s="462">
        <f>'ConventionalAllocations (Large)'!F40</f>
        <v>32</v>
      </c>
      <c r="J118" s="462">
        <f>'ConventionalAllocations (Large)'!H40</f>
        <v>7</v>
      </c>
      <c r="K118" s="462">
        <f>'ConventionalAllocations (Large)'!G40</f>
        <v>25</v>
      </c>
      <c r="L118" s="462" t="str">
        <f>'ConventionalAllocations (Large)'!I40</f>
        <v>164840FUL (completed), 214454FUL, 216082FUL</v>
      </c>
      <c r="M118" s="462">
        <f>'ConventionalAllocations (Large)'!J40</f>
        <v>0</v>
      </c>
      <c r="N118" s="462">
        <f>'ConventionalAllocations (Large)'!K40</f>
        <v>25</v>
      </c>
      <c r="O118" s="462"/>
      <c r="P118" s="462"/>
      <c r="Q118" s="464" t="str">
        <f>'ConventionalAllocations (Large)'!L40</f>
        <v>Hanwell Broadway</v>
      </c>
      <c r="R118" s="464" t="str">
        <f>'ConventionalAllocations (Large)'!M40</f>
        <v>Ealing</v>
      </c>
      <c r="S118" s="464">
        <f>'ConventionalAllocations (Large)'!N40</f>
        <v>0</v>
      </c>
      <c r="T118" s="464">
        <f>'ConventionalAllocations (Large)'!O40</f>
        <v>0</v>
      </c>
      <c r="U118" s="464">
        <f>'ConventionalAllocations (Large)'!P40</f>
        <v>0</v>
      </c>
      <c r="V118" s="464" t="str">
        <f>'ConventionalAllocations (Large)'!Q40</f>
        <v>EAL18</v>
      </c>
      <c r="W118" s="462"/>
      <c r="X118" s="462"/>
      <c r="Y118" s="448">
        <f>'ConventionalAllocations (Large)'!R40</f>
        <v>0.16</v>
      </c>
      <c r="Z118" s="448">
        <f>'ConventionalAllocations (Large)'!T40</f>
        <v>0</v>
      </c>
      <c r="AA118" s="462"/>
      <c r="AB118" s="462"/>
      <c r="AC118" s="462"/>
      <c r="AD118" s="462"/>
      <c r="AE118" s="462"/>
      <c r="AF118" s="462"/>
      <c r="AG118" s="462"/>
      <c r="AJ118" s="462">
        <v>0</v>
      </c>
      <c r="AK118" s="462"/>
      <c r="AL118" s="462"/>
      <c r="AM118" s="462"/>
      <c r="AN118" s="462"/>
      <c r="AO118" s="462"/>
      <c r="AP118" s="462"/>
      <c r="AQ118" s="462"/>
      <c r="AR118" s="462">
        <f>'ConventionalAllocations (Large)'!AJ40</f>
        <v>0</v>
      </c>
      <c r="AS118" s="462">
        <f>'ConventionalAllocations (Large)'!AK40</f>
        <v>0</v>
      </c>
      <c r="AT118" s="462">
        <f>'ConventionalAllocations (Large)'!AL40</f>
        <v>0</v>
      </c>
      <c r="AU118" s="462">
        <f>'ConventionalAllocations (Large)'!AM40</f>
        <v>0</v>
      </c>
      <c r="AV118" s="462">
        <f>'ConventionalAllocations (Large)'!AN40</f>
        <v>0</v>
      </c>
      <c r="AW118" s="462">
        <f>'ConventionalAllocations (Large)'!AO40</f>
        <v>0</v>
      </c>
      <c r="AX118" s="462">
        <f>'ConventionalAllocations (Large)'!AP40</f>
        <v>0</v>
      </c>
      <c r="AY118" s="462">
        <f>'ConventionalAllocations (Large)'!AQ40</f>
        <v>0</v>
      </c>
      <c r="AZ118" s="462">
        <f>'ConventionalAllocations (Large)'!AR40</f>
        <v>0</v>
      </c>
      <c r="BA118" s="462">
        <f>'ConventionalAllocations (Large)'!AS40</f>
        <v>0</v>
      </c>
      <c r="BB118" s="462">
        <f>'ConventionalAllocations (Large)'!AT40</f>
        <v>0</v>
      </c>
      <c r="BC118" s="462">
        <f>'ConventionalAllocations (Large)'!AU40</f>
        <v>0</v>
      </c>
      <c r="BD118" s="462">
        <f>'ConventionalAllocations (Large)'!AV40</f>
        <v>0</v>
      </c>
      <c r="BE118" s="462">
        <f>'ConventionalAllocations (Large)'!AW40</f>
        <v>0</v>
      </c>
      <c r="BF118" s="462">
        <f>'ConventionalAllocations (Large)'!AX40</f>
        <v>0</v>
      </c>
      <c r="BG118" s="462">
        <f>'ConventionalAllocations (Large)'!AY40</f>
        <v>0</v>
      </c>
      <c r="BH118" s="457">
        <f t="shared" si="1"/>
        <v>0</v>
      </c>
      <c r="BI118" s="457" t="str">
        <f>'ConventionalAllocations (Large)'!S40</f>
        <v xml:space="preserve">No longer pursued as Allocation. 
Below Large Site threshold.
Much of site (134-140) has been developed (134-136 implemented recently). Note remaining area (130-132) is subject to an extant permission (214454FUL) also contains circa 7 units at present. </v>
      </c>
      <c r="BJ118" s="457" t="str">
        <f>'ConventionalAllocations (Large)'!Z40</f>
        <v>NA</v>
      </c>
      <c r="BK118" s="457" t="s">
        <v>1060</v>
      </c>
      <c r="BL118" s="457" t="s">
        <v>37</v>
      </c>
    </row>
    <row r="119" spans="1:64" s="76" customFormat="1" hidden="1" x14ac:dyDescent="0.45">
      <c r="A119" s="462">
        <f>'ConventionalAllocations (Large)'!A41</f>
        <v>37</v>
      </c>
      <c r="B119" s="486" t="str">
        <f>'ConventionalAllocations (Large)'!B41</f>
        <v>14EA</v>
      </c>
      <c r="C119" s="462"/>
      <c r="D119" s="462"/>
      <c r="E119" s="462"/>
      <c r="F119" s="462"/>
      <c r="G119" s="462" t="str">
        <f>'ConventionalAllocations (Large)'!D41</f>
        <v>Western Gateway, 131-141 Broadway, West Ealing</v>
      </c>
      <c r="H119" s="462" t="str">
        <f>'ConventionalAllocations (Large)'!E41</f>
        <v>Residential-led with retail provision</v>
      </c>
      <c r="I119" s="462">
        <f>'ConventionalAllocations (Large)'!F41</f>
        <v>21</v>
      </c>
      <c r="J119" s="462">
        <f>'ConventionalAllocations (Large)'!H41</f>
        <v>0</v>
      </c>
      <c r="K119" s="462">
        <f>'ConventionalAllocations (Large)'!G41</f>
        <v>21</v>
      </c>
      <c r="L119" s="462" t="str">
        <f>'ConventionalAllocations (Large)'!I41</f>
        <v>225080FUL
235015FUL (pending)</v>
      </c>
      <c r="M119" s="462">
        <f>'ConventionalAllocations (Large)'!J41</f>
        <v>0</v>
      </c>
      <c r="N119" s="462">
        <f>'ConventionalAllocations (Large)'!K41</f>
        <v>0</v>
      </c>
      <c r="O119" s="462"/>
      <c r="P119" s="462"/>
      <c r="Q119" s="464" t="str">
        <f>'ConventionalAllocations (Large)'!L41</f>
        <v>Walpole</v>
      </c>
      <c r="R119" s="464" t="str">
        <f>'ConventionalAllocations (Large)'!M41</f>
        <v>Ealing</v>
      </c>
      <c r="S119" s="464">
        <f>'ConventionalAllocations (Large)'!N41</f>
        <v>0</v>
      </c>
      <c r="T119" s="464">
        <f>'ConventionalAllocations (Large)'!O41</f>
        <v>0</v>
      </c>
      <c r="U119" s="464">
        <f>'ConventionalAllocations (Large)'!P41</f>
        <v>0</v>
      </c>
      <c r="V119" s="464" t="str">
        <f>'ConventionalAllocations (Large)'!Q41</f>
        <v>EAL19</v>
      </c>
      <c r="W119" s="462"/>
      <c r="X119" s="462"/>
      <c r="Y119" s="448">
        <f>'ConventionalAllocations (Large)'!R41</f>
        <v>0.17</v>
      </c>
      <c r="Z119" s="448">
        <f>'ConventionalAllocations (Large)'!T41</f>
        <v>0</v>
      </c>
      <c r="AA119" s="462"/>
      <c r="AB119" s="462"/>
      <c r="AC119" s="462"/>
      <c r="AD119" s="462"/>
      <c r="AE119" s="462"/>
      <c r="AF119" s="462"/>
      <c r="AG119" s="462"/>
      <c r="AJ119" s="462">
        <v>0</v>
      </c>
      <c r="AK119" s="462"/>
      <c r="AL119" s="462"/>
      <c r="AM119" s="462"/>
      <c r="AN119" s="462"/>
      <c r="AO119" s="462"/>
      <c r="AP119" s="462"/>
      <c r="AQ119" s="462"/>
      <c r="AR119" s="462">
        <f>'ConventionalAllocations (Large)'!AJ41</f>
        <v>0</v>
      </c>
      <c r="AS119" s="462">
        <f>'ConventionalAllocations (Large)'!AK41</f>
        <v>0</v>
      </c>
      <c r="AT119" s="462">
        <f>'ConventionalAllocations (Large)'!AL41</f>
        <v>0</v>
      </c>
      <c r="AU119" s="462">
        <f>'ConventionalAllocations (Large)'!AM41</f>
        <v>0</v>
      </c>
      <c r="AV119" s="462">
        <f>'ConventionalAllocations (Large)'!AN41</f>
        <v>0</v>
      </c>
      <c r="AW119" s="462">
        <f>'ConventionalAllocations (Large)'!AO41</f>
        <v>0</v>
      </c>
      <c r="AX119" s="462">
        <f>'ConventionalAllocations (Large)'!AP41</f>
        <v>0</v>
      </c>
      <c r="AY119" s="462">
        <f>'ConventionalAllocations (Large)'!AQ41</f>
        <v>0</v>
      </c>
      <c r="AZ119" s="462">
        <f>'ConventionalAllocations (Large)'!AR41</f>
        <v>0</v>
      </c>
      <c r="BA119" s="462">
        <f>'ConventionalAllocations (Large)'!AS41</f>
        <v>0</v>
      </c>
      <c r="BB119" s="462">
        <f>'ConventionalAllocations (Large)'!AT41</f>
        <v>0</v>
      </c>
      <c r="BC119" s="462">
        <f>'ConventionalAllocations (Large)'!AU41</f>
        <v>0</v>
      </c>
      <c r="BD119" s="462">
        <f>'ConventionalAllocations (Large)'!AV41</f>
        <v>0</v>
      </c>
      <c r="BE119" s="462">
        <f>'ConventionalAllocations (Large)'!AW41</f>
        <v>0</v>
      </c>
      <c r="BF119" s="462">
        <f>'ConventionalAllocations (Large)'!AX41</f>
        <v>0</v>
      </c>
      <c r="BG119" s="462">
        <f>'ConventionalAllocations (Large)'!AY41</f>
        <v>0</v>
      </c>
      <c r="BH119" s="457">
        <f t="shared" si="1"/>
        <v>0</v>
      </c>
      <c r="BI119" s="457" t="str">
        <f>'ConventionalAllocations (Large)'!S41</f>
        <v xml:space="preserve">Below Large Site threshold.
Recently permitted application 225080FUL on eastern half of the allocation has site area of 0.08ha. Whilst this constitutes a small site application, as it comprises NSC accommodation it was included in the NSC Pipeline. This scheme is now effectively superseded by 235015FUL.
</v>
      </c>
      <c r="BJ119" s="457" t="str">
        <f>'ConventionalAllocations (Large)'!Z41</f>
        <v>NA</v>
      </c>
      <c r="BK119" s="457" t="s">
        <v>1375</v>
      </c>
      <c r="BL119" s="457" t="s">
        <v>37</v>
      </c>
    </row>
    <row r="120" spans="1:64" s="76" customFormat="1" hidden="1" x14ac:dyDescent="0.45">
      <c r="A120" s="462">
        <f>'ConventionalAllocations (Large)'!A42</f>
        <v>38</v>
      </c>
      <c r="B120" s="486" t="str">
        <f>'ConventionalAllocations (Large)'!B42</f>
        <v>NA</v>
      </c>
      <c r="C120" s="462"/>
      <c r="D120" s="462"/>
      <c r="E120" s="462"/>
      <c r="F120" s="462"/>
      <c r="G120" s="462" t="str">
        <f>'ConventionalAllocations (Large)'!D42</f>
        <v>Green Man Lane Estate, Singapore Road, West Ealing W13 0RJ</v>
      </c>
      <c r="H120" s="462" t="str">
        <f>'ConventionalAllocations (Large)'!E42</f>
        <v>Residential and community</v>
      </c>
      <c r="I120" s="462" t="str">
        <f>'ConventionalAllocations (Large)'!F42</f>
        <v>396 (figure excludes 6b Block D1)</v>
      </c>
      <c r="J120" s="462">
        <f>'ConventionalAllocations (Large)'!H42</f>
        <v>129</v>
      </c>
      <c r="K120" s="462">
        <f>'ConventionalAllocations (Large)'!G42</f>
        <v>267</v>
      </c>
      <c r="L120" s="462" t="str">
        <f>'ConventionalAllocations (Large)'!I42</f>
        <v>P/2010/0419,
P/2015/0072 
171774NMA, 
185957NMA, 
223093HYBRID</v>
      </c>
      <c r="M120" s="462" t="str">
        <f>'ConventionalAllocations (Large)'!J42</f>
        <v>267 (figure excludes 6b Block D1)</v>
      </c>
      <c r="N120" s="462">
        <f>'ConventionalAllocations (Large)'!K42</f>
        <v>0</v>
      </c>
      <c r="O120" s="462"/>
      <c r="P120" s="462"/>
      <c r="Q120" s="464" t="str">
        <f>'ConventionalAllocations (Large)'!L42</f>
        <v>Hanwell Broadway</v>
      </c>
      <c r="R120" s="464" t="str">
        <f>'ConventionalAllocations (Large)'!M42</f>
        <v>Ealing</v>
      </c>
      <c r="S120" s="464">
        <f>'ConventionalAllocations (Large)'!N42</f>
        <v>0</v>
      </c>
      <c r="T120" s="464">
        <f>'ConventionalAllocations (Large)'!O42</f>
        <v>0</v>
      </c>
      <c r="U120" s="464">
        <f>'ConventionalAllocations (Large)'!P42</f>
        <v>0</v>
      </c>
      <c r="V120" s="464" t="str">
        <f>'ConventionalAllocations (Large)'!Q42</f>
        <v>No</v>
      </c>
      <c r="W120" s="462"/>
      <c r="X120" s="462"/>
      <c r="Y120" s="448">
        <f>'ConventionalAllocations (Large)'!R42</f>
        <v>1.59</v>
      </c>
      <c r="Z120" s="448">
        <f>'ConventionalAllocations (Large)'!T42</f>
        <v>0</v>
      </c>
      <c r="AA120" s="462"/>
      <c r="AB120" s="462"/>
      <c r="AC120" s="462"/>
      <c r="AD120" s="462"/>
      <c r="AE120" s="462"/>
      <c r="AF120" s="462"/>
      <c r="AG120" s="462"/>
      <c r="AJ120" s="462">
        <v>0</v>
      </c>
      <c r="AK120" s="462"/>
      <c r="AL120" s="462"/>
      <c r="AM120" s="462"/>
      <c r="AN120" s="462"/>
      <c r="AO120" s="462"/>
      <c r="AP120" s="462"/>
      <c r="AQ120" s="462"/>
      <c r="AR120" s="462">
        <f>'ConventionalAllocations (Large)'!AJ42</f>
        <v>0</v>
      </c>
      <c r="AS120" s="462">
        <f>'ConventionalAllocations (Large)'!AK42</f>
        <v>0</v>
      </c>
      <c r="AT120" s="462">
        <f>'ConventionalAllocations (Large)'!AL42</f>
        <v>0</v>
      </c>
      <c r="AU120" s="462">
        <f>'ConventionalAllocations (Large)'!AM42</f>
        <v>0</v>
      </c>
      <c r="AV120" s="462">
        <f>'ConventionalAllocations (Large)'!AN42</f>
        <v>0</v>
      </c>
      <c r="AW120" s="462">
        <f>'ConventionalAllocations (Large)'!AO42</f>
        <v>0</v>
      </c>
      <c r="AX120" s="462">
        <f>'ConventionalAllocations (Large)'!AP42</f>
        <v>0</v>
      </c>
      <c r="AY120" s="462">
        <f>'ConventionalAllocations (Large)'!AQ42</f>
        <v>0</v>
      </c>
      <c r="AZ120" s="462">
        <f>'ConventionalAllocations (Large)'!AR42</f>
        <v>0</v>
      </c>
      <c r="BA120" s="462">
        <f>'ConventionalAllocations (Large)'!AS42</f>
        <v>0</v>
      </c>
      <c r="BB120" s="462">
        <f>'ConventionalAllocations (Large)'!AT42</f>
        <v>0</v>
      </c>
      <c r="BC120" s="462">
        <f>'ConventionalAllocations (Large)'!AU42</f>
        <v>0</v>
      </c>
      <c r="BD120" s="462">
        <f>'ConventionalAllocations (Large)'!AV42</f>
        <v>0</v>
      </c>
      <c r="BE120" s="462">
        <f>'ConventionalAllocations (Large)'!AW42</f>
        <v>0</v>
      </c>
      <c r="BF120" s="462">
        <f>'ConventionalAllocations (Large)'!AX42</f>
        <v>0</v>
      </c>
      <c r="BG120" s="462">
        <f>'ConventionalAllocations (Large)'!AY42</f>
        <v>0</v>
      </c>
      <c r="BH120" s="457">
        <f t="shared" si="1"/>
        <v>0</v>
      </c>
      <c r="BI120" s="457" t="str">
        <f>'ConventionalAllocations (Large)'!S42</f>
        <v>No longer pursued as Allocation.
223093HYBRID approved 20 November 2024.  This app principally covers phase 4 and a bit of the original phase 6b.   As existing the site comprises 129 units in Tintern Court which are to be demolished.  The proposal is for 396 units (gross) proposed.  The net figure is 267. 
Phases 1, 2, 3, 5 &amp; 6a completed.  Phase 6b (part - Block D1) under construction. Phase 6b (part) accounted for under P/2015/0072) under Pipeline tab.</v>
      </c>
      <c r="BJ120" s="457" t="str">
        <f>'ConventionalAllocations (Large)'!Z42</f>
        <v>NA</v>
      </c>
      <c r="BK120" s="457" t="s">
        <v>1152</v>
      </c>
      <c r="BL120" s="457" t="s">
        <v>37</v>
      </c>
    </row>
    <row r="121" spans="1:64" x14ac:dyDescent="0.45">
      <c r="A121" s="462">
        <f>'ConventionalAllocations (Large)'!A43</f>
        <v>39</v>
      </c>
      <c r="B121" s="465" t="str">
        <f>'ConventionalAllocations (Large)'!B43</f>
        <v>15EA</v>
      </c>
      <c r="C121" s="462"/>
      <c r="D121" s="462"/>
      <c r="E121" s="462"/>
      <c r="F121" s="462"/>
      <c r="G121" s="116" t="str">
        <f>'ConventionalAllocations (Large)'!D43</f>
        <v>Waitrose, West Ealing, 2 Alexandria Road, West Ealing W13 0NL</v>
      </c>
      <c r="H121" s="462" t="str">
        <f>'ConventionalAllocations (Large)'!E43</f>
        <v>Residential-led and mixed-uses appropriate to the Town Centre (with reprovision of supermarket on ground floor).</v>
      </c>
      <c r="I121" s="462">
        <f>'ConventionalAllocations (Large)'!F43</f>
        <v>318</v>
      </c>
      <c r="J121" s="462">
        <f>'ConventionalAllocations (Large)'!H43</f>
        <v>0</v>
      </c>
      <c r="K121" s="462">
        <f>'ConventionalAllocations (Large)'!G43</f>
        <v>318</v>
      </c>
      <c r="L121" s="462" t="str">
        <f>'ConventionalAllocations (Large)'!I43</f>
        <v>233076FUL (pending)
254810VAR (pending)</v>
      </c>
      <c r="M121" s="462">
        <f>'ConventionalAllocations (Large)'!J43</f>
        <v>428</v>
      </c>
      <c r="N121" s="462">
        <f>'ConventionalAllocations (Large)'!K43</f>
        <v>0</v>
      </c>
      <c r="O121" s="462"/>
      <c r="P121" s="462"/>
      <c r="Q121" s="464" t="str">
        <f>'ConventionalAllocations (Large)'!L43</f>
        <v>Hanwell Broadway</v>
      </c>
      <c r="R121" s="464" t="str">
        <f>'ConventionalAllocations (Large)'!M43</f>
        <v>Ealing</v>
      </c>
      <c r="S121" s="464">
        <f>'ConventionalAllocations (Large)'!N43</f>
        <v>516539</v>
      </c>
      <c r="T121" s="464">
        <f>'ConventionalAllocations (Large)'!O43</f>
        <v>180689</v>
      </c>
      <c r="U121" s="464">
        <f>'ConventionalAllocations (Large)'!P43</f>
        <v>12130220</v>
      </c>
      <c r="V121" s="464" t="str">
        <f>'ConventionalAllocations (Large)'!Q43</f>
        <v>No</v>
      </c>
      <c r="W121" s="462"/>
      <c r="X121" s="462"/>
      <c r="Y121" s="473">
        <f>'ConventionalAllocations (Large)'!R43</f>
        <v>1.49</v>
      </c>
      <c r="Z121" s="473">
        <f>'ConventionalAllocations (Large)'!T43</f>
        <v>0</v>
      </c>
      <c r="AA121" s="462"/>
      <c r="AB121" s="462"/>
      <c r="AC121" s="462"/>
      <c r="AD121" s="462"/>
      <c r="AE121" s="462"/>
      <c r="AF121" s="116"/>
      <c r="AG121" s="116" t="s">
        <v>1541</v>
      </c>
      <c r="AJ121" s="462">
        <v>0</v>
      </c>
      <c r="AK121" s="462"/>
      <c r="AL121" s="462"/>
      <c r="AM121" s="462"/>
      <c r="AN121" s="462"/>
      <c r="AO121" s="462"/>
      <c r="AP121" s="462"/>
      <c r="AQ121" s="462"/>
      <c r="AR121" s="116">
        <f>'ConventionalAllocations (Large)'!AJ43</f>
        <v>0</v>
      </c>
      <c r="AS121" s="116">
        <f>'ConventionalAllocations (Large)'!AK43</f>
        <v>0</v>
      </c>
      <c r="AT121" s="116">
        <f>'ConventionalAllocations (Large)'!AL43</f>
        <v>0</v>
      </c>
      <c r="AU121" s="116">
        <f>'ConventionalAllocations (Large)'!AM43</f>
        <v>0</v>
      </c>
      <c r="AV121" s="116">
        <f>'ConventionalAllocations (Large)'!AN43</f>
        <v>0</v>
      </c>
      <c r="AW121" s="116">
        <f>'ConventionalAllocations (Large)'!AO43</f>
        <v>0</v>
      </c>
      <c r="AX121" s="116">
        <f>'ConventionalAllocations (Large)'!AP43</f>
        <v>0</v>
      </c>
      <c r="AY121" s="116">
        <f>'ConventionalAllocations (Large)'!AQ43</f>
        <v>0</v>
      </c>
      <c r="AZ121" s="116">
        <f>'ConventionalAllocations (Large)'!AR43</f>
        <v>0</v>
      </c>
      <c r="BA121" s="116">
        <f>'ConventionalAllocations (Large)'!AS43</f>
        <v>0</v>
      </c>
      <c r="BB121" s="116">
        <f>'ConventionalAllocations (Large)'!AT43</f>
        <v>0</v>
      </c>
      <c r="BC121" s="116">
        <f>'ConventionalAllocations (Large)'!AU43</f>
        <v>0</v>
      </c>
      <c r="BD121" s="116">
        <f>'ConventionalAllocations (Large)'!AV43</f>
        <v>0</v>
      </c>
      <c r="BE121" s="116">
        <f>'ConventionalAllocations (Large)'!AW43</f>
        <v>0</v>
      </c>
      <c r="BF121" s="116">
        <f>'ConventionalAllocations (Large)'!AX43</f>
        <v>0</v>
      </c>
      <c r="BG121" s="116">
        <f>'ConventionalAllocations (Large)'!AY43</f>
        <v>0</v>
      </c>
      <c r="BH121" s="457">
        <f t="shared" si="1"/>
        <v>0</v>
      </c>
      <c r="BI121" s="457" t="str">
        <f>'ConventionalAllocations (Large)'!S43</f>
        <v xml:space="preserve">The site is subject to a pending application (233076FUL) for 428 units which was appealed on non-determination grounds. This appeal has now been allowed in May 2025.  Given the outcome of this appeal the 'pending' capacity input now takes precedence over the allocation input which had originally been based on the tall building study.
</v>
      </c>
      <c r="BJ121" s="457" t="str">
        <f>'ConventionalAllocations (Large)'!Z43</f>
        <v>NA</v>
      </c>
      <c r="BK121" s="457" t="s">
        <v>1376</v>
      </c>
      <c r="BL121" s="457" t="s">
        <v>1562</v>
      </c>
    </row>
    <row r="122" spans="1:64" s="76" customFormat="1" hidden="1" x14ac:dyDescent="0.45">
      <c r="A122" s="462">
        <f>'ConventionalAllocations (Large)'!A44</f>
        <v>40</v>
      </c>
      <c r="B122" s="486" t="str">
        <f>'ConventionalAllocations (Large)'!B44</f>
        <v>16EA</v>
      </c>
      <c r="C122" s="462"/>
      <c r="D122" s="462"/>
      <c r="E122" s="462"/>
      <c r="F122" s="462"/>
      <c r="G122" s="462" t="str">
        <f>'ConventionalAllocations (Large)'!D44</f>
        <v>West Ealing Station Approach, 44 - 54 Drayton Green Road &amp; 41 Hastings Road, West Ealing W13 8RY</v>
      </c>
      <c r="H122" s="462" t="str">
        <f>'ConventionalAllocations (Large)'!E44</f>
        <v>Residential-led and mixed-uses appropriate to the Town Centre.</v>
      </c>
      <c r="I122" s="462">
        <f>'ConventionalAllocations (Large)'!F44</f>
        <v>225</v>
      </c>
      <c r="J122" s="462">
        <f>'ConventionalAllocations (Large)'!H44</f>
        <v>0</v>
      </c>
      <c r="K122" s="462">
        <f>'ConventionalAllocations (Large)'!G44</f>
        <v>225</v>
      </c>
      <c r="L122" s="462" t="str">
        <f>'ConventionalAllocations (Large)'!I44</f>
        <v>233551FUL (for 412 student bed spaces)</v>
      </c>
      <c r="M122" s="462">
        <f>'ConventionalAllocations (Large)'!J44</f>
        <v>179</v>
      </c>
      <c r="N122" s="462">
        <f>'ConventionalAllocations (Large)'!K44</f>
        <v>0</v>
      </c>
      <c r="O122" s="462"/>
      <c r="P122" s="462"/>
      <c r="Q122" s="464" t="str">
        <f>'ConventionalAllocations (Large)'!L44</f>
        <v>Walpole</v>
      </c>
      <c r="R122" s="464" t="str">
        <f>'ConventionalAllocations (Large)'!M44</f>
        <v>Ealing</v>
      </c>
      <c r="S122" s="464">
        <f>'ConventionalAllocations (Large)'!N44</f>
        <v>516736</v>
      </c>
      <c r="T122" s="464">
        <f>'ConventionalAllocations (Large)'!O44</f>
        <v>180703</v>
      </c>
      <c r="U122" s="464">
        <f>'ConventionalAllocations (Large)'!P44</f>
        <v>0</v>
      </c>
      <c r="V122" s="464" t="str">
        <f>'ConventionalAllocations (Large)'!Q44</f>
        <v>EAL11</v>
      </c>
      <c r="W122" s="462"/>
      <c r="X122" s="462"/>
      <c r="Y122" s="448">
        <f>'ConventionalAllocations (Large)'!R44</f>
        <v>0.27</v>
      </c>
      <c r="Z122" s="448">
        <f>'ConventionalAllocations (Large)'!T44</f>
        <v>0</v>
      </c>
      <c r="AA122" s="462"/>
      <c r="AB122" s="462"/>
      <c r="AC122" s="462"/>
      <c r="AD122" s="462"/>
      <c r="AE122" s="462"/>
      <c r="AF122" s="462"/>
      <c r="AG122" s="462"/>
      <c r="AJ122" s="462">
        <v>0</v>
      </c>
      <c r="AK122" s="462"/>
      <c r="AL122" s="462"/>
      <c r="AM122" s="462"/>
      <c r="AN122" s="462"/>
      <c r="AO122" s="462"/>
      <c r="AP122" s="462"/>
      <c r="AQ122" s="462"/>
      <c r="AR122" s="462">
        <f>'ConventionalAllocations (Large)'!AJ44</f>
        <v>0</v>
      </c>
      <c r="AS122" s="462">
        <f>'ConventionalAllocations (Large)'!AK44</f>
        <v>0</v>
      </c>
      <c r="AT122" s="462">
        <f>'ConventionalAllocations (Large)'!AL44</f>
        <v>0</v>
      </c>
      <c r="AU122" s="462">
        <f>'ConventionalAllocations (Large)'!AM44</f>
        <v>0</v>
      </c>
      <c r="AV122" s="462">
        <f>'ConventionalAllocations (Large)'!AN44</f>
        <v>0</v>
      </c>
      <c r="AW122" s="462">
        <f>'ConventionalAllocations (Large)'!AO44</f>
        <v>0</v>
      </c>
      <c r="AX122" s="462">
        <f>'ConventionalAllocations (Large)'!AP44</f>
        <v>0</v>
      </c>
      <c r="AY122" s="462">
        <f>'ConventionalAllocations (Large)'!AQ44</f>
        <v>0</v>
      </c>
      <c r="AZ122" s="462">
        <f>'ConventionalAllocations (Large)'!AR44</f>
        <v>0</v>
      </c>
      <c r="BA122" s="462">
        <f>'ConventionalAllocations (Large)'!AS44</f>
        <v>0</v>
      </c>
      <c r="BB122" s="462">
        <f>'ConventionalAllocations (Large)'!AT44</f>
        <v>0</v>
      </c>
      <c r="BC122" s="462">
        <f>'ConventionalAllocations (Large)'!AU44</f>
        <v>0</v>
      </c>
      <c r="BD122" s="462">
        <f>'ConventionalAllocations (Large)'!AV44</f>
        <v>0</v>
      </c>
      <c r="BE122" s="462">
        <f>'ConventionalAllocations (Large)'!AW44</f>
        <v>0</v>
      </c>
      <c r="BF122" s="462">
        <f>'ConventionalAllocations (Large)'!AX44</f>
        <v>0</v>
      </c>
      <c r="BG122" s="462">
        <f>'ConventionalAllocations (Large)'!AY44</f>
        <v>0</v>
      </c>
      <c r="BH122" s="457">
        <f t="shared" si="1"/>
        <v>0</v>
      </c>
      <c r="BI122" s="457" t="str">
        <f>'ConventionalAllocations (Large)'!S44</f>
        <v xml:space="preserve">Capacity assigned to 'NSC Pipeline' Tab reflecting permission 233551FUL for PBSA accommodation which equates to 179 units.
Note this 'NSC Pipeline' input supersedes initial capacity estimate (225 units) derived from Tall Building Feasibility Study.
</v>
      </c>
      <c r="BJ122" s="457" t="str">
        <f>'ConventionalAllocations (Large)'!Z44</f>
        <v>NA</v>
      </c>
      <c r="BK122" s="457" t="s">
        <v>1560</v>
      </c>
      <c r="BL122" s="457" t="s">
        <v>37</v>
      </c>
    </row>
    <row r="123" spans="1:64" x14ac:dyDescent="0.45">
      <c r="A123" s="462">
        <f>'ConventionalAllocations (Large)'!A45</f>
        <v>41</v>
      </c>
      <c r="B123" s="465" t="str">
        <f>'ConventionalAllocations (Large)'!B45</f>
        <v>17EA</v>
      </c>
      <c r="C123" s="462"/>
      <c r="D123" s="462"/>
      <c r="E123" s="462"/>
      <c r="F123" s="462"/>
      <c r="G123" s="116" t="str">
        <f>'ConventionalAllocations (Large)'!D45</f>
        <v>Castle House, 119 Gordon Road, West Ealing W13 8QD</v>
      </c>
      <c r="H123" s="462" t="str">
        <f>'ConventionalAllocations (Large)'!E45</f>
        <v>Residential</v>
      </c>
      <c r="I123" s="462">
        <f>'ConventionalAllocations (Large)'!F45</f>
        <v>172</v>
      </c>
      <c r="J123" s="462">
        <f>'ConventionalAllocations (Large)'!H45</f>
        <v>0</v>
      </c>
      <c r="K123" s="462">
        <f>'ConventionalAllocations (Large)'!G45</f>
        <v>172</v>
      </c>
      <c r="L123" s="462" t="str">
        <f>'ConventionalAllocations (Large)'!I45</f>
        <v>P/2015/4089 (lapsed)</v>
      </c>
      <c r="M123" s="462" t="str">
        <f>'ConventionalAllocations (Large)'!J45</f>
        <v>0 (Phase 2  - 172 lapsed)</v>
      </c>
      <c r="N123" s="462">
        <f>'ConventionalAllocations (Large)'!K45</f>
        <v>172</v>
      </c>
      <c r="O123" s="462"/>
      <c r="P123" s="462"/>
      <c r="Q123" s="464" t="str">
        <f>'ConventionalAllocations (Large)'!L45</f>
        <v>Ealing Broadway</v>
      </c>
      <c r="R123" s="464" t="str">
        <f>'ConventionalAllocations (Large)'!M45</f>
        <v>Ealing</v>
      </c>
      <c r="S123" s="464">
        <f>'ConventionalAllocations (Large)'!N45</f>
        <v>516846</v>
      </c>
      <c r="T123" s="464">
        <f>'ConventionalAllocations (Large)'!O45</f>
        <v>180863</v>
      </c>
      <c r="U123" s="464">
        <f>'ConventionalAllocations (Large)'!P45</f>
        <v>12132967</v>
      </c>
      <c r="V123" s="464" t="str">
        <f>'ConventionalAllocations (Large)'!Q45</f>
        <v>EAL13</v>
      </c>
      <c r="W123" s="462"/>
      <c r="X123" s="462"/>
      <c r="Y123" s="473">
        <f>'ConventionalAllocations (Large)'!R45</f>
        <v>0.99</v>
      </c>
      <c r="Z123" s="473">
        <f>'ConventionalAllocations (Large)'!T45</f>
        <v>172</v>
      </c>
      <c r="AA123" s="462"/>
      <c r="AB123" s="462"/>
      <c r="AC123" s="462"/>
      <c r="AD123" s="462"/>
      <c r="AE123" s="462"/>
      <c r="AF123" s="116"/>
      <c r="AG123" s="116" t="s">
        <v>1541</v>
      </c>
      <c r="AJ123" s="462">
        <v>0</v>
      </c>
      <c r="AK123" s="462"/>
      <c r="AL123" s="462"/>
      <c r="AM123" s="462"/>
      <c r="AN123" s="462"/>
      <c r="AO123" s="462"/>
      <c r="AP123" s="462"/>
      <c r="AQ123" s="462"/>
      <c r="AR123" s="116">
        <f>'ConventionalAllocations (Large)'!AJ45</f>
        <v>0</v>
      </c>
      <c r="AS123" s="116">
        <f>'ConventionalAllocations (Large)'!AK45</f>
        <v>0</v>
      </c>
      <c r="AT123" s="116">
        <f>'ConventionalAllocations (Large)'!AL45</f>
        <v>0</v>
      </c>
      <c r="AU123" s="116">
        <f>'ConventionalAllocations (Large)'!AM45</f>
        <v>0</v>
      </c>
      <c r="AV123" s="116">
        <f>'ConventionalAllocations (Large)'!AN45</f>
        <v>0</v>
      </c>
      <c r="AW123" s="116">
        <f>'ConventionalAllocations (Large)'!AO45</f>
        <v>0</v>
      </c>
      <c r="AX123" s="116">
        <f>'ConventionalAllocations (Large)'!AP45</f>
        <v>57</v>
      </c>
      <c r="AY123" s="116">
        <f>'ConventionalAllocations (Large)'!AQ45</f>
        <v>57</v>
      </c>
      <c r="AZ123" s="116">
        <f>'ConventionalAllocations (Large)'!AR45</f>
        <v>58</v>
      </c>
      <c r="BA123" s="116">
        <f>'ConventionalAllocations (Large)'!AS45</f>
        <v>0</v>
      </c>
      <c r="BB123" s="116">
        <f>'ConventionalAllocations (Large)'!AT45</f>
        <v>0</v>
      </c>
      <c r="BC123" s="116">
        <f>'ConventionalAllocations (Large)'!AU45</f>
        <v>0</v>
      </c>
      <c r="BD123" s="116">
        <f>'ConventionalAllocations (Large)'!AV45</f>
        <v>0</v>
      </c>
      <c r="BE123" s="116">
        <f>'ConventionalAllocations (Large)'!AW45</f>
        <v>0</v>
      </c>
      <c r="BF123" s="116">
        <f>'ConventionalAllocations (Large)'!AX45</f>
        <v>0</v>
      </c>
      <c r="BG123" s="116">
        <f>'ConventionalAllocations (Large)'!AY45</f>
        <v>172</v>
      </c>
      <c r="BH123" s="457">
        <f t="shared" si="1"/>
        <v>172</v>
      </c>
      <c r="BI123" s="457" t="str">
        <f>'ConventionalAllocations (Large)'!S45</f>
        <v xml:space="preserve">172 units remained unimplemented from P/2015/4089 however this app has now lapsed.  The early CfS submission indicates that a fresh scheme for phase 2 will be progressed at some point based on an indicative estimate of 200+ units.  Until such an alternative scheme is progressed the capacity estimate for this allocation will continue to be based off the earlier unimplemented component (i.e. 172 units).  </v>
      </c>
      <c r="BJ123" s="457" t="str">
        <f>'ConventionalAllocations (Large)'!Z45</f>
        <v>Bespoke. Early CFS submission estimates delivery between years 6-10.</v>
      </c>
      <c r="BK123" s="457" t="s">
        <v>1377</v>
      </c>
      <c r="BL123" s="457" t="s">
        <v>673</v>
      </c>
    </row>
    <row r="124" spans="1:64" x14ac:dyDescent="0.45">
      <c r="A124" s="462">
        <f>'ConventionalAllocations (Large)'!A46</f>
        <v>42</v>
      </c>
      <c r="B124" s="465" t="str">
        <f>'ConventionalAllocations (Large)'!B46</f>
        <v>18EA</v>
      </c>
      <c r="C124" s="462"/>
      <c r="D124" s="462"/>
      <c r="E124" s="462"/>
      <c r="F124" s="462"/>
      <c r="G124" s="116" t="str">
        <f>'ConventionalAllocations (Large)'!D46</f>
        <v>Access House &amp; T Mohan, Manor Road, West Ealing W13 0AS</v>
      </c>
      <c r="H124" s="462" t="str">
        <f>'ConventionalAllocations (Large)'!E46</f>
        <v>Mixed-use intensification</v>
      </c>
      <c r="I124" s="462">
        <f>'ConventionalAllocations (Large)'!F46</f>
        <v>79</v>
      </c>
      <c r="J124" s="462">
        <f>'ConventionalAllocations (Large)'!H46</f>
        <v>0</v>
      </c>
      <c r="K124" s="462">
        <f>'ConventionalAllocations (Large)'!G46</f>
        <v>79</v>
      </c>
      <c r="L124" s="462" t="str">
        <f>'ConventionalAllocations (Large)'!I46</f>
        <v>None</v>
      </c>
      <c r="M124" s="462">
        <f>'ConventionalAllocations (Large)'!J46</f>
        <v>0</v>
      </c>
      <c r="N124" s="462">
        <f>'ConventionalAllocations (Large)'!K46</f>
        <v>79</v>
      </c>
      <c r="O124" s="462"/>
      <c r="P124" s="462"/>
      <c r="Q124" s="464" t="str">
        <f>'ConventionalAllocations (Large)'!L46</f>
        <v>Pitshanger</v>
      </c>
      <c r="R124" s="464" t="str">
        <f>'ConventionalAllocations (Large)'!M46</f>
        <v>Ealing</v>
      </c>
      <c r="S124" s="464">
        <f>'ConventionalAllocations (Large)'!N46</f>
        <v>516283</v>
      </c>
      <c r="T124" s="464">
        <f>'ConventionalAllocations (Large)'!O46</f>
        <v>180731</v>
      </c>
      <c r="U124" s="464">
        <f>'ConventionalAllocations (Large)'!P46</f>
        <v>0</v>
      </c>
      <c r="V124" s="464" t="str">
        <f>'ConventionalAllocations (Large)'!Q46</f>
        <v>No</v>
      </c>
      <c r="W124" s="462"/>
      <c r="X124" s="462"/>
      <c r="Y124" s="473">
        <f>'ConventionalAllocations (Large)'!R46</f>
        <v>0.49</v>
      </c>
      <c r="Z124" s="473">
        <f>'ConventionalAllocations (Large)'!T46</f>
        <v>79</v>
      </c>
      <c r="AA124" s="462"/>
      <c r="AB124" s="462"/>
      <c r="AC124" s="462"/>
      <c r="AD124" s="462"/>
      <c r="AE124" s="462"/>
      <c r="AF124" s="116"/>
      <c r="AG124" s="116" t="s">
        <v>1541</v>
      </c>
      <c r="AJ124" s="462">
        <v>0</v>
      </c>
      <c r="AK124" s="462"/>
      <c r="AL124" s="462"/>
      <c r="AM124" s="462"/>
      <c r="AN124" s="462"/>
      <c r="AO124" s="462"/>
      <c r="AP124" s="462"/>
      <c r="AQ124" s="462"/>
      <c r="AR124" s="116">
        <f>'ConventionalAllocations (Large)'!AJ46</f>
        <v>0</v>
      </c>
      <c r="AS124" s="116">
        <f>'ConventionalAllocations (Large)'!AK46</f>
        <v>0</v>
      </c>
      <c r="AT124" s="116">
        <f>'ConventionalAllocations (Large)'!AL46</f>
        <v>0</v>
      </c>
      <c r="AU124" s="116">
        <f>'ConventionalAllocations (Large)'!AM46</f>
        <v>0</v>
      </c>
      <c r="AV124" s="116">
        <f>'ConventionalAllocations (Large)'!AN46</f>
        <v>0</v>
      </c>
      <c r="AW124" s="116">
        <f>'ConventionalAllocations (Large)'!AO46</f>
        <v>0</v>
      </c>
      <c r="AX124" s="116">
        <f>'ConventionalAllocations (Large)'!AP46</f>
        <v>0</v>
      </c>
      <c r="AY124" s="116">
        <f>'ConventionalAllocations (Large)'!AQ46</f>
        <v>26</v>
      </c>
      <c r="AZ124" s="116">
        <f>'ConventionalAllocations (Large)'!AR46</f>
        <v>26</v>
      </c>
      <c r="BA124" s="116">
        <f>'ConventionalAllocations (Large)'!AS46</f>
        <v>27</v>
      </c>
      <c r="BB124" s="116">
        <f>'ConventionalAllocations (Large)'!AT46</f>
        <v>0</v>
      </c>
      <c r="BC124" s="116">
        <f>'ConventionalAllocations (Large)'!AU46</f>
        <v>0</v>
      </c>
      <c r="BD124" s="116">
        <f>'ConventionalAllocations (Large)'!AV46</f>
        <v>0</v>
      </c>
      <c r="BE124" s="116">
        <f>'ConventionalAllocations (Large)'!AW46</f>
        <v>0</v>
      </c>
      <c r="BF124" s="116">
        <f>'ConventionalAllocations (Large)'!AX46</f>
        <v>0</v>
      </c>
      <c r="BG124" s="116">
        <f>'ConventionalAllocations (Large)'!AY46</f>
        <v>79</v>
      </c>
      <c r="BH124" s="457">
        <f t="shared" si="1"/>
        <v>79</v>
      </c>
      <c r="BI124" s="457" t="str">
        <f>'ConventionalAllocations (Large)'!S46</f>
        <v xml:space="preserve">No relevant planning applications. 
Capacity derived from Ealing R19 Capacity Assessment.
</v>
      </c>
      <c r="BJ124" s="457" t="str">
        <f>'ConventionalAllocations (Large)'!Z46</f>
        <v xml:space="preserve">Beyond 5 years. Figures not informed by extant or pending applications.  Scenario 28 </v>
      </c>
      <c r="BK124" s="457" t="s">
        <v>677</v>
      </c>
      <c r="BL124" s="457" t="s">
        <v>678</v>
      </c>
    </row>
    <row r="125" spans="1:64" x14ac:dyDescent="0.45">
      <c r="A125" s="462">
        <f>'ConventionalAllocations (Large)'!A47</f>
        <v>43</v>
      </c>
      <c r="B125" s="465" t="str">
        <f>'ConventionalAllocations (Large)'!B47</f>
        <v>19EA</v>
      </c>
      <c r="C125" s="462"/>
      <c r="D125" s="462"/>
      <c r="E125" s="462"/>
      <c r="F125" s="462"/>
      <c r="G125" s="116" t="str">
        <f>'ConventionalAllocations (Large)'!D47</f>
        <v>Gurnell Leisure Centre, Ruislip Road East, Ealing W13 0AL</v>
      </c>
      <c r="H125" s="462" t="str">
        <f>'ConventionalAllocations (Large)'!E47</f>
        <v>Sport-led scheme encompassing indoor and outdoor facilities, with enabling residential use.</v>
      </c>
      <c r="I125" s="462">
        <f>'ConventionalAllocations (Large)'!F47</f>
        <v>295</v>
      </c>
      <c r="J125" s="462">
        <f>'ConventionalAllocations (Large)'!H47</f>
        <v>0</v>
      </c>
      <c r="K125" s="462">
        <f>'ConventionalAllocations (Large)'!G47</f>
        <v>295</v>
      </c>
      <c r="L125" s="462" t="str">
        <f>'ConventionalAllocations (Large)'!I47</f>
        <v>241706OUTR3</v>
      </c>
      <c r="M125" s="462">
        <f>'ConventionalAllocations (Large)'!J47</f>
        <v>295</v>
      </c>
      <c r="N125" s="462">
        <f>'ConventionalAllocations (Large)'!K47</f>
        <v>0</v>
      </c>
      <c r="O125" s="462"/>
      <c r="P125" s="462"/>
      <c r="Q125" s="464" t="str">
        <f>'ConventionalAllocations (Large)'!L47</f>
        <v>Pitshanger</v>
      </c>
      <c r="R125" s="464" t="str">
        <f>'ConventionalAllocations (Large)'!M47</f>
        <v>Ealing</v>
      </c>
      <c r="S125" s="464">
        <f>'ConventionalAllocations (Large)'!N47</f>
        <v>515840</v>
      </c>
      <c r="T125" s="464">
        <f>'ConventionalAllocations (Large)'!O47</f>
        <v>182459</v>
      </c>
      <c r="U125" s="464">
        <f>'ConventionalAllocations (Large)'!P47</f>
        <v>12140887</v>
      </c>
      <c r="V125" s="464" t="str">
        <f>'ConventionalAllocations (Large)'!Q47</f>
        <v>No</v>
      </c>
      <c r="W125" s="462"/>
      <c r="X125" s="462"/>
      <c r="Y125" s="473">
        <f>'ConventionalAllocations (Large)'!R47</f>
        <v>7.25</v>
      </c>
      <c r="Z125" s="473">
        <f>'ConventionalAllocations (Large)'!T47</f>
        <v>0</v>
      </c>
      <c r="AA125" s="462"/>
      <c r="AB125" s="462"/>
      <c r="AC125" s="462"/>
      <c r="AD125" s="462"/>
      <c r="AE125" s="462"/>
      <c r="AF125" s="116"/>
      <c r="AG125" s="116" t="s">
        <v>1541</v>
      </c>
      <c r="AJ125" s="462">
        <v>0</v>
      </c>
      <c r="AK125" s="462"/>
      <c r="AL125" s="462"/>
      <c r="AM125" s="462"/>
      <c r="AN125" s="462"/>
      <c r="AO125" s="462"/>
      <c r="AP125" s="462"/>
      <c r="AQ125" s="462"/>
      <c r="AR125" s="116">
        <f>'ConventionalAllocations (Large)'!AJ47</f>
        <v>0</v>
      </c>
      <c r="AS125" s="116">
        <f>'ConventionalAllocations (Large)'!AK47</f>
        <v>0</v>
      </c>
      <c r="AT125" s="116">
        <f>'ConventionalAllocations (Large)'!AL47</f>
        <v>0</v>
      </c>
      <c r="AU125" s="116">
        <f>'ConventionalAllocations (Large)'!AM47</f>
        <v>0</v>
      </c>
      <c r="AV125" s="116">
        <f>'ConventionalAllocations (Large)'!AN47</f>
        <v>0</v>
      </c>
      <c r="AW125" s="116">
        <f>'ConventionalAllocations (Large)'!AO47</f>
        <v>0</v>
      </c>
      <c r="AX125" s="116">
        <f>'ConventionalAllocations (Large)'!AP47</f>
        <v>0</v>
      </c>
      <c r="AY125" s="116">
        <f>'ConventionalAllocations (Large)'!AQ47</f>
        <v>0</v>
      </c>
      <c r="AZ125" s="116">
        <f>'ConventionalAllocations (Large)'!AR47</f>
        <v>0</v>
      </c>
      <c r="BA125" s="116">
        <f>'ConventionalAllocations (Large)'!AS47</f>
        <v>0</v>
      </c>
      <c r="BB125" s="116">
        <f>'ConventionalAllocations (Large)'!AT47</f>
        <v>0</v>
      </c>
      <c r="BC125" s="116">
        <f>'ConventionalAllocations (Large)'!AU47</f>
        <v>0</v>
      </c>
      <c r="BD125" s="116">
        <f>'ConventionalAllocations (Large)'!AV47</f>
        <v>0</v>
      </c>
      <c r="BE125" s="116">
        <f>'ConventionalAllocations (Large)'!AW47</f>
        <v>0</v>
      </c>
      <c r="BF125" s="116">
        <f>'ConventionalAllocations (Large)'!AX47</f>
        <v>0</v>
      </c>
      <c r="BG125" s="116">
        <f>'ConventionalAllocations (Large)'!AY47</f>
        <v>0</v>
      </c>
      <c r="BH125" s="457">
        <f t="shared" si="1"/>
        <v>0</v>
      </c>
      <c r="BI125" s="457" t="str">
        <f>'ConventionalAllocations (Large)'!S47</f>
        <v xml:space="preserve">Capacity assigned to 'Conventional Pipeline (Large)' tab based on existing permission 241706OUTR3. This is a hybrid application with outline consent only been sought for the residential component at present.  The description provides for up to 300 units, but plans indicate 295 units at present. This permission was granted approval 21/03/2025 and has been added to the Conventional Pipeline (large) tab.
</v>
      </c>
      <c r="BJ125" s="457" t="str">
        <f>'ConventionalAllocations (Large)'!Z47</f>
        <v>NA</v>
      </c>
      <c r="BK125" s="457" t="s">
        <v>1378</v>
      </c>
      <c r="BL125" s="457" t="s">
        <v>1143</v>
      </c>
    </row>
    <row r="126" spans="1:64" s="76" customFormat="1" hidden="1" x14ac:dyDescent="0.45">
      <c r="A126" s="462">
        <f>'ConventionalAllocations (Large)'!A48</f>
        <v>44</v>
      </c>
      <c r="B126" s="486" t="str">
        <f>'ConventionalAllocations (Large)'!B48</f>
        <v>20EA</v>
      </c>
      <c r="C126" s="462"/>
      <c r="D126" s="462"/>
      <c r="E126" s="462"/>
      <c r="F126" s="462"/>
      <c r="G126" s="462" t="str">
        <f>'ConventionalAllocations (Large)'!D48</f>
        <v>Downhurst Residential Care Home, 76 Castlebar Road, Ealing W5 2DD</v>
      </c>
      <c r="H126" s="462" t="str">
        <f>'ConventionalAllocations (Large)'!E48</f>
        <v>Care home and residential.</v>
      </c>
      <c r="I126" s="462">
        <f>'ConventionalAllocations (Large)'!F48</f>
        <v>19</v>
      </c>
      <c r="J126" s="462">
        <f>'ConventionalAllocations (Large)'!H48</f>
        <v>6</v>
      </c>
      <c r="K126" s="462">
        <f>'ConventionalAllocations (Large)'!G48</f>
        <v>13</v>
      </c>
      <c r="L126" s="462" t="str">
        <f>'ConventionalAllocations (Large)'!I48</f>
        <v>174077FUL
232370FUL</v>
      </c>
      <c r="M126" s="462">
        <f>'ConventionalAllocations (Large)'!J48</f>
        <v>-2</v>
      </c>
      <c r="N126" s="462">
        <f>'ConventionalAllocations (Large)'!K48</f>
        <v>15</v>
      </c>
      <c r="O126" s="462"/>
      <c r="P126" s="462"/>
      <c r="Q126" s="464" t="str">
        <f>'ConventionalAllocations (Large)'!L48</f>
        <v>Pitshanger</v>
      </c>
      <c r="R126" s="464" t="str">
        <f>'ConventionalAllocations (Large)'!M48</f>
        <v>Ealing</v>
      </c>
      <c r="S126" s="464">
        <f>'ConventionalAllocations (Large)'!N48</f>
        <v>517291</v>
      </c>
      <c r="T126" s="464">
        <f>'ConventionalAllocations (Large)'!O48</f>
        <v>181548</v>
      </c>
      <c r="U126" s="464">
        <f>'ConventionalAllocations (Large)'!P48</f>
        <v>12129603</v>
      </c>
      <c r="V126" s="464" t="str">
        <f>'ConventionalAllocations (Large)'!Q48</f>
        <v>No</v>
      </c>
      <c r="W126" s="462"/>
      <c r="X126" s="462"/>
      <c r="Y126" s="448">
        <f>'ConventionalAllocations (Large)'!R48</f>
        <v>0.24</v>
      </c>
      <c r="Z126" s="448">
        <f>'ConventionalAllocations (Large)'!T48</f>
        <v>0</v>
      </c>
      <c r="AA126" s="462"/>
      <c r="AB126" s="462"/>
      <c r="AC126" s="462"/>
      <c r="AD126" s="462"/>
      <c r="AE126" s="462"/>
      <c r="AF126" s="462"/>
      <c r="AG126" s="462"/>
      <c r="AJ126" s="462">
        <v>0</v>
      </c>
      <c r="AK126" s="462"/>
      <c r="AL126" s="462"/>
      <c r="AM126" s="462"/>
      <c r="AN126" s="462"/>
      <c r="AO126" s="462"/>
      <c r="AP126" s="462"/>
      <c r="AQ126" s="462"/>
      <c r="AR126" s="462">
        <f>'ConventionalAllocations (Large)'!AJ48</f>
        <v>0</v>
      </c>
      <c r="AS126" s="462">
        <f>'ConventionalAllocations (Large)'!AK48</f>
        <v>0</v>
      </c>
      <c r="AT126" s="462">
        <f>'ConventionalAllocations (Large)'!AL48</f>
        <v>0</v>
      </c>
      <c r="AU126" s="462">
        <f>'ConventionalAllocations (Large)'!AM48</f>
        <v>0</v>
      </c>
      <c r="AV126" s="462">
        <f>'ConventionalAllocations (Large)'!AN48</f>
        <v>0</v>
      </c>
      <c r="AW126" s="462">
        <f>'ConventionalAllocations (Large)'!AO48</f>
        <v>0</v>
      </c>
      <c r="AX126" s="462">
        <f>'ConventionalAllocations (Large)'!AP48</f>
        <v>0</v>
      </c>
      <c r="AY126" s="462">
        <f>'ConventionalAllocations (Large)'!AQ48</f>
        <v>0</v>
      </c>
      <c r="AZ126" s="462">
        <f>'ConventionalAllocations (Large)'!AR48</f>
        <v>0</v>
      </c>
      <c r="BA126" s="462">
        <f>'ConventionalAllocations (Large)'!AS48</f>
        <v>0</v>
      </c>
      <c r="BB126" s="462">
        <f>'ConventionalAllocations (Large)'!AT48</f>
        <v>0</v>
      </c>
      <c r="BC126" s="462">
        <f>'ConventionalAllocations (Large)'!AU48</f>
        <v>0</v>
      </c>
      <c r="BD126" s="462">
        <f>'ConventionalAllocations (Large)'!AV48</f>
        <v>0</v>
      </c>
      <c r="BE126" s="462">
        <f>'ConventionalAllocations (Large)'!AW48</f>
        <v>0</v>
      </c>
      <c r="BF126" s="462">
        <f>'ConventionalAllocations (Large)'!AX48</f>
        <v>0</v>
      </c>
      <c r="BG126" s="462">
        <f>'ConventionalAllocations (Large)'!AY48</f>
        <v>0</v>
      </c>
      <c r="BH126" s="457">
        <f t="shared" si="1"/>
        <v>0</v>
      </c>
      <c r="BI126" s="457" t="str">
        <f>'ConventionalAllocations (Large)'!S48</f>
        <v xml:space="preserve">Boundary amended to exclude extant scheme on part of the site bringing this allocation into the small site category. 
Original capacity estimate derived from Ealing R19 Capacity Assessment. 174077FUL (involving the creation of 9 additional nursing home rooms and 2 additional C3 flats) believed to have lapsed. This lapsed scheme is now also essentially part replaced by 232370FUL.  This latter application relates to Louisa Chilton Court only to the east of the now amended allocation site and doesn't impinge on the nursing accommodation at 76. This latter proposal replaces 6 flats with 4 large homes. The allocation assumes retention of existing nursing accommodation (comprising 24 bed spaces), with scope for rationalisation of some buildings and intensification (presumably as extensions). The net loss of 2 units arising from 232370FUL was originally accounted for under the Conventional Pipeline (Large) tab. If combined with the allocation input this would give an overall net capacity of 13 (15 from this allocation and -2 from 232370FUL). 
</v>
      </c>
      <c r="BJ126" s="457" t="str">
        <f>'ConventionalAllocations (Large)'!Z48</f>
        <v>NA</v>
      </c>
      <c r="BK126" s="457" t="s">
        <v>1379</v>
      </c>
      <c r="BL126" s="457" t="s">
        <v>37</v>
      </c>
    </row>
    <row r="127" spans="1:64" s="76" customFormat="1" hidden="1" x14ac:dyDescent="0.45">
      <c r="A127" s="462">
        <f>'ConventionalAllocations (Large)'!A49</f>
        <v>45</v>
      </c>
      <c r="B127" s="486" t="str">
        <f>'ConventionalAllocations (Large)'!B49</f>
        <v>NA</v>
      </c>
      <c r="C127" s="462"/>
      <c r="D127" s="462"/>
      <c r="E127" s="462"/>
      <c r="F127" s="462"/>
      <c r="G127" s="462" t="str">
        <f>'ConventionalAllocations (Large)'!D49</f>
        <v>Twyford Abbey, Twyford Abbey Road, Acton NW10 7HH</v>
      </c>
      <c r="H127" s="462" t="str">
        <f>'ConventionalAllocations (Large)'!E49</f>
        <v>Residential and open green space.</v>
      </c>
      <c r="I127" s="462">
        <f>'ConventionalAllocations (Large)'!F49</f>
        <v>326</v>
      </c>
      <c r="J127" s="462">
        <f>'ConventionalAllocations (Large)'!H49</f>
        <v>0</v>
      </c>
      <c r="K127" s="462">
        <f>'ConventionalAllocations (Large)'!G49</f>
        <v>326</v>
      </c>
      <c r="L127" s="462" t="str">
        <f>'ConventionalAllocations (Large)'!I49</f>
        <v>222341FUL</v>
      </c>
      <c r="M127" s="462">
        <f>'ConventionalAllocations (Large)'!J49</f>
        <v>326</v>
      </c>
      <c r="N127" s="462">
        <f>'ConventionalAllocations (Large)'!K49</f>
        <v>0</v>
      </c>
      <c r="O127" s="462"/>
      <c r="P127" s="462"/>
      <c r="Q127" s="464" t="str">
        <f>'ConventionalAllocations (Large)'!L49</f>
        <v>Hanger Hill</v>
      </c>
      <c r="R127" s="464" t="str">
        <f>'ConventionalAllocations (Large)'!M49</f>
        <v>Ealing</v>
      </c>
      <c r="S127" s="464">
        <f>'ConventionalAllocations (Large)'!N49</f>
        <v>0</v>
      </c>
      <c r="T127" s="464">
        <f>'ConventionalAllocations (Large)'!O49</f>
        <v>0</v>
      </c>
      <c r="U127" s="464">
        <f>'ConventionalAllocations (Large)'!P49</f>
        <v>0</v>
      </c>
      <c r="V127" s="464" t="str">
        <f>'ConventionalAllocations (Large)'!Q49</f>
        <v>No</v>
      </c>
      <c r="W127" s="462"/>
      <c r="X127" s="462"/>
      <c r="Y127" s="448">
        <f>'ConventionalAllocations (Large)'!R49</f>
        <v>5.39</v>
      </c>
      <c r="Z127" s="448">
        <f>'ConventionalAllocations (Large)'!T49</f>
        <v>0</v>
      </c>
      <c r="AA127" s="462"/>
      <c r="AB127" s="462"/>
      <c r="AC127" s="462"/>
      <c r="AD127" s="462"/>
      <c r="AE127" s="462"/>
      <c r="AF127" s="462"/>
      <c r="AG127" s="462"/>
      <c r="AJ127" s="462">
        <v>0</v>
      </c>
      <c r="AK127" s="462"/>
      <c r="AL127" s="462"/>
      <c r="AM127" s="462"/>
      <c r="AN127" s="462"/>
      <c r="AO127" s="462"/>
      <c r="AP127" s="462"/>
      <c r="AQ127" s="462"/>
      <c r="AR127" s="462">
        <f>'ConventionalAllocations (Large)'!AJ49</f>
        <v>0</v>
      </c>
      <c r="AS127" s="462">
        <f>'ConventionalAllocations (Large)'!AK49</f>
        <v>0</v>
      </c>
      <c r="AT127" s="462">
        <f>'ConventionalAllocations (Large)'!AL49</f>
        <v>0</v>
      </c>
      <c r="AU127" s="462">
        <f>'ConventionalAllocations (Large)'!AM49</f>
        <v>0</v>
      </c>
      <c r="AV127" s="462">
        <f>'ConventionalAllocations (Large)'!AN49</f>
        <v>0</v>
      </c>
      <c r="AW127" s="462">
        <f>'ConventionalAllocations (Large)'!AO49</f>
        <v>0</v>
      </c>
      <c r="AX127" s="462">
        <f>'ConventionalAllocations (Large)'!AP49</f>
        <v>0</v>
      </c>
      <c r="AY127" s="462">
        <f>'ConventionalAllocations (Large)'!AQ49</f>
        <v>0</v>
      </c>
      <c r="AZ127" s="462">
        <f>'ConventionalAllocations (Large)'!AR49</f>
        <v>0</v>
      </c>
      <c r="BA127" s="462">
        <f>'ConventionalAllocations (Large)'!AS49</f>
        <v>0</v>
      </c>
      <c r="BB127" s="462">
        <f>'ConventionalAllocations (Large)'!AT49</f>
        <v>0</v>
      </c>
      <c r="BC127" s="462">
        <f>'ConventionalAllocations (Large)'!AU49</f>
        <v>0</v>
      </c>
      <c r="BD127" s="462">
        <f>'ConventionalAllocations (Large)'!AV49</f>
        <v>0</v>
      </c>
      <c r="BE127" s="462">
        <f>'ConventionalAllocations (Large)'!AW49</f>
        <v>0</v>
      </c>
      <c r="BF127" s="462">
        <f>'ConventionalAllocations (Large)'!AX49</f>
        <v>0</v>
      </c>
      <c r="BG127" s="462">
        <f>'ConventionalAllocations (Large)'!AY49</f>
        <v>0</v>
      </c>
      <c r="BH127" s="457">
        <f t="shared" si="1"/>
        <v>0</v>
      </c>
      <c r="BI127" s="457" t="str">
        <f>'ConventionalAllocations (Large)'!S49</f>
        <v xml:space="preserve">No longer pursued as an allocation.
Commenced permission (222341FUL) pending completion.
Capacity (326) assigned to pipeline. </v>
      </c>
      <c r="BJ127" s="457" t="str">
        <f>'ConventionalAllocations (Large)'!Z49</f>
        <v>NA</v>
      </c>
      <c r="BK127" s="457" t="s">
        <v>1157</v>
      </c>
      <c r="BL127" s="457" t="s">
        <v>37</v>
      </c>
    </row>
    <row r="128" spans="1:64" x14ac:dyDescent="0.45">
      <c r="A128" s="462">
        <f>'ConventionalAllocations (Large)'!A50</f>
        <v>46</v>
      </c>
      <c r="B128" s="465" t="str">
        <f>'ConventionalAllocations (Large)'!B50</f>
        <v>21EA</v>
      </c>
      <c r="C128" s="462"/>
      <c r="D128" s="462"/>
      <c r="E128" s="462"/>
      <c r="F128" s="462"/>
      <c r="G128" s="116" t="str">
        <f>'ConventionalAllocations (Large)'!D50</f>
        <v>Former Barclays Sports Ground, Park View Road, Ealing W5 2JF</v>
      </c>
      <c r="H128" s="462" t="str">
        <f>'ConventionalAllocations (Large)'!E50</f>
        <v>Sports-led scheme with enabling residential use facilitating access to sports and play pitches.</v>
      </c>
      <c r="I128" s="462">
        <f>'ConventionalAllocations (Large)'!F50</f>
        <v>97</v>
      </c>
      <c r="J128" s="462">
        <f>'ConventionalAllocations (Large)'!H50</f>
        <v>0</v>
      </c>
      <c r="K128" s="462">
        <f>'ConventionalAllocations (Large)'!G50</f>
        <v>97</v>
      </c>
      <c r="L128" s="462" t="str">
        <f>'ConventionalAllocations (Large)'!I50</f>
        <v>None</v>
      </c>
      <c r="M128" s="462">
        <f>'ConventionalAllocations (Large)'!J50</f>
        <v>0</v>
      </c>
      <c r="N128" s="462">
        <f>'ConventionalAllocations (Large)'!K50</f>
        <v>97</v>
      </c>
      <c r="O128" s="462"/>
      <c r="P128" s="462"/>
      <c r="Q128" s="464" t="str">
        <f>'ConventionalAllocations (Large)'!L50</f>
        <v>Hanger Hill</v>
      </c>
      <c r="R128" s="464" t="str">
        <f>'ConventionalAllocations (Large)'!M50</f>
        <v>Ealing</v>
      </c>
      <c r="S128" s="464">
        <f>'ConventionalAllocations (Large)'!N50</f>
        <v>518421</v>
      </c>
      <c r="T128" s="464">
        <f>'ConventionalAllocations (Large)'!O50</f>
        <v>181614</v>
      </c>
      <c r="U128" s="464">
        <f>'ConventionalAllocations (Large)'!P50</f>
        <v>12142148</v>
      </c>
      <c r="V128" s="464" t="str">
        <f>'ConventionalAllocations (Large)'!Q50</f>
        <v>No</v>
      </c>
      <c r="W128" s="462"/>
      <c r="X128" s="462"/>
      <c r="Y128" s="473">
        <f>'ConventionalAllocations (Large)'!R50</f>
        <v>6.72</v>
      </c>
      <c r="Z128" s="473">
        <f>'ConventionalAllocations (Large)'!T50</f>
        <v>97</v>
      </c>
      <c r="AA128" s="462"/>
      <c r="AB128" s="462"/>
      <c r="AC128" s="462"/>
      <c r="AD128" s="462"/>
      <c r="AE128" s="462"/>
      <c r="AF128" s="116"/>
      <c r="AG128" s="116" t="s">
        <v>1541</v>
      </c>
      <c r="AJ128" s="462">
        <v>0</v>
      </c>
      <c r="AK128" s="462"/>
      <c r="AL128" s="462"/>
      <c r="AM128" s="462"/>
      <c r="AN128" s="462"/>
      <c r="AO128" s="462"/>
      <c r="AP128" s="462"/>
      <c r="AQ128" s="462"/>
      <c r="AR128" s="116">
        <f>'ConventionalAllocations (Large)'!AJ50</f>
        <v>0</v>
      </c>
      <c r="AS128" s="116">
        <f>'ConventionalAllocations (Large)'!AK50</f>
        <v>0</v>
      </c>
      <c r="AT128" s="116">
        <f>'ConventionalAllocations (Large)'!AL50</f>
        <v>0</v>
      </c>
      <c r="AU128" s="116">
        <f>'ConventionalAllocations (Large)'!AM50</f>
        <v>0</v>
      </c>
      <c r="AV128" s="116">
        <f>'ConventionalAllocations (Large)'!AN50</f>
        <v>0</v>
      </c>
      <c r="AW128" s="116">
        <f>'ConventionalAllocations (Large)'!AO50</f>
        <v>0</v>
      </c>
      <c r="AX128" s="116">
        <f>'ConventionalAllocations (Large)'!AP50</f>
        <v>32</v>
      </c>
      <c r="AY128" s="116">
        <f>'ConventionalAllocations (Large)'!AQ50</f>
        <v>32</v>
      </c>
      <c r="AZ128" s="116">
        <f>'ConventionalAllocations (Large)'!AR50</f>
        <v>33</v>
      </c>
      <c r="BA128" s="116">
        <f>'ConventionalAllocations (Large)'!AS50</f>
        <v>0</v>
      </c>
      <c r="BB128" s="116">
        <f>'ConventionalAllocations (Large)'!AT50</f>
        <v>0</v>
      </c>
      <c r="BC128" s="116">
        <f>'ConventionalAllocations (Large)'!AU50</f>
        <v>0</v>
      </c>
      <c r="BD128" s="116">
        <f>'ConventionalAllocations (Large)'!AV50</f>
        <v>0</v>
      </c>
      <c r="BE128" s="116">
        <f>'ConventionalAllocations (Large)'!AW50</f>
        <v>0</v>
      </c>
      <c r="BF128" s="116">
        <f>'ConventionalAllocations (Large)'!AX50</f>
        <v>0</v>
      </c>
      <c r="BG128" s="116">
        <f>'ConventionalAllocations (Large)'!AY50</f>
        <v>97</v>
      </c>
      <c r="BH128" s="457">
        <f t="shared" si="1"/>
        <v>97</v>
      </c>
      <c r="BI128" s="457" t="str">
        <f>'ConventionalAllocations (Large)'!S50</f>
        <v>No relevant planning applications. 
Capacity derived from Ealing R19 Capacity Assessment.
To qualify as enabling development, it would need to be proven that the quantum of development is no more than is necessary to fund the enabling works.  This would moderate or substitute for any character based capacity assessment.</v>
      </c>
      <c r="BJ128" s="457" t="str">
        <f>'ConventionalAllocations (Large)'!Z50</f>
        <v>Beyond 5 years. Figures not informed by extant or pending applications. Bespoke - whilst no recent pre-app interest the landowner is actively promoting site.</v>
      </c>
      <c r="BK128" s="457" t="s">
        <v>691</v>
      </c>
      <c r="BL128" s="457" t="s">
        <v>1068</v>
      </c>
    </row>
    <row r="129" spans="1:64" x14ac:dyDescent="0.45">
      <c r="A129" s="462">
        <f>'ConventionalAllocations (Large)'!A51</f>
        <v>47</v>
      </c>
      <c r="B129" s="465" t="str">
        <f>'ConventionalAllocations (Large)'!B51</f>
        <v>22EA</v>
      </c>
      <c r="C129" s="462"/>
      <c r="D129" s="462"/>
      <c r="E129" s="462"/>
      <c r="F129" s="462"/>
      <c r="G129" s="116" t="str">
        <f>'ConventionalAllocations (Large)'!D51</f>
        <v>96 Queens Drive &amp; Telephone Service Centre, 96 Queens Drive &amp; &amp; 33 Hanger Lane, Ealing W5 3BN</v>
      </c>
      <c r="H129" s="462" t="str">
        <f>'ConventionalAllocations (Large)'!E51</f>
        <v>Residential-led mixed use and/or retained employment use.</v>
      </c>
      <c r="I129" s="462">
        <f>'ConventionalAllocations (Large)'!F51</f>
        <v>142</v>
      </c>
      <c r="J129" s="462">
        <f>'ConventionalAllocations (Large)'!H51</f>
        <v>0</v>
      </c>
      <c r="K129" s="462">
        <f>'ConventionalAllocations (Large)'!G51</f>
        <v>142</v>
      </c>
      <c r="L129" s="462" t="str">
        <f>'ConventionalAllocations (Large)'!I51</f>
        <v>None</v>
      </c>
      <c r="M129" s="462">
        <f>'ConventionalAllocations (Large)'!J51</f>
        <v>0</v>
      </c>
      <c r="N129" s="462">
        <f>'ConventionalAllocations (Large)'!K51</f>
        <v>142</v>
      </c>
      <c r="O129" s="462"/>
      <c r="P129" s="462"/>
      <c r="Q129" s="464" t="str">
        <f>'ConventionalAllocations (Large)'!L51</f>
        <v>Hanger Hill</v>
      </c>
      <c r="R129" s="464" t="str">
        <f>'ConventionalAllocations (Large)'!M51</f>
        <v>Ealing</v>
      </c>
      <c r="S129" s="464">
        <f>'ConventionalAllocations (Large)'!N51</f>
        <v>518731</v>
      </c>
      <c r="T129" s="464">
        <f>'ConventionalAllocations (Large)'!O51</f>
        <v>181093</v>
      </c>
      <c r="U129" s="464">
        <f>'ConventionalAllocations (Large)'!P51</f>
        <v>0</v>
      </c>
      <c r="V129" s="464" t="str">
        <f>'ConventionalAllocations (Large)'!Q51</f>
        <v>No</v>
      </c>
      <c r="W129" s="462"/>
      <c r="X129" s="462"/>
      <c r="Y129" s="473">
        <f>'ConventionalAllocations (Large)'!R51</f>
        <v>0.95</v>
      </c>
      <c r="Z129" s="473">
        <f>'ConventionalAllocations (Large)'!T51</f>
        <v>71</v>
      </c>
      <c r="AA129" s="462"/>
      <c r="AB129" s="462"/>
      <c r="AC129" s="462"/>
      <c r="AD129" s="462"/>
      <c r="AE129" s="462"/>
      <c r="AF129" s="116"/>
      <c r="AG129" s="116" t="s">
        <v>1541</v>
      </c>
      <c r="AJ129" s="462">
        <v>0</v>
      </c>
      <c r="AK129" s="462"/>
      <c r="AL129" s="462"/>
      <c r="AM129" s="462"/>
      <c r="AN129" s="462"/>
      <c r="AO129" s="462"/>
      <c r="AP129" s="462"/>
      <c r="AQ129" s="462"/>
      <c r="AR129" s="116">
        <f>'ConventionalAllocations (Large)'!AJ51</f>
        <v>0</v>
      </c>
      <c r="AS129" s="116">
        <f>'ConventionalAllocations (Large)'!AK51</f>
        <v>0</v>
      </c>
      <c r="AT129" s="116">
        <f>'ConventionalAllocations (Large)'!AL51</f>
        <v>0</v>
      </c>
      <c r="AU129" s="116">
        <f>'ConventionalAllocations (Large)'!AM51</f>
        <v>0</v>
      </c>
      <c r="AV129" s="116">
        <f>'ConventionalAllocations (Large)'!AN51</f>
        <v>0</v>
      </c>
      <c r="AW129" s="116">
        <f>'ConventionalAllocations (Large)'!AO51</f>
        <v>0</v>
      </c>
      <c r="AX129" s="116">
        <f>'ConventionalAllocations (Large)'!AP51</f>
        <v>17</v>
      </c>
      <c r="AY129" s="116">
        <f>'ConventionalAllocations (Large)'!AQ51</f>
        <v>18</v>
      </c>
      <c r="AZ129" s="116">
        <f>'ConventionalAllocations (Large)'!AR51</f>
        <v>18</v>
      </c>
      <c r="BA129" s="116">
        <f>'ConventionalAllocations (Large)'!AS51</f>
        <v>18</v>
      </c>
      <c r="BB129" s="116">
        <f>'ConventionalAllocations (Large)'!AT51</f>
        <v>0</v>
      </c>
      <c r="BC129" s="116">
        <f>'ConventionalAllocations (Large)'!AU51</f>
        <v>0</v>
      </c>
      <c r="BD129" s="116">
        <f>'ConventionalAllocations (Large)'!AV51</f>
        <v>0</v>
      </c>
      <c r="BE129" s="116">
        <f>'ConventionalAllocations (Large)'!AW51</f>
        <v>0</v>
      </c>
      <c r="BF129" s="116">
        <f>'ConventionalAllocations (Large)'!AX51</f>
        <v>0</v>
      </c>
      <c r="BG129" s="116">
        <f>'ConventionalAllocations (Large)'!AY51</f>
        <v>71</v>
      </c>
      <c r="BH129" s="457">
        <f t="shared" si="1"/>
        <v>71</v>
      </c>
      <c r="BI129" s="457" t="str">
        <f>'ConventionalAllocations (Large)'!S51</f>
        <v>No relevant planning applications. 
Capacity derived from Ealing R19 Capacity Assessment.
Note modifications amend 'proposed use' to include and /or employment use. Capacity is halved to reflect probability of one of two scenarios being delivered.</v>
      </c>
      <c r="BJ129" s="457" t="str">
        <f>'ConventionalAllocations (Large)'!Z51</f>
        <v>Bespoke. Phasing is not informed by extant or pending applications. Note however the site is presently vacant and a developer has indicated delivery during years 1-5, although the absence of any planning progress thus far indicates that delivery may not occur this swiftly.</v>
      </c>
      <c r="BK129" s="457" t="s">
        <v>1381</v>
      </c>
      <c r="BL129" s="457" t="s">
        <v>1160</v>
      </c>
    </row>
    <row r="130" spans="1:64" s="76" customFormat="1" hidden="1" x14ac:dyDescent="0.45">
      <c r="A130" s="462">
        <f>'ConventionalAllocations (Large)'!A52</f>
        <v>48</v>
      </c>
      <c r="B130" s="486" t="str">
        <f>'ConventionalAllocations (Large)'!B52</f>
        <v>NA</v>
      </c>
      <c r="C130" s="462"/>
      <c r="D130" s="462"/>
      <c r="E130" s="462"/>
      <c r="F130" s="462"/>
      <c r="G130" s="462" t="str">
        <f>'ConventionalAllocations (Large)'!D52</f>
        <v>Ealing Riding School, 17 - 19 Gunnersbury Lane, Ealing W5 3XD</v>
      </c>
      <c r="H130" s="462" t="str">
        <f>'ConventionalAllocations (Large)'!E52</f>
        <v>Residential (with retention of green space) with the Riding School either reaccommodated on site or reprovided elsewhere in the borough.</v>
      </c>
      <c r="I130" s="462">
        <f>'ConventionalAllocations (Large)'!F52</f>
        <v>47</v>
      </c>
      <c r="J130" s="462">
        <f>'ConventionalAllocations (Large)'!H52</f>
        <v>0</v>
      </c>
      <c r="K130" s="462">
        <f>'ConventionalAllocations (Large)'!G52</f>
        <v>47</v>
      </c>
      <c r="L130" s="462" t="str">
        <f>'ConventionalAllocations (Large)'!I52</f>
        <v>None</v>
      </c>
      <c r="M130" s="462">
        <f>'ConventionalAllocations (Large)'!J52</f>
        <v>0</v>
      </c>
      <c r="N130" s="462">
        <f>'ConventionalAllocations (Large)'!K52</f>
        <v>47</v>
      </c>
      <c r="O130" s="462"/>
      <c r="P130" s="462"/>
      <c r="Q130" s="464" t="str">
        <f>'ConventionalAllocations (Large)'!L52</f>
        <v>Ealing Common</v>
      </c>
      <c r="R130" s="464" t="str">
        <f>'ConventionalAllocations (Large)'!M52</f>
        <v>Ealing</v>
      </c>
      <c r="S130" s="464">
        <f>'ConventionalAllocations (Large)'!N52</f>
        <v>0</v>
      </c>
      <c r="T130" s="464">
        <f>'ConventionalAllocations (Large)'!O52</f>
        <v>0</v>
      </c>
      <c r="U130" s="464">
        <f>'ConventionalAllocations (Large)'!P52</f>
        <v>0</v>
      </c>
      <c r="V130" s="464" t="str">
        <f>'ConventionalAllocations (Large)'!Q52</f>
        <v>No</v>
      </c>
      <c r="W130" s="462"/>
      <c r="X130" s="462"/>
      <c r="Y130" s="448">
        <f>'ConventionalAllocations (Large)'!R52</f>
        <v>1.21</v>
      </c>
      <c r="Z130" s="448">
        <f>'ConventionalAllocations (Large)'!T52</f>
        <v>0</v>
      </c>
      <c r="AA130" s="462"/>
      <c r="AB130" s="462"/>
      <c r="AC130" s="462"/>
      <c r="AD130" s="462"/>
      <c r="AE130" s="462"/>
      <c r="AF130" s="462"/>
      <c r="AG130" s="462"/>
      <c r="AJ130" s="462">
        <v>0</v>
      </c>
      <c r="AK130" s="462"/>
      <c r="AL130" s="462"/>
      <c r="AM130" s="462"/>
      <c r="AN130" s="462"/>
      <c r="AO130" s="462"/>
      <c r="AP130" s="462"/>
      <c r="AQ130" s="462"/>
      <c r="AR130" s="462">
        <f>'ConventionalAllocations (Large)'!AJ52</f>
        <v>0</v>
      </c>
      <c r="AS130" s="462">
        <f>'ConventionalAllocations (Large)'!AK52</f>
        <v>0</v>
      </c>
      <c r="AT130" s="462">
        <f>'ConventionalAllocations (Large)'!AL52</f>
        <v>0</v>
      </c>
      <c r="AU130" s="462">
        <f>'ConventionalAllocations (Large)'!AM52</f>
        <v>0</v>
      </c>
      <c r="AV130" s="462">
        <f>'ConventionalAllocations (Large)'!AN52</f>
        <v>0</v>
      </c>
      <c r="AW130" s="462">
        <f>'ConventionalAllocations (Large)'!AO52</f>
        <v>0</v>
      </c>
      <c r="AX130" s="462">
        <f>'ConventionalAllocations (Large)'!AP52</f>
        <v>0</v>
      </c>
      <c r="AY130" s="462">
        <f>'ConventionalAllocations (Large)'!AQ52</f>
        <v>0</v>
      </c>
      <c r="AZ130" s="462">
        <f>'ConventionalAllocations (Large)'!AR52</f>
        <v>0</v>
      </c>
      <c r="BA130" s="462">
        <f>'ConventionalAllocations (Large)'!AS52</f>
        <v>0</v>
      </c>
      <c r="BB130" s="462">
        <f>'ConventionalAllocations (Large)'!AT52</f>
        <v>0</v>
      </c>
      <c r="BC130" s="462">
        <f>'ConventionalAllocations (Large)'!AU52</f>
        <v>0</v>
      </c>
      <c r="BD130" s="462">
        <f>'ConventionalAllocations (Large)'!AV52</f>
        <v>0</v>
      </c>
      <c r="BE130" s="462">
        <f>'ConventionalAllocations (Large)'!AW52</f>
        <v>0</v>
      </c>
      <c r="BF130" s="462">
        <f>'ConventionalAllocations (Large)'!AX52</f>
        <v>0</v>
      </c>
      <c r="BG130" s="462">
        <f>'ConventionalAllocations (Large)'!AY52</f>
        <v>0</v>
      </c>
      <c r="BH130" s="457">
        <f t="shared" si="1"/>
        <v>0</v>
      </c>
      <c r="BI130" s="457" t="str">
        <f>'ConventionalAllocations (Large)'!S52</f>
        <v xml:space="preserve">No longer pursed as an allocation
</v>
      </c>
      <c r="BJ130" s="457" t="str">
        <f>'ConventionalAllocations (Large)'!Z52</f>
        <v>NA</v>
      </c>
      <c r="BK130" s="457" t="s">
        <v>1069</v>
      </c>
      <c r="BL130" s="457" t="s">
        <v>37</v>
      </c>
    </row>
    <row r="131" spans="1:64" x14ac:dyDescent="0.45">
      <c r="A131" s="462">
        <f>'ConventionalAllocations (Large)'!A53</f>
        <v>49</v>
      </c>
      <c r="B131" s="465" t="str">
        <f>'ConventionalAllocations (Large)'!B53</f>
        <v>23EA</v>
      </c>
      <c r="C131" s="462"/>
      <c r="D131" s="462"/>
      <c r="E131" s="462"/>
      <c r="F131" s="462"/>
      <c r="G131" s="116" t="str">
        <f>'ConventionalAllocations (Large)'!D53</f>
        <v>Old Actonians Sports Ground, Pope’s Lane, Ealing W5 4LL</v>
      </c>
      <c r="H131" s="462" t="str">
        <f>'ConventionalAllocations (Large)'!E53</f>
        <v>Enabling residential development with retention of green space to support improved sports facilities (primary use).</v>
      </c>
      <c r="I131" s="462">
        <f>'ConventionalAllocations (Large)'!F53</f>
        <v>20</v>
      </c>
      <c r="J131" s="462">
        <f>'ConventionalAllocations (Large)'!H53</f>
        <v>0</v>
      </c>
      <c r="K131" s="462">
        <f>'ConventionalAllocations (Large)'!G53</f>
        <v>20</v>
      </c>
      <c r="L131" s="462" t="str">
        <f>'ConventionalAllocations (Large)'!I53</f>
        <v>None</v>
      </c>
      <c r="M131" s="462">
        <f>'ConventionalAllocations (Large)'!J53</f>
        <v>0</v>
      </c>
      <c r="N131" s="462">
        <f>'ConventionalAllocations (Large)'!K53</f>
        <v>20</v>
      </c>
      <c r="O131" s="462"/>
      <c r="P131" s="462"/>
      <c r="Q131" s="464" t="str">
        <f>'ConventionalAllocations (Large)'!L53</f>
        <v>Ealing Common</v>
      </c>
      <c r="R131" s="464" t="str">
        <f>'ConventionalAllocations (Large)'!M53</f>
        <v>Ealing</v>
      </c>
      <c r="S131" s="464">
        <f>'ConventionalAllocations (Large)'!N53</f>
        <v>518875</v>
      </c>
      <c r="T131" s="464">
        <f>'ConventionalAllocations (Large)'!O53</f>
        <v>179449</v>
      </c>
      <c r="U131" s="464">
        <f>'ConventionalAllocations (Large)'!P53</f>
        <v>12142780</v>
      </c>
      <c r="V131" s="464" t="str">
        <f>'ConventionalAllocations (Large)'!Q53</f>
        <v>No</v>
      </c>
      <c r="W131" s="462"/>
      <c r="X131" s="462"/>
      <c r="Y131" s="473">
        <f>'ConventionalAllocations (Large)'!R53</f>
        <v>2.75</v>
      </c>
      <c r="Z131" s="473">
        <f>'ConventionalAllocations (Large)'!T53</f>
        <v>20</v>
      </c>
      <c r="AA131" s="462"/>
      <c r="AB131" s="462"/>
      <c r="AC131" s="462"/>
      <c r="AD131" s="462"/>
      <c r="AE131" s="462"/>
      <c r="AF131" s="116"/>
      <c r="AG131" s="116" t="s">
        <v>1541</v>
      </c>
      <c r="AJ131" s="462">
        <v>0</v>
      </c>
      <c r="AK131" s="462"/>
      <c r="AL131" s="462"/>
      <c r="AM131" s="462"/>
      <c r="AN131" s="462"/>
      <c r="AO131" s="462"/>
      <c r="AP131" s="462"/>
      <c r="AQ131" s="462"/>
      <c r="AR131" s="116">
        <f>'ConventionalAllocations (Large)'!AJ53</f>
        <v>0</v>
      </c>
      <c r="AS131" s="116">
        <f>'ConventionalAllocations (Large)'!AK53</f>
        <v>0</v>
      </c>
      <c r="AT131" s="116">
        <f>'ConventionalAllocations (Large)'!AL53</f>
        <v>0</v>
      </c>
      <c r="AU131" s="116">
        <f>'ConventionalAllocations (Large)'!AM53</f>
        <v>0</v>
      </c>
      <c r="AV131" s="116">
        <f>'ConventionalAllocations (Large)'!AN53</f>
        <v>0</v>
      </c>
      <c r="AW131" s="116">
        <f>'ConventionalAllocations (Large)'!AO53</f>
        <v>0</v>
      </c>
      <c r="AX131" s="116">
        <f>'ConventionalAllocations (Large)'!AP53</f>
        <v>10</v>
      </c>
      <c r="AY131" s="116">
        <f>'ConventionalAllocations (Large)'!AQ53</f>
        <v>10</v>
      </c>
      <c r="AZ131" s="116">
        <f>'ConventionalAllocations (Large)'!AR53</f>
        <v>0</v>
      </c>
      <c r="BA131" s="116">
        <f>'ConventionalAllocations (Large)'!AS53</f>
        <v>0</v>
      </c>
      <c r="BB131" s="116">
        <f>'ConventionalAllocations (Large)'!AT53</f>
        <v>0</v>
      </c>
      <c r="BC131" s="116">
        <f>'ConventionalAllocations (Large)'!AU53</f>
        <v>0</v>
      </c>
      <c r="BD131" s="116">
        <f>'ConventionalAllocations (Large)'!AV53</f>
        <v>0</v>
      </c>
      <c r="BE131" s="116">
        <f>'ConventionalAllocations (Large)'!AW53</f>
        <v>0</v>
      </c>
      <c r="BF131" s="116">
        <f>'ConventionalAllocations (Large)'!AX53</f>
        <v>0</v>
      </c>
      <c r="BG131" s="116">
        <f>'ConventionalAllocations (Large)'!AY53</f>
        <v>20</v>
      </c>
      <c r="BH131" s="457">
        <f t="shared" si="1"/>
        <v>20</v>
      </c>
      <c r="BI131" s="457" t="str">
        <f>'ConventionalAllocations (Large)'!S53</f>
        <v>No relevant planning applications. 
Capacity informed by earlier pre-application work.</v>
      </c>
      <c r="BJ131" s="457" t="str">
        <f>'ConventionalAllocations (Large)'!Z53</f>
        <v>Bespoke. Noting earlier pre-app activity and modest expectations of the club, delivery could occur at pace, although contingent on club finances.</v>
      </c>
      <c r="BK131" s="457" t="s">
        <v>1181</v>
      </c>
      <c r="BL131" s="457" t="s">
        <v>1175</v>
      </c>
    </row>
    <row r="132" spans="1:64" s="76" customFormat="1" hidden="1" x14ac:dyDescent="0.45">
      <c r="A132" s="462">
        <f>'ConventionalAllocations (Large)'!A54</f>
        <v>50</v>
      </c>
      <c r="B132" s="486" t="str">
        <f>'ConventionalAllocations (Large)'!B54</f>
        <v>NA</v>
      </c>
      <c r="C132" s="462"/>
      <c r="D132" s="462"/>
      <c r="E132" s="462"/>
      <c r="F132" s="462"/>
      <c r="G132" s="462" t="str">
        <f>'ConventionalAllocations (Large)'!D54</f>
        <v>University of West London, St Mary’s Road, Ealing W5 5RF</v>
      </c>
      <c r="H132" s="462" t="str">
        <f>'ConventionalAllocations (Large)'!E54</f>
        <v>Retention of university use, additional provision of residential (infill only).</v>
      </c>
      <c r="I132" s="462">
        <f>'ConventionalAllocations (Large)'!F54</f>
        <v>71</v>
      </c>
      <c r="J132" s="462">
        <f>'ConventionalAllocations (Large)'!H54</f>
        <v>0</v>
      </c>
      <c r="K132" s="462">
        <f>'ConventionalAllocations (Large)'!G54</f>
        <v>71</v>
      </c>
      <c r="L132" s="462" t="str">
        <f>'ConventionalAllocations (Large)'!I54</f>
        <v>None</v>
      </c>
      <c r="M132" s="462">
        <f>'ConventionalAllocations (Large)'!J54</f>
        <v>0</v>
      </c>
      <c r="N132" s="462">
        <f>'ConventionalAllocations (Large)'!K54</f>
        <v>71</v>
      </c>
      <c r="O132" s="462"/>
      <c r="P132" s="462"/>
      <c r="Q132" s="464" t="str">
        <f>'ConventionalAllocations (Large)'!L54</f>
        <v>Ealing Common</v>
      </c>
      <c r="R132" s="464" t="str">
        <f>'ConventionalAllocations (Large)'!M54</f>
        <v>Ealing</v>
      </c>
      <c r="S132" s="464">
        <f>'ConventionalAllocations (Large)'!N54</f>
        <v>517754</v>
      </c>
      <c r="T132" s="464">
        <f>'ConventionalAllocations (Large)'!O54</f>
        <v>179988</v>
      </c>
      <c r="U132" s="464">
        <f>'ConventionalAllocations (Large)'!P54</f>
        <v>12153715</v>
      </c>
      <c r="V132" s="464" t="str">
        <f>'ConventionalAllocations (Large)'!Q54</f>
        <v>No</v>
      </c>
      <c r="W132" s="462"/>
      <c r="X132" s="462"/>
      <c r="Y132" s="448">
        <f>'ConventionalAllocations (Large)'!R54</f>
        <v>1.91</v>
      </c>
      <c r="Z132" s="448">
        <f>'ConventionalAllocations (Large)'!T54</f>
        <v>0</v>
      </c>
      <c r="AA132" s="462"/>
      <c r="AB132" s="462"/>
      <c r="AC132" s="462"/>
      <c r="AD132" s="462"/>
      <c r="AE132" s="462"/>
      <c r="AF132" s="462"/>
      <c r="AG132" s="462"/>
      <c r="AJ132" s="462">
        <v>0</v>
      </c>
      <c r="AK132" s="462"/>
      <c r="AL132" s="462"/>
      <c r="AM132" s="462"/>
      <c r="AN132" s="462"/>
      <c r="AO132" s="462"/>
      <c r="AP132" s="462"/>
      <c r="AQ132" s="462"/>
      <c r="AR132" s="462">
        <f>'ConventionalAllocations (Large)'!AJ54</f>
        <v>0</v>
      </c>
      <c r="AS132" s="462">
        <f>'ConventionalAllocations (Large)'!AK54</f>
        <v>0</v>
      </c>
      <c r="AT132" s="462">
        <f>'ConventionalAllocations (Large)'!AL54</f>
        <v>0</v>
      </c>
      <c r="AU132" s="462">
        <f>'ConventionalAllocations (Large)'!AM54</f>
        <v>0</v>
      </c>
      <c r="AV132" s="462">
        <f>'ConventionalAllocations (Large)'!AN54</f>
        <v>0</v>
      </c>
      <c r="AW132" s="462">
        <f>'ConventionalAllocations (Large)'!AO54</f>
        <v>0</v>
      </c>
      <c r="AX132" s="462">
        <f>'ConventionalAllocations (Large)'!AP54</f>
        <v>0</v>
      </c>
      <c r="AY132" s="462">
        <f>'ConventionalAllocations (Large)'!AQ54</f>
        <v>0</v>
      </c>
      <c r="AZ132" s="462">
        <f>'ConventionalAllocations (Large)'!AR54</f>
        <v>0</v>
      </c>
      <c r="BA132" s="462">
        <f>'ConventionalAllocations (Large)'!AS54</f>
        <v>0</v>
      </c>
      <c r="BB132" s="462">
        <f>'ConventionalAllocations (Large)'!AT54</f>
        <v>0</v>
      </c>
      <c r="BC132" s="462">
        <f>'ConventionalAllocations (Large)'!AU54</f>
        <v>0</v>
      </c>
      <c r="BD132" s="462">
        <f>'ConventionalAllocations (Large)'!AV54</f>
        <v>0</v>
      </c>
      <c r="BE132" s="462">
        <f>'ConventionalAllocations (Large)'!AW54</f>
        <v>0</v>
      </c>
      <c r="BF132" s="462">
        <f>'ConventionalAllocations (Large)'!AX54</f>
        <v>0</v>
      </c>
      <c r="BG132" s="462">
        <f>'ConventionalAllocations (Large)'!AY54</f>
        <v>0</v>
      </c>
      <c r="BH132" s="457">
        <f t="shared" si="1"/>
        <v>0</v>
      </c>
      <c r="BI132" s="457" t="str">
        <f>'ConventionalAllocations (Large)'!S54</f>
        <v xml:space="preserve">No longer pursued as Allocation.
</v>
      </c>
      <c r="BJ132" s="457" t="str">
        <f>'ConventionalAllocations (Large)'!Z54</f>
        <v>NA</v>
      </c>
      <c r="BK132" s="457" t="s">
        <v>594</v>
      </c>
      <c r="BL132" s="457" t="s">
        <v>37</v>
      </c>
    </row>
    <row r="133" spans="1:64" x14ac:dyDescent="0.45">
      <c r="A133" s="462">
        <f>'ConventionalAllocations (Large)'!A55</f>
        <v>51</v>
      </c>
      <c r="B133" s="465" t="str">
        <f>'ConventionalAllocations (Large)'!B55</f>
        <v>24EA</v>
      </c>
      <c r="C133" s="462"/>
      <c r="D133" s="462"/>
      <c r="E133" s="462"/>
      <c r="F133" s="462"/>
      <c r="G133" s="116" t="str">
        <f>'ConventionalAllocations (Large)'!D55</f>
        <v>Wickes, South Ealing Road, Ealing W5 4QS</v>
      </c>
      <c r="H133" s="462" t="str">
        <f>'ConventionalAllocations (Large)'!E55</f>
        <v>Residential led, mixed use.</v>
      </c>
      <c r="I133" s="462">
        <f>'ConventionalAllocations (Large)'!F55</f>
        <v>162</v>
      </c>
      <c r="J133" s="462">
        <f>'ConventionalAllocations (Large)'!H55</f>
        <v>0</v>
      </c>
      <c r="K133" s="462">
        <f>'ConventionalAllocations (Large)'!G55</f>
        <v>162</v>
      </c>
      <c r="L133" s="462" t="str">
        <f>'ConventionalAllocations (Large)'!I55</f>
        <v>None</v>
      </c>
      <c r="M133" s="462">
        <f>'ConventionalAllocations (Large)'!J55</f>
        <v>0</v>
      </c>
      <c r="N133" s="462">
        <f>'ConventionalAllocations (Large)'!K55</f>
        <v>162</v>
      </c>
      <c r="O133" s="462"/>
      <c r="P133" s="462"/>
      <c r="Q133" s="464" t="str">
        <f>'ConventionalAllocations (Large)'!L55</f>
        <v>Ealing Common</v>
      </c>
      <c r="R133" s="464" t="str">
        <f>'ConventionalAllocations (Large)'!M55</f>
        <v>Ealing</v>
      </c>
      <c r="S133" s="464">
        <f>'ConventionalAllocations (Large)'!N55</f>
        <v>517678</v>
      </c>
      <c r="T133" s="464">
        <f>'ConventionalAllocations (Large)'!O55</f>
        <v>179258</v>
      </c>
      <c r="U133" s="464">
        <f>'ConventionalAllocations (Large)'!P55</f>
        <v>12130546</v>
      </c>
      <c r="V133" s="464" t="str">
        <f>'ConventionalAllocations (Large)'!Q55</f>
        <v>No</v>
      </c>
      <c r="W133" s="462"/>
      <c r="X133" s="462"/>
      <c r="Y133" s="473">
        <f>'ConventionalAllocations (Large)'!R55</f>
        <v>0.66</v>
      </c>
      <c r="Z133" s="473">
        <f>'ConventionalAllocations (Large)'!T55</f>
        <v>162</v>
      </c>
      <c r="AA133" s="462"/>
      <c r="AB133" s="462"/>
      <c r="AC133" s="462"/>
      <c r="AD133" s="462"/>
      <c r="AE133" s="462"/>
      <c r="AF133" s="116"/>
      <c r="AG133" s="116" t="s">
        <v>1541</v>
      </c>
      <c r="AJ133" s="462">
        <v>0</v>
      </c>
      <c r="AK133" s="462"/>
      <c r="AL133" s="462"/>
      <c r="AM133" s="462"/>
      <c r="AN133" s="462"/>
      <c r="AO133" s="462"/>
      <c r="AP133" s="462"/>
      <c r="AQ133" s="462"/>
      <c r="AR133" s="116">
        <f>'ConventionalAllocations (Large)'!AJ55</f>
        <v>0</v>
      </c>
      <c r="AS133" s="116">
        <f>'ConventionalAllocations (Large)'!AK55</f>
        <v>0</v>
      </c>
      <c r="AT133" s="116">
        <f>'ConventionalAllocations (Large)'!AL55</f>
        <v>0</v>
      </c>
      <c r="AU133" s="116">
        <f>'ConventionalAllocations (Large)'!AM55</f>
        <v>0</v>
      </c>
      <c r="AV133" s="116">
        <f>'ConventionalAllocations (Large)'!AN55</f>
        <v>0</v>
      </c>
      <c r="AW133" s="116">
        <f>'ConventionalAllocations (Large)'!AO55</f>
        <v>0</v>
      </c>
      <c r="AX133" s="116">
        <f>'ConventionalAllocations (Large)'!AP55</f>
        <v>0</v>
      </c>
      <c r="AY133" s="116">
        <f>'ConventionalAllocations (Large)'!AQ55</f>
        <v>0</v>
      </c>
      <c r="AZ133" s="116">
        <f>'ConventionalAllocations (Large)'!AR55</f>
        <v>40</v>
      </c>
      <c r="BA133" s="116">
        <f>'ConventionalAllocations (Large)'!AS55</f>
        <v>40</v>
      </c>
      <c r="BB133" s="116">
        <f>'ConventionalAllocations (Large)'!AT55</f>
        <v>41</v>
      </c>
      <c r="BC133" s="116">
        <f>'ConventionalAllocations (Large)'!AU55</f>
        <v>41</v>
      </c>
      <c r="BD133" s="116">
        <f>'ConventionalAllocations (Large)'!AV55</f>
        <v>0</v>
      </c>
      <c r="BE133" s="116">
        <f>'ConventionalAllocations (Large)'!AW55</f>
        <v>0</v>
      </c>
      <c r="BF133" s="116">
        <f>'ConventionalAllocations (Large)'!AX55</f>
        <v>0</v>
      </c>
      <c r="BG133" s="116">
        <f>'ConventionalAllocations (Large)'!AY55</f>
        <v>162</v>
      </c>
      <c r="BH133" s="457">
        <f t="shared" si="1"/>
        <v>162</v>
      </c>
      <c r="BI133" s="457" t="str">
        <f>'ConventionalAllocations (Large)'!S55</f>
        <v>No relevant planning applications. 
Capacity derived from Ealing R19 Capacity Assessment.</v>
      </c>
      <c r="BJ133" s="457" t="str">
        <f>'ConventionalAllocations (Large)'!Z55</f>
        <v>Beyond 5 years. Figures not informed by extant or pending applications. Scenario 29</v>
      </c>
      <c r="BK133" s="457" t="s">
        <v>546</v>
      </c>
      <c r="BL133" s="457" t="s">
        <v>620</v>
      </c>
    </row>
    <row r="134" spans="1:64" x14ac:dyDescent="0.45">
      <c r="A134" s="462">
        <f>'ConventionalAllocations (Large)'!A56</f>
        <v>52</v>
      </c>
      <c r="B134" s="465" t="str">
        <f>'ConventionalAllocations (Large)'!B56</f>
        <v>25EA</v>
      </c>
      <c r="C134" s="462"/>
      <c r="D134" s="462"/>
      <c r="E134" s="462"/>
      <c r="F134" s="462"/>
      <c r="G134" s="116" t="str">
        <f>'ConventionalAllocations (Large)'!D56</f>
        <v>Travis Perkins, Popes Lane, Ealing W5 4PA</v>
      </c>
      <c r="H134" s="462" t="str">
        <f>'ConventionalAllocations (Large)'!E56</f>
        <v>Residential</v>
      </c>
      <c r="I134" s="462">
        <f>'ConventionalAllocations (Large)'!F56</f>
        <v>87</v>
      </c>
      <c r="J134" s="462">
        <f>'ConventionalAllocations (Large)'!H56</f>
        <v>0</v>
      </c>
      <c r="K134" s="462">
        <f>'ConventionalAllocations (Large)'!G56</f>
        <v>87</v>
      </c>
      <c r="L134" s="462" t="str">
        <f>'ConventionalAllocations (Large)'!I56</f>
        <v>None</v>
      </c>
      <c r="M134" s="462">
        <f>'ConventionalAllocations (Large)'!J56</f>
        <v>0</v>
      </c>
      <c r="N134" s="462">
        <f>'ConventionalAllocations (Large)'!K56</f>
        <v>87</v>
      </c>
      <c r="O134" s="462"/>
      <c r="P134" s="462"/>
      <c r="Q134" s="464" t="str">
        <f>'ConventionalAllocations (Large)'!L56</f>
        <v>Northfield</v>
      </c>
      <c r="R134" s="464" t="str">
        <f>'ConventionalAllocations (Large)'!M56</f>
        <v>Ealing</v>
      </c>
      <c r="S134" s="464">
        <f>'ConventionalAllocations (Large)'!N56</f>
        <v>517941</v>
      </c>
      <c r="T134" s="464">
        <f>'ConventionalAllocations (Large)'!O56</f>
        <v>179100</v>
      </c>
      <c r="U134" s="464">
        <f>'ConventionalAllocations (Large)'!P56</f>
        <v>12157200</v>
      </c>
      <c r="V134" s="464" t="str">
        <f>'ConventionalAllocations (Large)'!Q56</f>
        <v>No</v>
      </c>
      <c r="W134" s="462"/>
      <c r="X134" s="462"/>
      <c r="Y134" s="473">
        <f>'ConventionalAllocations (Large)'!R56</f>
        <v>0.37</v>
      </c>
      <c r="Z134" s="473">
        <f>'ConventionalAllocations (Large)'!T56</f>
        <v>87</v>
      </c>
      <c r="AA134" s="462"/>
      <c r="AB134" s="462"/>
      <c r="AC134" s="462"/>
      <c r="AD134" s="462"/>
      <c r="AE134" s="462"/>
      <c r="AF134" s="116"/>
      <c r="AG134" s="116" t="s">
        <v>1541</v>
      </c>
      <c r="AJ134" s="462">
        <v>0</v>
      </c>
      <c r="AK134" s="462"/>
      <c r="AL134" s="462"/>
      <c r="AM134" s="462"/>
      <c r="AN134" s="462"/>
      <c r="AO134" s="462"/>
      <c r="AP134" s="462"/>
      <c r="AQ134" s="462"/>
      <c r="AR134" s="116">
        <f>'ConventionalAllocations (Large)'!AJ56</f>
        <v>0</v>
      </c>
      <c r="AS134" s="116">
        <f>'ConventionalAllocations (Large)'!AK56</f>
        <v>0</v>
      </c>
      <c r="AT134" s="116">
        <f>'ConventionalAllocations (Large)'!AL56</f>
        <v>0</v>
      </c>
      <c r="AU134" s="116">
        <f>'ConventionalAllocations (Large)'!AM56</f>
        <v>0</v>
      </c>
      <c r="AV134" s="116">
        <f>'ConventionalAllocations (Large)'!AN56</f>
        <v>0</v>
      </c>
      <c r="AW134" s="116">
        <f>'ConventionalAllocations (Large)'!AO56</f>
        <v>0</v>
      </c>
      <c r="AX134" s="116">
        <f>'ConventionalAllocations (Large)'!AP56</f>
        <v>0</v>
      </c>
      <c r="AY134" s="116">
        <f>'ConventionalAllocations (Large)'!AQ56</f>
        <v>29</v>
      </c>
      <c r="AZ134" s="116">
        <f>'ConventionalAllocations (Large)'!AR56</f>
        <v>29</v>
      </c>
      <c r="BA134" s="116">
        <f>'ConventionalAllocations (Large)'!AS56</f>
        <v>29</v>
      </c>
      <c r="BB134" s="116">
        <f>'ConventionalAllocations (Large)'!AT56</f>
        <v>0</v>
      </c>
      <c r="BC134" s="116">
        <f>'ConventionalAllocations (Large)'!AU56</f>
        <v>0</v>
      </c>
      <c r="BD134" s="116">
        <f>'ConventionalAllocations (Large)'!AV56</f>
        <v>0</v>
      </c>
      <c r="BE134" s="116">
        <f>'ConventionalAllocations (Large)'!AW56</f>
        <v>0</v>
      </c>
      <c r="BF134" s="116">
        <f>'ConventionalAllocations (Large)'!AX56</f>
        <v>0</v>
      </c>
      <c r="BG134" s="116">
        <f>'ConventionalAllocations (Large)'!AY56</f>
        <v>87</v>
      </c>
      <c r="BH134" s="457">
        <f t="shared" si="1"/>
        <v>87</v>
      </c>
      <c r="BI134" s="457" t="str">
        <f>'ConventionalAllocations (Large)'!S56</f>
        <v xml:space="preserve">No relevant planning applications. 
Capacity derived from Ealing R19 Capacity Assessment.
</v>
      </c>
      <c r="BJ134" s="457" t="str">
        <f>'ConventionalAllocations (Large)'!Z56</f>
        <v>Beyond 5 years. Figures not informed by extant or pending applications. Scenario 28</v>
      </c>
      <c r="BK134" s="457" t="s">
        <v>677</v>
      </c>
      <c r="BL134" s="457" t="s">
        <v>626</v>
      </c>
    </row>
    <row r="135" spans="1:64" x14ac:dyDescent="0.45">
      <c r="A135" s="462">
        <f>'ConventionalAllocations (Large)'!A57</f>
        <v>53</v>
      </c>
      <c r="B135" s="465" t="str">
        <f>'ConventionalAllocations (Large)'!B57</f>
        <v>01GR</v>
      </c>
      <c r="C135" s="462"/>
      <c r="D135" s="462"/>
      <c r="E135" s="462"/>
      <c r="F135" s="462"/>
      <c r="G135" s="116" t="str">
        <f>'ConventionalAllocations (Large)'!D57</f>
        <v>Greenford Hall, Methodist Church, Police Station &amp; Clinic, 19 - 25 Oldfield Lane South, Greenford UB6 9LG</v>
      </c>
      <c r="H135" s="462" t="str">
        <f>'ConventionalAllocations (Large)'!E57</f>
        <v>Residential, leisure, community, health and place of worship</v>
      </c>
      <c r="I135" s="462">
        <f>'ConventionalAllocations (Large)'!F57</f>
        <v>6</v>
      </c>
      <c r="J135" s="462">
        <f>'ConventionalAllocations (Large)'!H57</f>
        <v>1</v>
      </c>
      <c r="K135" s="462">
        <f>'ConventionalAllocations (Large)'!G57</f>
        <v>5</v>
      </c>
      <c r="L135" s="462" t="str">
        <f>'ConventionalAllocations (Large)'!I57</f>
        <v>223478FUL</v>
      </c>
      <c r="M135" s="462">
        <f>'ConventionalAllocations (Large)'!J57</f>
        <v>0</v>
      </c>
      <c r="N135" s="462">
        <f>'ConventionalAllocations (Large)'!K57</f>
        <v>5</v>
      </c>
      <c r="O135" s="462"/>
      <c r="P135" s="462"/>
      <c r="Q135" s="464" t="str">
        <f>'ConventionalAllocations (Large)'!L57</f>
        <v>Greenford Broadway</v>
      </c>
      <c r="R135" s="464" t="str">
        <f>'ConventionalAllocations (Large)'!M57</f>
        <v>Greenford</v>
      </c>
      <c r="S135" s="464">
        <f>'ConventionalAllocations (Large)'!N57</f>
        <v>514151</v>
      </c>
      <c r="T135" s="464">
        <f>'ConventionalAllocations (Large)'!O57</f>
        <v>182414</v>
      </c>
      <c r="U135" s="464">
        <f>'ConventionalAllocations (Large)'!P57</f>
        <v>0</v>
      </c>
      <c r="V135" s="464" t="str">
        <f>'ConventionalAllocations (Large)'!Q57</f>
        <v>No</v>
      </c>
      <c r="W135" s="462"/>
      <c r="X135" s="462"/>
      <c r="Y135" s="473">
        <f>'ConventionalAllocations (Large)'!R57</f>
        <v>1.3</v>
      </c>
      <c r="Z135" s="473">
        <f>'ConventionalAllocations (Large)'!T57</f>
        <v>5</v>
      </c>
      <c r="AA135" s="462"/>
      <c r="AB135" s="462"/>
      <c r="AC135" s="462"/>
      <c r="AD135" s="462"/>
      <c r="AE135" s="462"/>
      <c r="AF135" s="116"/>
      <c r="AG135" s="116" t="s">
        <v>1541</v>
      </c>
      <c r="AJ135" s="462">
        <v>0</v>
      </c>
      <c r="AK135" s="462"/>
      <c r="AL135" s="462"/>
      <c r="AM135" s="462"/>
      <c r="AN135" s="462"/>
      <c r="AO135" s="462"/>
      <c r="AP135" s="462"/>
      <c r="AQ135" s="462"/>
      <c r="AR135" s="116">
        <f>'ConventionalAllocations (Large)'!AJ57</f>
        <v>0</v>
      </c>
      <c r="AS135" s="116">
        <f>'ConventionalAllocations (Large)'!AK57</f>
        <v>0</v>
      </c>
      <c r="AT135" s="116">
        <f>'ConventionalAllocations (Large)'!AL57</f>
        <v>0</v>
      </c>
      <c r="AU135" s="116">
        <f>'ConventionalAllocations (Large)'!AM57</f>
        <v>0</v>
      </c>
      <c r="AV135" s="116">
        <f>'ConventionalAllocations (Large)'!AN57</f>
        <v>0</v>
      </c>
      <c r="AW135" s="116">
        <f>'ConventionalAllocations (Large)'!AO57</f>
        <v>0</v>
      </c>
      <c r="AX135" s="116">
        <f>'ConventionalAllocations (Large)'!AP57</f>
        <v>0</v>
      </c>
      <c r="AY135" s="116">
        <f>'ConventionalAllocations (Large)'!AQ57</f>
        <v>2</v>
      </c>
      <c r="AZ135" s="116">
        <f>'ConventionalAllocations (Large)'!AR57</f>
        <v>3</v>
      </c>
      <c r="BA135" s="116">
        <f>'ConventionalAllocations (Large)'!AS57</f>
        <v>0</v>
      </c>
      <c r="BB135" s="116">
        <f>'ConventionalAllocations (Large)'!AT57</f>
        <v>0</v>
      </c>
      <c r="BC135" s="116">
        <f>'ConventionalAllocations (Large)'!AU57</f>
        <v>0</v>
      </c>
      <c r="BD135" s="116">
        <f>'ConventionalAllocations (Large)'!AV57</f>
        <v>0</v>
      </c>
      <c r="BE135" s="116">
        <f>'ConventionalAllocations (Large)'!AW57</f>
        <v>0</v>
      </c>
      <c r="BF135" s="116">
        <f>'ConventionalAllocations (Large)'!AX57</f>
        <v>0</v>
      </c>
      <c r="BG135" s="116">
        <f>'ConventionalAllocations (Large)'!AY57</f>
        <v>5</v>
      </c>
      <c r="BH135" s="457">
        <f t="shared" ref="BH135:BH198" si="2">SUM(AW135:BF135)</f>
        <v>5</v>
      </c>
      <c r="BI135" s="457" t="str">
        <f>'ConventionalAllocations (Large)'!S57</f>
        <v xml:space="preserve">A pending application (223478FUL) (now refused May 2025) involving the redevelopment of the police station for 36 units - is listed in the 'Conventional Pending' tab, although its contribution is substituted by this allocation input instead.  The allocation capacity input has been informed by the Tall Building Feasibility Study, which assumes residential on the police station part of the site (block A GR01), achieved via the conversion of the police station with some infill to the rear.  It is noteworthy that the capacity estimate for GR01 is 6 units only and falls significantly below the pending scheme for the police station, although the pending scheme involves the comprehensive redevelopment of the police station site.  </v>
      </c>
      <c r="BJ135" s="457" t="str">
        <f>'ConventionalAllocations (Large)'!Z57</f>
        <v>Beyond 5 years. Scenario 27</v>
      </c>
      <c r="BK135" s="457" t="s">
        <v>1382</v>
      </c>
      <c r="BL135" s="457" t="s">
        <v>712</v>
      </c>
    </row>
    <row r="136" spans="1:64" x14ac:dyDescent="0.45">
      <c r="A136" s="462">
        <f>'ConventionalAllocations (Large)'!A58</f>
        <v>54</v>
      </c>
      <c r="B136" s="465" t="str">
        <f>'ConventionalAllocations (Large)'!B58</f>
        <v>02GR</v>
      </c>
      <c r="C136" s="462"/>
      <c r="D136" s="462"/>
      <c r="E136" s="462"/>
      <c r="F136" s="462"/>
      <c r="G136" s="116" t="str">
        <f>'ConventionalAllocations (Large)'!D58</f>
        <v>Greenford Broadway Car Park, Greenford Broadway, Greenford UB6 9QA</v>
      </c>
      <c r="H136" s="462" t="str">
        <f>'ConventionalAllocations (Large)'!E58</f>
        <v>Residential, retail and community.</v>
      </c>
      <c r="I136" s="462">
        <f>'ConventionalAllocations (Large)'!F58</f>
        <v>156</v>
      </c>
      <c r="J136" s="462">
        <f>'ConventionalAllocations (Large)'!H58</f>
        <v>2</v>
      </c>
      <c r="K136" s="462">
        <f>'ConventionalAllocations (Large)'!G58</f>
        <v>154</v>
      </c>
      <c r="L136" s="462" t="str">
        <f>'ConventionalAllocations (Large)'!I58</f>
        <v>None</v>
      </c>
      <c r="M136" s="462">
        <f>'ConventionalAllocations (Large)'!J58</f>
        <v>0</v>
      </c>
      <c r="N136" s="462">
        <f>'ConventionalAllocations (Large)'!K58</f>
        <v>154</v>
      </c>
      <c r="O136" s="462"/>
      <c r="P136" s="462"/>
      <c r="Q136" s="464" t="str">
        <f>'ConventionalAllocations (Large)'!L58</f>
        <v>Greenford Broadway</v>
      </c>
      <c r="R136" s="464" t="str">
        <f>'ConventionalAllocations (Large)'!M58</f>
        <v>Greenford</v>
      </c>
      <c r="S136" s="464">
        <f>'ConventionalAllocations (Large)'!N58</f>
        <v>514295</v>
      </c>
      <c r="T136" s="464">
        <f>'ConventionalAllocations (Large)'!O58</f>
        <v>182368</v>
      </c>
      <c r="U136" s="464">
        <f>'ConventionalAllocations (Large)'!P58</f>
        <v>0</v>
      </c>
      <c r="V136" s="464" t="str">
        <f>'ConventionalAllocations (Large)'!Q58</f>
        <v>No</v>
      </c>
      <c r="W136" s="462"/>
      <c r="X136" s="462"/>
      <c r="Y136" s="473">
        <f>'ConventionalAllocations (Large)'!R58</f>
        <v>1.37</v>
      </c>
      <c r="Z136" s="473">
        <f>'ConventionalAllocations (Large)'!T58</f>
        <v>154</v>
      </c>
      <c r="AA136" s="462"/>
      <c r="AB136" s="462"/>
      <c r="AC136" s="462"/>
      <c r="AD136" s="462"/>
      <c r="AE136" s="462"/>
      <c r="AF136" s="116"/>
      <c r="AG136" s="116" t="s">
        <v>1541</v>
      </c>
      <c r="AJ136" s="462">
        <v>0</v>
      </c>
      <c r="AK136" s="462"/>
      <c r="AL136" s="462"/>
      <c r="AM136" s="462"/>
      <c r="AN136" s="462"/>
      <c r="AO136" s="462"/>
      <c r="AP136" s="462"/>
      <c r="AQ136" s="462"/>
      <c r="AR136" s="116">
        <f>'ConventionalAllocations (Large)'!AJ58</f>
        <v>0</v>
      </c>
      <c r="AS136" s="116">
        <f>'ConventionalAllocations (Large)'!AK58</f>
        <v>0</v>
      </c>
      <c r="AT136" s="116">
        <f>'ConventionalAllocations (Large)'!AL58</f>
        <v>0</v>
      </c>
      <c r="AU136" s="116">
        <f>'ConventionalAllocations (Large)'!AM58</f>
        <v>0</v>
      </c>
      <c r="AV136" s="116">
        <f>'ConventionalAllocations (Large)'!AN58</f>
        <v>0</v>
      </c>
      <c r="AW136" s="116">
        <f>'ConventionalAllocations (Large)'!AO58</f>
        <v>0</v>
      </c>
      <c r="AX136" s="116">
        <f>'ConventionalAllocations (Large)'!AP58</f>
        <v>0</v>
      </c>
      <c r="AY136" s="116">
        <f>'ConventionalAllocations (Large)'!AQ58</f>
        <v>0</v>
      </c>
      <c r="AZ136" s="116">
        <f>'ConventionalAllocations (Large)'!AR58</f>
        <v>38</v>
      </c>
      <c r="BA136" s="116">
        <f>'ConventionalAllocations (Large)'!AS58</f>
        <v>38</v>
      </c>
      <c r="BB136" s="116">
        <f>'ConventionalAllocations (Large)'!AT58</f>
        <v>39</v>
      </c>
      <c r="BC136" s="116">
        <f>'ConventionalAllocations (Large)'!AU58</f>
        <v>39</v>
      </c>
      <c r="BD136" s="116">
        <f>'ConventionalAllocations (Large)'!AV58</f>
        <v>0</v>
      </c>
      <c r="BE136" s="116">
        <f>'ConventionalAllocations (Large)'!AW58</f>
        <v>0</v>
      </c>
      <c r="BF136" s="116">
        <f>'ConventionalAllocations (Large)'!AX58</f>
        <v>0</v>
      </c>
      <c r="BG136" s="116">
        <f>'ConventionalAllocations (Large)'!AY58</f>
        <v>154</v>
      </c>
      <c r="BH136" s="457">
        <f t="shared" si="2"/>
        <v>154</v>
      </c>
      <c r="BI136" s="457" t="str">
        <f>'ConventionalAllocations (Large)'!S58</f>
        <v xml:space="preserve">No relevant planning applications. 
Capacity derived from the Tall Building Feasibility Study based off the 'alternative option' incorporating Tesco and bank.
</v>
      </c>
      <c r="BJ136" s="457" t="str">
        <f>'ConventionalAllocations (Large)'!Z58</f>
        <v>Beyond 5 years. Figures not informed by extant or pending applications. Scenario 29</v>
      </c>
      <c r="BK136" s="457" t="s">
        <v>1182</v>
      </c>
      <c r="BL136" s="457" t="s">
        <v>620</v>
      </c>
    </row>
    <row r="137" spans="1:64" s="76" customFormat="1" hidden="1" x14ac:dyDescent="0.45">
      <c r="A137" s="462">
        <f>'ConventionalAllocations (Large)'!A59</f>
        <v>55</v>
      </c>
      <c r="B137" s="486" t="str">
        <f>'ConventionalAllocations (Large)'!B59</f>
        <v>NA</v>
      </c>
      <c r="C137" s="462"/>
      <c r="D137" s="462"/>
      <c r="E137" s="462"/>
      <c r="F137" s="462"/>
      <c r="G137" s="462" t="str">
        <f>'ConventionalAllocations (Large)'!D59</f>
        <v>Stanhope Primary School &amp; Education Centre, Mansell Road, Greenford, UB6 9EG</v>
      </c>
      <c r="H137" s="462" t="str">
        <f>'ConventionalAllocations (Large)'!E59</f>
        <v>Residential and reprovision of school and education centre</v>
      </c>
      <c r="I137" s="462">
        <f>'ConventionalAllocations (Large)'!F59</f>
        <v>211</v>
      </c>
      <c r="J137" s="462">
        <f>'ConventionalAllocations (Large)'!H59</f>
        <v>0</v>
      </c>
      <c r="K137" s="462">
        <f>'ConventionalAllocations (Large)'!G59</f>
        <v>211</v>
      </c>
      <c r="L137" s="462" t="str">
        <f>'ConventionalAllocations (Large)'!I59</f>
        <v>None</v>
      </c>
      <c r="M137" s="462">
        <f>'ConventionalAllocations (Large)'!J59</f>
        <v>0</v>
      </c>
      <c r="N137" s="462">
        <f>'ConventionalAllocations (Large)'!K59</f>
        <v>211</v>
      </c>
      <c r="O137" s="462"/>
      <c r="P137" s="462"/>
      <c r="Q137" s="464" t="str">
        <f>'ConventionalAllocations (Large)'!L59</f>
        <v>Greenford Broadway</v>
      </c>
      <c r="R137" s="464" t="str">
        <f>'ConventionalAllocations (Large)'!M59</f>
        <v>Greenford</v>
      </c>
      <c r="S137" s="464">
        <f>'ConventionalAllocations (Large)'!N59</f>
        <v>0</v>
      </c>
      <c r="T137" s="464">
        <f>'ConventionalAllocations (Large)'!O59</f>
        <v>0</v>
      </c>
      <c r="U137" s="464">
        <f>'ConventionalAllocations (Large)'!P59</f>
        <v>0</v>
      </c>
      <c r="V137" s="464" t="str">
        <f>'ConventionalAllocations (Large)'!Q59</f>
        <v>No</v>
      </c>
      <c r="W137" s="462"/>
      <c r="X137" s="462"/>
      <c r="Y137" s="448">
        <f>'ConventionalAllocations (Large)'!R59</f>
        <v>2.79</v>
      </c>
      <c r="Z137" s="448">
        <f>'ConventionalAllocations (Large)'!T59</f>
        <v>0</v>
      </c>
      <c r="AA137" s="462"/>
      <c r="AB137" s="462"/>
      <c r="AC137" s="462"/>
      <c r="AD137" s="462"/>
      <c r="AE137" s="462"/>
      <c r="AF137" s="462"/>
      <c r="AG137" s="462"/>
      <c r="AJ137" s="462">
        <v>0</v>
      </c>
      <c r="AK137" s="462"/>
      <c r="AL137" s="462"/>
      <c r="AM137" s="462"/>
      <c r="AN137" s="462"/>
      <c r="AO137" s="462"/>
      <c r="AP137" s="462"/>
      <c r="AQ137" s="462"/>
      <c r="AR137" s="462">
        <f>'ConventionalAllocations (Large)'!AJ59</f>
        <v>0</v>
      </c>
      <c r="AS137" s="462">
        <f>'ConventionalAllocations (Large)'!AK59</f>
        <v>0</v>
      </c>
      <c r="AT137" s="462">
        <f>'ConventionalAllocations (Large)'!AL59</f>
        <v>0</v>
      </c>
      <c r="AU137" s="462">
        <f>'ConventionalAllocations (Large)'!AM59</f>
        <v>0</v>
      </c>
      <c r="AV137" s="462">
        <f>'ConventionalAllocations (Large)'!AN59</f>
        <v>0</v>
      </c>
      <c r="AW137" s="462">
        <f>'ConventionalAllocations (Large)'!AO59</f>
        <v>0</v>
      </c>
      <c r="AX137" s="462">
        <f>'ConventionalAllocations (Large)'!AP59</f>
        <v>0</v>
      </c>
      <c r="AY137" s="462">
        <f>'ConventionalAllocations (Large)'!AQ59</f>
        <v>0</v>
      </c>
      <c r="AZ137" s="462">
        <f>'ConventionalAllocations (Large)'!AR59</f>
        <v>0</v>
      </c>
      <c r="BA137" s="462">
        <f>'ConventionalAllocations (Large)'!AS59</f>
        <v>0</v>
      </c>
      <c r="BB137" s="462">
        <f>'ConventionalAllocations (Large)'!AT59</f>
        <v>0</v>
      </c>
      <c r="BC137" s="462">
        <f>'ConventionalAllocations (Large)'!AU59</f>
        <v>0</v>
      </c>
      <c r="BD137" s="462">
        <f>'ConventionalAllocations (Large)'!AV59</f>
        <v>0</v>
      </c>
      <c r="BE137" s="462">
        <f>'ConventionalAllocations (Large)'!AW59</f>
        <v>0</v>
      </c>
      <c r="BF137" s="462">
        <f>'ConventionalAllocations (Large)'!AX59</f>
        <v>0</v>
      </c>
      <c r="BG137" s="462">
        <f>'ConventionalAllocations (Large)'!AY59</f>
        <v>0</v>
      </c>
      <c r="BH137" s="457">
        <f t="shared" si="2"/>
        <v>0</v>
      </c>
      <c r="BI137" s="457" t="str">
        <f>'ConventionalAllocations (Large)'!S59</f>
        <v xml:space="preserve">No longer pursued as Allocation.
</v>
      </c>
      <c r="BJ137" s="457" t="str">
        <f>'ConventionalAllocations (Large)'!Z59</f>
        <v>NA</v>
      </c>
      <c r="BK137" s="457" t="s">
        <v>594</v>
      </c>
      <c r="BL137" s="457" t="s">
        <v>37</v>
      </c>
    </row>
    <row r="138" spans="1:64" s="76" customFormat="1" hidden="1" x14ac:dyDescent="0.45">
      <c r="A138" s="462">
        <f>'ConventionalAllocations (Large)'!A60</f>
        <v>56</v>
      </c>
      <c r="B138" s="486" t="str">
        <f>'ConventionalAllocations (Large)'!B60</f>
        <v>NA</v>
      </c>
      <c r="C138" s="462"/>
      <c r="D138" s="462"/>
      <c r="E138" s="462"/>
      <c r="F138" s="462"/>
      <c r="G138" s="462" t="str">
        <f>'ConventionalAllocations (Large)'!D60</f>
        <v>Progress House &amp; Garage, 412 Greenford Road, Greenford UB6 9AH</v>
      </c>
      <c r="H138" s="462" t="str">
        <f>'ConventionalAllocations (Large)'!E60</f>
        <v>Mixed-use scheme of retail, office, community and residential</v>
      </c>
      <c r="I138" s="462">
        <f>'ConventionalAllocations (Large)'!F60</f>
        <v>14</v>
      </c>
      <c r="J138" s="462">
        <f>'ConventionalAllocations (Large)'!H60</f>
        <v>0</v>
      </c>
      <c r="K138" s="462">
        <f>'ConventionalAllocations (Large)'!G60</f>
        <v>14</v>
      </c>
      <c r="L138" s="462" t="str">
        <f>'ConventionalAllocations (Large)'!I60</f>
        <v>193575FUL (small site and so excluded from pipeline)</v>
      </c>
      <c r="M138" s="462">
        <f>'ConventionalAllocations (Large)'!J60</f>
        <v>0</v>
      </c>
      <c r="N138" s="462">
        <f>'ConventionalAllocations (Large)'!K60</f>
        <v>10</v>
      </c>
      <c r="O138" s="462"/>
      <c r="P138" s="462"/>
      <c r="Q138" s="464" t="str">
        <f>'ConventionalAllocations (Large)'!L60</f>
        <v>Greenford Broadway</v>
      </c>
      <c r="R138" s="464" t="str">
        <f>'ConventionalAllocations (Large)'!M60</f>
        <v>Greenford</v>
      </c>
      <c r="S138" s="464">
        <f>'ConventionalAllocations (Large)'!N60</f>
        <v>0</v>
      </c>
      <c r="T138" s="464">
        <f>'ConventionalAllocations (Large)'!O60</f>
        <v>0</v>
      </c>
      <c r="U138" s="464">
        <f>'ConventionalAllocations (Large)'!P60</f>
        <v>0</v>
      </c>
      <c r="V138" s="464" t="str">
        <f>'ConventionalAllocations (Large)'!Q60</f>
        <v>GRE2</v>
      </c>
      <c r="W138" s="462"/>
      <c r="X138" s="462"/>
      <c r="Y138" s="448">
        <f>'ConventionalAllocations (Large)'!R60</f>
        <v>0.14000000000000001</v>
      </c>
      <c r="Z138" s="448">
        <f>'ConventionalAllocations (Large)'!T60</f>
        <v>0</v>
      </c>
      <c r="AA138" s="462"/>
      <c r="AB138" s="462"/>
      <c r="AC138" s="462"/>
      <c r="AD138" s="462"/>
      <c r="AE138" s="462"/>
      <c r="AF138" s="462"/>
      <c r="AG138" s="462"/>
      <c r="AJ138" s="462">
        <v>0</v>
      </c>
      <c r="AK138" s="462"/>
      <c r="AL138" s="462"/>
      <c r="AM138" s="462"/>
      <c r="AN138" s="462"/>
      <c r="AO138" s="462"/>
      <c r="AP138" s="462"/>
      <c r="AQ138" s="462"/>
      <c r="AR138" s="462">
        <f>'ConventionalAllocations (Large)'!AJ60</f>
        <v>0</v>
      </c>
      <c r="AS138" s="462">
        <f>'ConventionalAllocations (Large)'!AK60</f>
        <v>0</v>
      </c>
      <c r="AT138" s="462">
        <f>'ConventionalAllocations (Large)'!AL60</f>
        <v>0</v>
      </c>
      <c r="AU138" s="462">
        <f>'ConventionalAllocations (Large)'!AM60</f>
        <v>0</v>
      </c>
      <c r="AV138" s="462">
        <f>'ConventionalAllocations (Large)'!AN60</f>
        <v>0</v>
      </c>
      <c r="AW138" s="462">
        <f>'ConventionalAllocations (Large)'!AO60</f>
        <v>0</v>
      </c>
      <c r="AX138" s="462">
        <f>'ConventionalAllocations (Large)'!AP60</f>
        <v>0</v>
      </c>
      <c r="AY138" s="462">
        <f>'ConventionalAllocations (Large)'!AQ60</f>
        <v>0</v>
      </c>
      <c r="AZ138" s="462">
        <f>'ConventionalAllocations (Large)'!AR60</f>
        <v>0</v>
      </c>
      <c r="BA138" s="462">
        <f>'ConventionalAllocations (Large)'!AS60</f>
        <v>0</v>
      </c>
      <c r="BB138" s="462">
        <f>'ConventionalAllocations (Large)'!AT60</f>
        <v>0</v>
      </c>
      <c r="BC138" s="462">
        <f>'ConventionalAllocations (Large)'!AU60</f>
        <v>0</v>
      </c>
      <c r="BD138" s="462">
        <f>'ConventionalAllocations (Large)'!AV60</f>
        <v>0</v>
      </c>
      <c r="BE138" s="462">
        <f>'ConventionalAllocations (Large)'!AW60</f>
        <v>0</v>
      </c>
      <c r="BF138" s="462">
        <f>'ConventionalAllocations (Large)'!AX60</f>
        <v>0</v>
      </c>
      <c r="BG138" s="462">
        <f>'ConventionalAllocations (Large)'!AY60</f>
        <v>0</v>
      </c>
      <c r="BH138" s="457">
        <f t="shared" si="2"/>
        <v>0</v>
      </c>
      <c r="BI138" s="457" t="str">
        <f>'ConventionalAllocations (Large)'!S60</f>
        <v>No longer pursued as Allocation.
Below Large Site threshold. 
193575FUL - Allied Sainif House, 412 Greenford Road, Greenford Construction of fourth storey (third floor) to office building to provide four self-contained residential units - Granted 12/05/2021. Permitted scheme also below site size threshold and so also omitted from pipeline. This scheme has possibly lapsed.</v>
      </c>
      <c r="BJ138" s="457" t="str">
        <f>'ConventionalAllocations (Large)'!Z60</f>
        <v>NA</v>
      </c>
      <c r="BK138" s="457" t="s">
        <v>726</v>
      </c>
      <c r="BL138" s="457" t="s">
        <v>37</v>
      </c>
    </row>
    <row r="139" spans="1:64" s="76" customFormat="1" hidden="1" x14ac:dyDescent="0.45">
      <c r="A139" s="462">
        <f>'ConventionalAllocations (Large)'!A61</f>
        <v>57</v>
      </c>
      <c r="B139" s="486" t="str">
        <f>'ConventionalAllocations (Large)'!B61</f>
        <v>NA</v>
      </c>
      <c r="C139" s="462"/>
      <c r="D139" s="462"/>
      <c r="E139" s="462"/>
      <c r="F139" s="462"/>
      <c r="G139" s="462" t="str">
        <f>'ConventionalAllocations (Large)'!D61</f>
        <v>Ravenor Park Farm, Oldfield Lane South, Greenford UB6 9LB</v>
      </c>
      <c r="H139" s="462" t="str">
        <f>'ConventionalAllocations (Large)'!E61</f>
        <v>Residential</v>
      </c>
      <c r="I139" s="462">
        <f>'ConventionalAllocations (Large)'!F61</f>
        <v>23</v>
      </c>
      <c r="J139" s="462">
        <f>'ConventionalAllocations (Large)'!H61</f>
        <v>0</v>
      </c>
      <c r="K139" s="462">
        <f>'ConventionalAllocations (Large)'!G61</f>
        <v>23</v>
      </c>
      <c r="L139" s="462" t="str">
        <f>'ConventionalAllocations (Large)'!I61</f>
        <v>None</v>
      </c>
      <c r="M139" s="462">
        <f>'ConventionalAllocations (Large)'!J61</f>
        <v>0</v>
      </c>
      <c r="N139" s="462">
        <f>'ConventionalAllocations (Large)'!K61</f>
        <v>23</v>
      </c>
      <c r="O139" s="462"/>
      <c r="P139" s="462"/>
      <c r="Q139" s="464" t="str">
        <f>'ConventionalAllocations (Large)'!L61</f>
        <v>Greenford Broadway</v>
      </c>
      <c r="R139" s="464" t="str">
        <f>'ConventionalAllocations (Large)'!M61</f>
        <v>Greenford</v>
      </c>
      <c r="S139" s="464">
        <f>'ConventionalAllocations (Large)'!N61</f>
        <v>0</v>
      </c>
      <c r="T139" s="464">
        <f>'ConventionalAllocations (Large)'!O61</f>
        <v>0</v>
      </c>
      <c r="U139" s="464">
        <f>'ConventionalAllocations (Large)'!P61</f>
        <v>0</v>
      </c>
      <c r="V139" s="464" t="str">
        <f>'ConventionalAllocations (Large)'!Q61</f>
        <v>GRE1</v>
      </c>
      <c r="W139" s="462"/>
      <c r="X139" s="462"/>
      <c r="Y139" s="448">
        <f>'ConventionalAllocations (Large)'!R61</f>
        <v>0.23</v>
      </c>
      <c r="Z139" s="448">
        <f>'ConventionalAllocations (Large)'!T61</f>
        <v>0</v>
      </c>
      <c r="AA139" s="462"/>
      <c r="AB139" s="462"/>
      <c r="AC139" s="462"/>
      <c r="AD139" s="462"/>
      <c r="AE139" s="462"/>
      <c r="AF139" s="462"/>
      <c r="AG139" s="462"/>
      <c r="AJ139" s="462">
        <v>0</v>
      </c>
      <c r="AK139" s="462"/>
      <c r="AL139" s="462"/>
      <c r="AM139" s="462"/>
      <c r="AN139" s="462"/>
      <c r="AO139" s="462"/>
      <c r="AP139" s="462"/>
      <c r="AQ139" s="462"/>
      <c r="AR139" s="462">
        <f>'ConventionalAllocations (Large)'!AJ61</f>
        <v>0</v>
      </c>
      <c r="AS139" s="462">
        <f>'ConventionalAllocations (Large)'!AK61</f>
        <v>0</v>
      </c>
      <c r="AT139" s="462">
        <f>'ConventionalAllocations (Large)'!AL61</f>
        <v>0</v>
      </c>
      <c r="AU139" s="462">
        <f>'ConventionalAllocations (Large)'!AM61</f>
        <v>0</v>
      </c>
      <c r="AV139" s="462">
        <f>'ConventionalAllocations (Large)'!AN61</f>
        <v>0</v>
      </c>
      <c r="AW139" s="462">
        <f>'ConventionalAllocations (Large)'!AO61</f>
        <v>0</v>
      </c>
      <c r="AX139" s="462">
        <f>'ConventionalAllocations (Large)'!AP61</f>
        <v>0</v>
      </c>
      <c r="AY139" s="462">
        <f>'ConventionalAllocations (Large)'!AQ61</f>
        <v>0</v>
      </c>
      <c r="AZ139" s="462">
        <f>'ConventionalAllocations (Large)'!AR61</f>
        <v>0</v>
      </c>
      <c r="BA139" s="462">
        <f>'ConventionalAllocations (Large)'!AS61</f>
        <v>0</v>
      </c>
      <c r="BB139" s="462">
        <f>'ConventionalAllocations (Large)'!AT61</f>
        <v>0</v>
      </c>
      <c r="BC139" s="462">
        <f>'ConventionalAllocations (Large)'!AU61</f>
        <v>0</v>
      </c>
      <c r="BD139" s="462">
        <f>'ConventionalAllocations (Large)'!AV61</f>
        <v>0</v>
      </c>
      <c r="BE139" s="462">
        <f>'ConventionalAllocations (Large)'!AW61</f>
        <v>0</v>
      </c>
      <c r="BF139" s="462">
        <f>'ConventionalAllocations (Large)'!AX61</f>
        <v>0</v>
      </c>
      <c r="BG139" s="462">
        <f>'ConventionalAllocations (Large)'!AY61</f>
        <v>0</v>
      </c>
      <c r="BH139" s="457">
        <f t="shared" si="2"/>
        <v>0</v>
      </c>
      <c r="BI139" s="457" t="str">
        <f>'ConventionalAllocations (Large)'!S61</f>
        <v xml:space="preserve">No longer pursued as Allocation.
Below Large Site threshold.
</v>
      </c>
      <c r="BJ139" s="457" t="str">
        <f>'ConventionalAllocations (Large)'!Z61</f>
        <v>NA</v>
      </c>
      <c r="BK139" s="457" t="s">
        <v>730</v>
      </c>
      <c r="BL139" s="457" t="s">
        <v>37</v>
      </c>
    </row>
    <row r="140" spans="1:64" s="76" customFormat="1" hidden="1" x14ac:dyDescent="0.45">
      <c r="A140" s="462">
        <f>'ConventionalAllocations (Large)'!A62</f>
        <v>58</v>
      </c>
      <c r="B140" s="486" t="str">
        <f>'ConventionalAllocations (Large)'!B62</f>
        <v>NA</v>
      </c>
      <c r="C140" s="462"/>
      <c r="D140" s="462"/>
      <c r="E140" s="462"/>
      <c r="F140" s="462"/>
      <c r="G140" s="462" t="str">
        <f>'ConventionalAllocations (Large)'!D62</f>
        <v xml:space="preserve">Windmill Nursery Centre, 141 Windmill Lane, Greenford UB6 9DP. </v>
      </c>
      <c r="H140" s="462" t="str">
        <f>'ConventionalAllocations (Large)'!E62</f>
        <v>Residential-led, mixed-use scheme. with the current use to be reprovided on site or at a suitable alternative location.</v>
      </c>
      <c r="I140" s="462">
        <f>'ConventionalAllocations (Large)'!F62</f>
        <v>39</v>
      </c>
      <c r="J140" s="462">
        <f>'ConventionalAllocations (Large)'!H62</f>
        <v>0</v>
      </c>
      <c r="K140" s="462">
        <f>'ConventionalAllocations (Large)'!G62</f>
        <v>39</v>
      </c>
      <c r="L140" s="462" t="str">
        <f>'ConventionalAllocations (Large)'!I62</f>
        <v>None</v>
      </c>
      <c r="M140" s="462">
        <f>'ConventionalAllocations (Large)'!J62</f>
        <v>0</v>
      </c>
      <c r="N140" s="462">
        <f>'ConventionalAllocations (Large)'!K62</f>
        <v>39</v>
      </c>
      <c r="O140" s="462"/>
      <c r="P140" s="462"/>
      <c r="Q140" s="464" t="str">
        <f>'ConventionalAllocations (Large)'!L62</f>
        <v>Greenford Broadway</v>
      </c>
      <c r="R140" s="464" t="str">
        <f>'ConventionalAllocations (Large)'!M62</f>
        <v>Greenford</v>
      </c>
      <c r="S140" s="464">
        <f>'ConventionalAllocations (Large)'!N62</f>
        <v>0</v>
      </c>
      <c r="T140" s="464">
        <f>'ConventionalAllocations (Large)'!O62</f>
        <v>0</v>
      </c>
      <c r="U140" s="464">
        <f>'ConventionalAllocations (Large)'!P62</f>
        <v>0</v>
      </c>
      <c r="V140" s="464" t="str">
        <f>'ConventionalAllocations (Large)'!Q62</f>
        <v>No</v>
      </c>
      <c r="W140" s="462"/>
      <c r="X140" s="462"/>
      <c r="Y140" s="448">
        <f>'ConventionalAllocations (Large)'!R62</f>
        <v>0.24</v>
      </c>
      <c r="Z140" s="448">
        <f>'ConventionalAllocations (Large)'!T62</f>
        <v>0</v>
      </c>
      <c r="AA140" s="462"/>
      <c r="AB140" s="462"/>
      <c r="AC140" s="462"/>
      <c r="AD140" s="462"/>
      <c r="AE140" s="462"/>
      <c r="AF140" s="462"/>
      <c r="AG140" s="462"/>
      <c r="AJ140" s="462">
        <v>0</v>
      </c>
      <c r="AK140" s="462"/>
      <c r="AL140" s="462"/>
      <c r="AM140" s="462"/>
      <c r="AN140" s="462"/>
      <c r="AO140" s="462"/>
      <c r="AP140" s="462"/>
      <c r="AQ140" s="462"/>
      <c r="AR140" s="462">
        <f>'ConventionalAllocations (Large)'!AJ62</f>
        <v>0</v>
      </c>
      <c r="AS140" s="462">
        <f>'ConventionalAllocations (Large)'!AK62</f>
        <v>0</v>
      </c>
      <c r="AT140" s="462">
        <f>'ConventionalAllocations (Large)'!AL62</f>
        <v>0</v>
      </c>
      <c r="AU140" s="462">
        <f>'ConventionalAllocations (Large)'!AM62</f>
        <v>0</v>
      </c>
      <c r="AV140" s="462">
        <f>'ConventionalAllocations (Large)'!AN62</f>
        <v>0</v>
      </c>
      <c r="AW140" s="462">
        <f>'ConventionalAllocations (Large)'!AO62</f>
        <v>0</v>
      </c>
      <c r="AX140" s="462">
        <f>'ConventionalAllocations (Large)'!AP62</f>
        <v>0</v>
      </c>
      <c r="AY140" s="462">
        <f>'ConventionalAllocations (Large)'!AQ62</f>
        <v>0</v>
      </c>
      <c r="AZ140" s="462">
        <f>'ConventionalAllocations (Large)'!AR62</f>
        <v>0</v>
      </c>
      <c r="BA140" s="462">
        <f>'ConventionalAllocations (Large)'!AS62</f>
        <v>0</v>
      </c>
      <c r="BB140" s="462">
        <f>'ConventionalAllocations (Large)'!AT62</f>
        <v>0</v>
      </c>
      <c r="BC140" s="462">
        <f>'ConventionalAllocations (Large)'!AU62</f>
        <v>0</v>
      </c>
      <c r="BD140" s="462">
        <f>'ConventionalAllocations (Large)'!AV62</f>
        <v>0</v>
      </c>
      <c r="BE140" s="462">
        <f>'ConventionalAllocations (Large)'!AW62</f>
        <v>0</v>
      </c>
      <c r="BF140" s="462">
        <f>'ConventionalAllocations (Large)'!AX62</f>
        <v>0</v>
      </c>
      <c r="BG140" s="462">
        <f>'ConventionalAllocations (Large)'!AY62</f>
        <v>0</v>
      </c>
      <c r="BH140" s="457">
        <f t="shared" si="2"/>
        <v>0</v>
      </c>
      <c r="BI140" s="457" t="str">
        <f>'ConventionalAllocations (Large)'!S62</f>
        <v xml:space="preserve">No longer pursued as Allocation.
Below Large Site threshold.
</v>
      </c>
      <c r="BJ140" s="457" t="str">
        <f>'ConventionalAllocations (Large)'!Z62</f>
        <v>NA</v>
      </c>
      <c r="BK140" s="457" t="s">
        <v>730</v>
      </c>
      <c r="BL140" s="457" t="s">
        <v>37</v>
      </c>
    </row>
    <row r="141" spans="1:64" s="76" customFormat="1" hidden="1" x14ac:dyDescent="0.45">
      <c r="A141" s="462">
        <f>'ConventionalAllocations (Large)'!A63</f>
        <v>59</v>
      </c>
      <c r="B141" s="486" t="str">
        <f>'ConventionalAllocations (Large)'!B63</f>
        <v>03GR</v>
      </c>
      <c r="C141" s="462"/>
      <c r="D141" s="462"/>
      <c r="E141" s="462"/>
      <c r="F141" s="462"/>
      <c r="G141" s="462" t="str">
        <f>'ConventionalAllocations (Large)'!D63</f>
        <v>370 - 388 Oldfield Lane North, UB6 8PU</v>
      </c>
      <c r="H141" s="462" t="str">
        <f>'ConventionalAllocations (Large)'!E63</f>
        <v>Residential with retail on ground floor</v>
      </c>
      <c r="I141" s="462">
        <f>'ConventionalAllocations (Large)'!F63</f>
        <v>39</v>
      </c>
      <c r="J141" s="462">
        <f>'ConventionalAllocations (Large)'!H63</f>
        <v>18</v>
      </c>
      <c r="K141" s="462">
        <f>'ConventionalAllocations (Large)'!G63</f>
        <v>21</v>
      </c>
      <c r="L141" s="462" t="str">
        <f>'ConventionalAllocations (Large)'!I63</f>
        <v>None</v>
      </c>
      <c r="M141" s="462">
        <f>'ConventionalAllocations (Large)'!J63</f>
        <v>0</v>
      </c>
      <c r="N141" s="462">
        <f>'ConventionalAllocations (Large)'!K63</f>
        <v>21</v>
      </c>
      <c r="O141" s="462"/>
      <c r="P141" s="462"/>
      <c r="Q141" s="464" t="str">
        <f>'ConventionalAllocations (Large)'!L63</f>
        <v>Central Greenford</v>
      </c>
      <c r="R141" s="464" t="str">
        <f>'ConventionalAllocations (Large)'!M63</f>
        <v>Greenford</v>
      </c>
      <c r="S141" s="464">
        <f>'ConventionalAllocations (Large)'!N63</f>
        <v>0</v>
      </c>
      <c r="T141" s="464">
        <f>'ConventionalAllocations (Large)'!O63</f>
        <v>0</v>
      </c>
      <c r="U141" s="464">
        <f>'ConventionalAllocations (Large)'!P63</f>
        <v>0</v>
      </c>
      <c r="V141" s="464" t="str">
        <f>'ConventionalAllocations (Large)'!Q63</f>
        <v>No</v>
      </c>
      <c r="W141" s="462"/>
      <c r="X141" s="462"/>
      <c r="Y141" s="448">
        <f>'ConventionalAllocations (Large)'!R63</f>
        <v>0.16</v>
      </c>
      <c r="Z141" s="448">
        <f>'ConventionalAllocations (Large)'!T63</f>
        <v>0</v>
      </c>
      <c r="AA141" s="462"/>
      <c r="AB141" s="462"/>
      <c r="AC141" s="462"/>
      <c r="AD141" s="462"/>
      <c r="AE141" s="462"/>
      <c r="AF141" s="462"/>
      <c r="AG141" s="462"/>
      <c r="AJ141" s="462">
        <v>0</v>
      </c>
      <c r="AK141" s="462"/>
      <c r="AL141" s="462"/>
      <c r="AM141" s="462"/>
      <c r="AN141" s="462"/>
      <c r="AO141" s="462"/>
      <c r="AP141" s="462"/>
      <c r="AQ141" s="462"/>
      <c r="AR141" s="462">
        <f>'ConventionalAllocations (Large)'!AJ63</f>
        <v>0</v>
      </c>
      <c r="AS141" s="462">
        <f>'ConventionalAllocations (Large)'!AK63</f>
        <v>0</v>
      </c>
      <c r="AT141" s="462">
        <f>'ConventionalAllocations (Large)'!AL63</f>
        <v>0</v>
      </c>
      <c r="AU141" s="462">
        <f>'ConventionalAllocations (Large)'!AM63</f>
        <v>0</v>
      </c>
      <c r="AV141" s="462">
        <f>'ConventionalAllocations (Large)'!AN63</f>
        <v>0</v>
      </c>
      <c r="AW141" s="462">
        <f>'ConventionalAllocations (Large)'!AO63</f>
        <v>0</v>
      </c>
      <c r="AX141" s="462">
        <f>'ConventionalAllocations (Large)'!AP63</f>
        <v>0</v>
      </c>
      <c r="AY141" s="462">
        <f>'ConventionalAllocations (Large)'!AQ63</f>
        <v>0</v>
      </c>
      <c r="AZ141" s="462">
        <f>'ConventionalAllocations (Large)'!AR63</f>
        <v>0</v>
      </c>
      <c r="BA141" s="462">
        <f>'ConventionalAllocations (Large)'!AS63</f>
        <v>0</v>
      </c>
      <c r="BB141" s="462">
        <f>'ConventionalAllocations (Large)'!AT63</f>
        <v>0</v>
      </c>
      <c r="BC141" s="462">
        <f>'ConventionalAllocations (Large)'!AU63</f>
        <v>0</v>
      </c>
      <c r="BD141" s="462">
        <f>'ConventionalAllocations (Large)'!AV63</f>
        <v>0</v>
      </c>
      <c r="BE141" s="462">
        <f>'ConventionalAllocations (Large)'!AW63</f>
        <v>0</v>
      </c>
      <c r="BF141" s="462">
        <f>'ConventionalAllocations (Large)'!AX63</f>
        <v>0</v>
      </c>
      <c r="BG141" s="462">
        <f>'ConventionalAllocations (Large)'!AY63</f>
        <v>0</v>
      </c>
      <c r="BH141" s="457">
        <f t="shared" si="2"/>
        <v>0</v>
      </c>
      <c r="BI141" s="457" t="str">
        <f>'ConventionalAllocations (Large)'!S63</f>
        <v xml:space="preserve">Below Large Site threshold.
</v>
      </c>
      <c r="BJ141" s="457" t="str">
        <f>'ConventionalAllocations (Large)'!Z63</f>
        <v>NA</v>
      </c>
      <c r="BK141" s="457" t="s">
        <v>655</v>
      </c>
      <c r="BL141" s="457" t="s">
        <v>37</v>
      </c>
    </row>
    <row r="142" spans="1:64" x14ac:dyDescent="0.45">
      <c r="A142" s="462">
        <f>'ConventionalAllocations (Large)'!A64</f>
        <v>60</v>
      </c>
      <c r="B142" s="465" t="str">
        <f>'ConventionalAllocations (Large)'!B64</f>
        <v>04GR</v>
      </c>
      <c r="C142" s="462"/>
      <c r="D142" s="462"/>
      <c r="E142" s="462"/>
      <c r="F142" s="462"/>
      <c r="G142" s="116" t="str">
        <f>'ConventionalAllocations (Large)'!D64</f>
        <v>Westway Cross, Westway Cross Retail Park, 1000 Greenford Road, Greenford UB6 0UW</v>
      </c>
      <c r="H142" s="462" t="str">
        <f>'ConventionalAllocations (Large)'!E64</f>
        <v>Residential-led mixed use development providing new homes, retail/commercial space, office space and public green space, retained and improved access to Paradise Fields.</v>
      </c>
      <c r="I142" s="462">
        <f>'ConventionalAllocations (Large)'!F64</f>
        <v>1139</v>
      </c>
      <c r="J142" s="462">
        <f>'ConventionalAllocations (Large)'!H64</f>
        <v>0</v>
      </c>
      <c r="K142" s="462">
        <f>'ConventionalAllocations (Large)'!G64</f>
        <v>1139</v>
      </c>
      <c r="L142" s="462" t="str">
        <f>'ConventionalAllocations (Large)'!I64</f>
        <v>None</v>
      </c>
      <c r="M142" s="462">
        <f>'ConventionalAllocations (Large)'!J64</f>
        <v>0</v>
      </c>
      <c r="N142" s="462">
        <f>'ConventionalAllocations (Large)'!K64</f>
        <v>1139</v>
      </c>
      <c r="O142" s="462"/>
      <c r="P142" s="462"/>
      <c r="Q142" s="464" t="str">
        <f>'ConventionalAllocations (Large)'!L64</f>
        <v>Central Greenford</v>
      </c>
      <c r="R142" s="464" t="str">
        <f>'ConventionalAllocations (Large)'!M64</f>
        <v>Greenford</v>
      </c>
      <c r="S142" s="464">
        <f>'ConventionalAllocations (Large)'!N64</f>
        <v>515182</v>
      </c>
      <c r="T142" s="464">
        <f>'ConventionalAllocations (Large)'!O64</f>
        <v>183904</v>
      </c>
      <c r="U142" s="464">
        <f>'ConventionalAllocations (Large)'!P64</f>
        <v>0</v>
      </c>
      <c r="V142" s="464" t="str">
        <f>'ConventionalAllocations (Large)'!Q64</f>
        <v>No</v>
      </c>
      <c r="W142" s="462"/>
      <c r="X142" s="462"/>
      <c r="Y142" s="473">
        <f>'ConventionalAllocations (Large)'!R64</f>
        <v>4.21</v>
      </c>
      <c r="Z142" s="473" t="str">
        <f>'ConventionalAllocations (Large)'!T64</f>
        <v>1139 (part)</v>
      </c>
      <c r="AA142" s="462"/>
      <c r="AB142" s="462"/>
      <c r="AC142" s="462"/>
      <c r="AD142" s="462"/>
      <c r="AE142" s="462"/>
      <c r="AF142" s="116"/>
      <c r="AG142" s="116" t="s">
        <v>1541</v>
      </c>
      <c r="AJ142" s="462">
        <v>0</v>
      </c>
      <c r="AK142" s="462"/>
      <c r="AL142" s="462"/>
      <c r="AM142" s="462"/>
      <c r="AN142" s="462"/>
      <c r="AO142" s="462"/>
      <c r="AP142" s="462"/>
      <c r="AQ142" s="462"/>
      <c r="AR142" s="116">
        <f>'ConventionalAllocations (Large)'!AJ64</f>
        <v>0</v>
      </c>
      <c r="AS142" s="116">
        <f>'ConventionalAllocations (Large)'!AK64</f>
        <v>0</v>
      </c>
      <c r="AT142" s="116">
        <f>'ConventionalAllocations (Large)'!AL64</f>
        <v>0</v>
      </c>
      <c r="AU142" s="116">
        <f>'ConventionalAllocations (Large)'!AM64</f>
        <v>0</v>
      </c>
      <c r="AV142" s="116">
        <f>'ConventionalAllocations (Large)'!AN64</f>
        <v>0</v>
      </c>
      <c r="AW142" s="116">
        <f>'ConventionalAllocations (Large)'!AO64</f>
        <v>0</v>
      </c>
      <c r="AX142" s="116">
        <f>'ConventionalAllocations (Large)'!AP64</f>
        <v>0</v>
      </c>
      <c r="AY142" s="116">
        <f>'ConventionalAllocations (Large)'!AQ64</f>
        <v>0</v>
      </c>
      <c r="AZ142" s="116">
        <f>'ConventionalAllocations (Large)'!AR64</f>
        <v>0</v>
      </c>
      <c r="BA142" s="116">
        <f>'ConventionalAllocations (Large)'!AS64</f>
        <v>0</v>
      </c>
      <c r="BB142" s="116">
        <f>'ConventionalAllocations (Large)'!AT64</f>
        <v>0</v>
      </c>
      <c r="BC142" s="116">
        <f>'ConventionalAllocations (Large)'!AU64</f>
        <v>189</v>
      </c>
      <c r="BD142" s="116">
        <f>'ConventionalAllocations (Large)'!AV64</f>
        <v>190</v>
      </c>
      <c r="BE142" s="116">
        <f>'ConventionalAllocations (Large)'!AW64</f>
        <v>190</v>
      </c>
      <c r="BF142" s="116">
        <f>'ConventionalAllocations (Large)'!AX64</f>
        <v>190</v>
      </c>
      <c r="BG142" s="116">
        <f>'ConventionalAllocations (Large)'!AY64</f>
        <v>759</v>
      </c>
      <c r="BH142" s="457">
        <f t="shared" si="2"/>
        <v>759</v>
      </c>
      <c r="BI142" s="457" t="str">
        <f>'ConventionalAllocations (Large)'!S64</f>
        <v xml:space="preserve">No relevant planning applications. 
Capacity derived from the Tall Building Feasibility Study
</v>
      </c>
      <c r="BJ142" s="457" t="str">
        <f>'ConventionalAllocations (Large)'!Z64</f>
        <v>Bespoke. Phasing is not informed by extant or pending applications. Delivery is assumed to extend beyond the plan period.</v>
      </c>
      <c r="BK142" s="457" t="s">
        <v>1201</v>
      </c>
      <c r="BL142" s="457" t="s">
        <v>1238</v>
      </c>
    </row>
    <row r="143" spans="1:64" x14ac:dyDescent="0.45">
      <c r="A143" s="462">
        <f>'ConventionalAllocations (Large)'!A65</f>
        <v>61</v>
      </c>
      <c r="B143" s="465" t="str">
        <f>'ConventionalAllocations (Large)'!B65</f>
        <v>05GR</v>
      </c>
      <c r="C143" s="462"/>
      <c r="D143" s="462"/>
      <c r="E143" s="462"/>
      <c r="F143" s="462"/>
      <c r="G143" s="116" t="str">
        <f>'ConventionalAllocations (Large)'!D65</f>
        <v>Former Greenwich School of Management, 891 Greenford Road, Greenford UB6 0HE</v>
      </c>
      <c r="H143" s="462" t="str">
        <f>'ConventionalAllocations (Large)'!E65</f>
        <v>High density employment-led mixed-use scheme with education, community, and residential elements.</v>
      </c>
      <c r="I143" s="462">
        <f>'ConventionalAllocations (Large)'!F65</f>
        <v>272</v>
      </c>
      <c r="J143" s="462">
        <f>'ConventionalAllocations (Large)'!H65</f>
        <v>0</v>
      </c>
      <c r="K143" s="462">
        <f>'ConventionalAllocations (Large)'!G65</f>
        <v>272</v>
      </c>
      <c r="L143" s="462" t="str">
        <f>'ConventionalAllocations (Large)'!I65</f>
        <v>None</v>
      </c>
      <c r="M143" s="462">
        <f>'ConventionalAllocations (Large)'!J65</f>
        <v>0</v>
      </c>
      <c r="N143" s="462">
        <f>'ConventionalAllocations (Large)'!K65</f>
        <v>272</v>
      </c>
      <c r="O143" s="462"/>
      <c r="P143" s="462"/>
      <c r="Q143" s="464" t="str">
        <f>'ConventionalAllocations (Large)'!L65</f>
        <v>Central Greenford</v>
      </c>
      <c r="R143" s="464" t="str">
        <f>'ConventionalAllocations (Large)'!M65</f>
        <v>Greenford</v>
      </c>
      <c r="S143" s="464">
        <f>'ConventionalAllocations (Large)'!N65</f>
        <v>515132</v>
      </c>
      <c r="T143" s="464">
        <f>'ConventionalAllocations (Large)'!O65</f>
        <v>184745</v>
      </c>
      <c r="U143" s="464">
        <f>'ConventionalAllocations (Large)'!P65</f>
        <v>0</v>
      </c>
      <c r="V143" s="464" t="str">
        <f>'ConventionalAllocations (Large)'!Q65</f>
        <v>OIS7</v>
      </c>
      <c r="W143" s="462"/>
      <c r="X143" s="462"/>
      <c r="Y143" s="473">
        <f>'ConventionalAllocations (Large)'!R65</f>
        <v>2.5099999999999998</v>
      </c>
      <c r="Z143" s="473">
        <f>'ConventionalAllocations (Large)'!T65</f>
        <v>272</v>
      </c>
      <c r="AA143" s="462"/>
      <c r="AB143" s="462"/>
      <c r="AC143" s="462"/>
      <c r="AD143" s="462"/>
      <c r="AE143" s="462"/>
      <c r="AF143" s="116"/>
      <c r="AG143" s="116" t="s">
        <v>1541</v>
      </c>
      <c r="AJ143" s="462">
        <v>0</v>
      </c>
      <c r="AK143" s="462"/>
      <c r="AL143" s="462"/>
      <c r="AM143" s="462"/>
      <c r="AN143" s="462"/>
      <c r="AO143" s="462"/>
      <c r="AP143" s="462"/>
      <c r="AQ143" s="462"/>
      <c r="AR143" s="116">
        <f>'ConventionalAllocations (Large)'!AJ65</f>
        <v>0</v>
      </c>
      <c r="AS143" s="116">
        <f>'ConventionalAllocations (Large)'!AK65</f>
        <v>0</v>
      </c>
      <c r="AT143" s="116">
        <f>'ConventionalAllocations (Large)'!AL65</f>
        <v>0</v>
      </c>
      <c r="AU143" s="116">
        <f>'ConventionalAllocations (Large)'!AM65</f>
        <v>0</v>
      </c>
      <c r="AV143" s="116">
        <f>'ConventionalAllocations (Large)'!AN65</f>
        <v>0</v>
      </c>
      <c r="AW143" s="116">
        <f>'ConventionalAllocations (Large)'!AO65</f>
        <v>0</v>
      </c>
      <c r="AX143" s="116">
        <f>'ConventionalAllocations (Large)'!AP65</f>
        <v>0</v>
      </c>
      <c r="AY143" s="116">
        <f>'ConventionalAllocations (Large)'!AQ65</f>
        <v>0</v>
      </c>
      <c r="AZ143" s="116">
        <f>'ConventionalAllocations (Large)'!AR65</f>
        <v>54</v>
      </c>
      <c r="BA143" s="116">
        <f>'ConventionalAllocations (Large)'!AS65</f>
        <v>54</v>
      </c>
      <c r="BB143" s="116">
        <f>'ConventionalAllocations (Large)'!AT65</f>
        <v>54</v>
      </c>
      <c r="BC143" s="116">
        <f>'ConventionalAllocations (Large)'!AU65</f>
        <v>55</v>
      </c>
      <c r="BD143" s="116">
        <f>'ConventionalAllocations (Large)'!AV65</f>
        <v>55</v>
      </c>
      <c r="BE143" s="116">
        <f>'ConventionalAllocations (Large)'!AW65</f>
        <v>0</v>
      </c>
      <c r="BF143" s="116">
        <f>'ConventionalAllocations (Large)'!AX65</f>
        <v>0</v>
      </c>
      <c r="BG143" s="116">
        <f>'ConventionalAllocations (Large)'!AY65</f>
        <v>272</v>
      </c>
      <c r="BH143" s="457">
        <f t="shared" si="2"/>
        <v>272</v>
      </c>
      <c r="BI143" s="457" t="str">
        <f>'ConventionalAllocations (Large)'!S65</f>
        <v>No relevant planning applications. 
Capacity derived from the Tall Building Feasibility Study</v>
      </c>
      <c r="BJ143" s="457" t="str">
        <f>'ConventionalAllocations (Large)'!Z65</f>
        <v>Beyond 5 years. Figures not informed by extant or pending applications. Scenario 30</v>
      </c>
      <c r="BK143" s="457" t="s">
        <v>717</v>
      </c>
      <c r="BL143" s="457" t="s">
        <v>744</v>
      </c>
    </row>
    <row r="144" spans="1:64" s="76" customFormat="1" hidden="1" x14ac:dyDescent="0.45">
      <c r="A144" s="462">
        <f>'ConventionalAllocations (Large)'!A66</f>
        <v>62</v>
      </c>
      <c r="B144" s="486" t="str">
        <f>'ConventionalAllocations (Large)'!B66</f>
        <v>06GR</v>
      </c>
      <c r="C144" s="462"/>
      <c r="D144" s="462"/>
      <c r="E144" s="462"/>
      <c r="F144" s="462"/>
      <c r="G144" s="462" t="str">
        <f>'ConventionalAllocations (Large)'!D66</f>
        <v>Smiths Farm, Kensington Road, Northolt UB5 6AH</v>
      </c>
      <c r="H144" s="462" t="str">
        <f>'ConventionalAllocations (Large)'!E66</f>
        <v>Residential-led, mixed-use scheme including employment component.</v>
      </c>
      <c r="I144" s="462">
        <f>'ConventionalAllocations (Large)'!F66</f>
        <v>97</v>
      </c>
      <c r="J144" s="462">
        <f>'ConventionalAllocations (Large)'!H66</f>
        <v>3</v>
      </c>
      <c r="K144" s="462">
        <f>'ConventionalAllocations (Large)'!G66</f>
        <v>94</v>
      </c>
      <c r="L144" s="462" t="str">
        <f>'ConventionalAllocations (Large)'!I66</f>
        <v>231604FUL
221440FUL (refused)</v>
      </c>
      <c r="M144" s="462">
        <f>'ConventionalAllocations (Large)'!J66</f>
        <v>217</v>
      </c>
      <c r="N144" s="462">
        <f>'ConventionalAllocations (Large)'!K66</f>
        <v>0</v>
      </c>
      <c r="O144" s="462"/>
      <c r="P144" s="462"/>
      <c r="Q144" s="464" t="str">
        <f>'ConventionalAllocations (Large)'!L66</f>
        <v>Greenford Broadway</v>
      </c>
      <c r="R144" s="464" t="str">
        <f>'ConventionalAllocations (Large)'!M66</f>
        <v>Greenford</v>
      </c>
      <c r="S144" s="464">
        <f>'ConventionalAllocations (Large)'!N66</f>
        <v>0</v>
      </c>
      <c r="T144" s="464">
        <f>'ConventionalAllocations (Large)'!O66</f>
        <v>0</v>
      </c>
      <c r="U144" s="464">
        <f>'ConventionalAllocations (Large)'!P66</f>
        <v>0</v>
      </c>
      <c r="V144" s="464" t="str">
        <f>'ConventionalAllocations (Large)'!Q66</f>
        <v>No</v>
      </c>
      <c r="W144" s="462"/>
      <c r="X144" s="462"/>
      <c r="Y144" s="448">
        <f>'ConventionalAllocations (Large)'!R66</f>
        <v>1.43</v>
      </c>
      <c r="Z144" s="448">
        <f>'ConventionalAllocations (Large)'!T66</f>
        <v>0</v>
      </c>
      <c r="AA144" s="462"/>
      <c r="AB144" s="462"/>
      <c r="AC144" s="462"/>
      <c r="AD144" s="462"/>
      <c r="AE144" s="462"/>
      <c r="AF144" s="462"/>
      <c r="AG144" s="462"/>
      <c r="AJ144" s="462">
        <v>0</v>
      </c>
      <c r="AK144" s="462"/>
      <c r="AL144" s="462"/>
      <c r="AM144" s="462"/>
      <c r="AN144" s="462"/>
      <c r="AO144" s="462"/>
      <c r="AP144" s="462"/>
      <c r="AQ144" s="462"/>
      <c r="AR144" s="462">
        <f>'ConventionalAllocations (Large)'!AJ66</f>
        <v>0</v>
      </c>
      <c r="AS144" s="462">
        <f>'ConventionalAllocations (Large)'!AK66</f>
        <v>0</v>
      </c>
      <c r="AT144" s="462">
        <f>'ConventionalAllocations (Large)'!AL66</f>
        <v>0</v>
      </c>
      <c r="AU144" s="462">
        <f>'ConventionalAllocations (Large)'!AM66</f>
        <v>0</v>
      </c>
      <c r="AV144" s="462">
        <f>'ConventionalAllocations (Large)'!AN66</f>
        <v>0</v>
      </c>
      <c r="AW144" s="462">
        <f>'ConventionalAllocations (Large)'!AO66</f>
        <v>0</v>
      </c>
      <c r="AX144" s="462">
        <f>'ConventionalAllocations (Large)'!AP66</f>
        <v>0</v>
      </c>
      <c r="AY144" s="462">
        <f>'ConventionalAllocations (Large)'!AQ66</f>
        <v>0</v>
      </c>
      <c r="AZ144" s="462">
        <f>'ConventionalAllocations (Large)'!AR66</f>
        <v>0</v>
      </c>
      <c r="BA144" s="462">
        <f>'ConventionalAllocations (Large)'!AS66</f>
        <v>0</v>
      </c>
      <c r="BB144" s="462">
        <f>'ConventionalAllocations (Large)'!AT66</f>
        <v>0</v>
      </c>
      <c r="BC144" s="462">
        <f>'ConventionalAllocations (Large)'!AU66</f>
        <v>0</v>
      </c>
      <c r="BD144" s="462">
        <f>'ConventionalAllocations (Large)'!AV66</f>
        <v>0</v>
      </c>
      <c r="BE144" s="462">
        <f>'ConventionalAllocations (Large)'!AW66</f>
        <v>0</v>
      </c>
      <c r="BF144" s="462">
        <f>'ConventionalAllocations (Large)'!AX66</f>
        <v>0</v>
      </c>
      <c r="BG144" s="462">
        <f>'ConventionalAllocations (Large)'!AY66</f>
        <v>0</v>
      </c>
      <c r="BH144" s="457">
        <f t="shared" si="2"/>
        <v>0</v>
      </c>
      <c r="BI144" s="457" t="str">
        <f>'ConventionalAllocations (Large)'!S66</f>
        <v xml:space="preserve">Site capacity assigned to 'Conventional Pipeline (Large)' instead reflecting planning permission ref 231604FUL.
</v>
      </c>
      <c r="BJ144" s="457" t="str">
        <f>'ConventionalAllocations (Large)'!Z66</f>
        <v>NA</v>
      </c>
      <c r="BK144" s="457" t="s">
        <v>1384</v>
      </c>
      <c r="BL144" s="457" t="s">
        <v>37</v>
      </c>
    </row>
    <row r="145" spans="1:64" x14ac:dyDescent="0.45">
      <c r="A145" s="462">
        <f>'ConventionalAllocations (Large)'!A67</f>
        <v>63</v>
      </c>
      <c r="B145" s="465" t="str">
        <f>'ConventionalAllocations (Large)'!B67</f>
        <v>01HA</v>
      </c>
      <c r="C145" s="462"/>
      <c r="D145" s="462"/>
      <c r="E145" s="462"/>
      <c r="F145" s="462"/>
      <c r="G145" s="116" t="str">
        <f>'ConventionalAllocations (Large)'!D67</f>
        <v>Land to the front of Ealing Hospital, Uxbridge Road, Southall UB1 3HW</v>
      </c>
      <c r="H145" s="462" t="str">
        <f>'ConventionalAllocations (Large)'!E67</f>
        <v>Residential and reprovide car parking for hospital.</v>
      </c>
      <c r="I145" s="462">
        <f>'ConventionalAllocations (Large)'!F67</f>
        <v>383</v>
      </c>
      <c r="J145" s="462">
        <f>'ConventionalAllocations (Large)'!H67</f>
        <v>0</v>
      </c>
      <c r="K145" s="462">
        <f>'ConventionalAllocations (Large)'!G67</f>
        <v>383</v>
      </c>
      <c r="L145" s="462" t="str">
        <f>'ConventionalAllocations (Large)'!I67</f>
        <v>None</v>
      </c>
      <c r="M145" s="462">
        <f>'ConventionalAllocations (Large)'!J67</f>
        <v>0</v>
      </c>
      <c r="N145" s="462">
        <f>'ConventionalAllocations (Large)'!K67</f>
        <v>383</v>
      </c>
      <c r="O145" s="462"/>
      <c r="P145" s="462"/>
      <c r="Q145" s="464" t="str">
        <f>'ConventionalAllocations (Large)'!L67</f>
        <v xml:space="preserve">Norwood Green </v>
      </c>
      <c r="R145" s="464" t="str">
        <f>'ConventionalAllocations (Large)'!M67</f>
        <v>Hanwell</v>
      </c>
      <c r="S145" s="464">
        <f>'ConventionalAllocations (Large)'!N67</f>
        <v>514921</v>
      </c>
      <c r="T145" s="464">
        <f>'ConventionalAllocations (Large)'!O67</f>
        <v>180039</v>
      </c>
      <c r="U145" s="464">
        <f>'ConventionalAllocations (Large)'!P67</f>
        <v>12001075</v>
      </c>
      <c r="V145" s="464" t="str">
        <f>'ConventionalAllocations (Large)'!Q67</f>
        <v>No</v>
      </c>
      <c r="W145" s="462"/>
      <c r="X145" s="462"/>
      <c r="Y145" s="473">
        <f>'ConventionalAllocations (Large)'!R67</f>
        <v>2.44</v>
      </c>
      <c r="Z145" s="473">
        <f>'ConventionalAllocations (Large)'!T67</f>
        <v>383</v>
      </c>
      <c r="AA145" s="462"/>
      <c r="AB145" s="462"/>
      <c r="AC145" s="462"/>
      <c r="AD145" s="462"/>
      <c r="AE145" s="462"/>
      <c r="AF145" s="116"/>
      <c r="AG145" s="116" t="s">
        <v>1541</v>
      </c>
      <c r="AJ145" s="462">
        <v>0</v>
      </c>
      <c r="AK145" s="462"/>
      <c r="AL145" s="462"/>
      <c r="AM145" s="462"/>
      <c r="AN145" s="462"/>
      <c r="AO145" s="462"/>
      <c r="AP145" s="462"/>
      <c r="AQ145" s="462"/>
      <c r="AR145" s="116">
        <f>'ConventionalAllocations (Large)'!AJ67</f>
        <v>0</v>
      </c>
      <c r="AS145" s="116">
        <f>'ConventionalAllocations (Large)'!AK67</f>
        <v>0</v>
      </c>
      <c r="AT145" s="116">
        <f>'ConventionalAllocations (Large)'!AL67</f>
        <v>0</v>
      </c>
      <c r="AU145" s="116">
        <f>'ConventionalAllocations (Large)'!AM67</f>
        <v>0</v>
      </c>
      <c r="AV145" s="116">
        <f>'ConventionalAllocations (Large)'!AN67</f>
        <v>0</v>
      </c>
      <c r="AW145" s="116">
        <f>'ConventionalAllocations (Large)'!AO67</f>
        <v>0</v>
      </c>
      <c r="AX145" s="116">
        <f>'ConventionalAllocations (Large)'!AP67</f>
        <v>0</v>
      </c>
      <c r="AY145" s="116">
        <f>'ConventionalAllocations (Large)'!AQ67</f>
        <v>0</v>
      </c>
      <c r="AZ145" s="116">
        <f>'ConventionalAllocations (Large)'!AR67</f>
        <v>76</v>
      </c>
      <c r="BA145" s="116">
        <f>'ConventionalAllocations (Large)'!AS67</f>
        <v>76</v>
      </c>
      <c r="BB145" s="116">
        <f>'ConventionalAllocations (Large)'!AT67</f>
        <v>77</v>
      </c>
      <c r="BC145" s="116">
        <f>'ConventionalAllocations (Large)'!AU67</f>
        <v>77</v>
      </c>
      <c r="BD145" s="116">
        <f>'ConventionalAllocations (Large)'!AV67</f>
        <v>77</v>
      </c>
      <c r="BE145" s="116">
        <f>'ConventionalAllocations (Large)'!AW67</f>
        <v>0</v>
      </c>
      <c r="BF145" s="116">
        <f>'ConventionalAllocations (Large)'!AX67</f>
        <v>0</v>
      </c>
      <c r="BG145" s="116">
        <f>'ConventionalAllocations (Large)'!AY67</f>
        <v>383</v>
      </c>
      <c r="BH145" s="457">
        <f t="shared" si="2"/>
        <v>383</v>
      </c>
      <c r="BI145" s="457" t="str">
        <f>'ConventionalAllocations (Large)'!S67</f>
        <v>No relevant planning applications. 
Capacity derived from the Tall Building Feasibility Study.</v>
      </c>
      <c r="BJ145" s="457" t="str">
        <f>'ConventionalAllocations (Large)'!Z67</f>
        <v>Beyond 5 years. Figures not informed by extant or pending applications. Scenario 30</v>
      </c>
      <c r="BK145" s="457" t="s">
        <v>1073</v>
      </c>
      <c r="BL145" s="457" t="s">
        <v>744</v>
      </c>
    </row>
    <row r="146" spans="1:64" s="76" customFormat="1" hidden="1" x14ac:dyDescent="0.45">
      <c r="A146" s="462">
        <f>'ConventionalAllocations (Large)'!A68</f>
        <v>64</v>
      </c>
      <c r="B146" s="486" t="str">
        <f>'ConventionalAllocations (Large)'!B68</f>
        <v>NA</v>
      </c>
      <c r="C146" s="462"/>
      <c r="D146" s="462"/>
      <c r="E146" s="462"/>
      <c r="F146" s="462"/>
      <c r="G146" s="462" t="str">
        <f>'ConventionalAllocations (Large)'!D68</f>
        <v>Car Sales, Hanwell Bridge, 202 Uxbridge Road, Hanwell W7 2NB</v>
      </c>
      <c r="H146" s="462" t="str">
        <f>'ConventionalAllocations (Large)'!E68</f>
        <v>Residential</v>
      </c>
      <c r="I146" s="462">
        <f>'ConventionalAllocations (Large)'!F68</f>
        <v>23</v>
      </c>
      <c r="J146" s="462">
        <f>'ConventionalAllocations (Large)'!H68</f>
        <v>0</v>
      </c>
      <c r="K146" s="462">
        <f>'ConventionalAllocations (Large)'!G68</f>
        <v>23</v>
      </c>
      <c r="L146" s="462" t="str">
        <f>'ConventionalAllocations (Large)'!I68</f>
        <v>None</v>
      </c>
      <c r="M146" s="462">
        <f>'ConventionalAllocations (Large)'!J68</f>
        <v>0</v>
      </c>
      <c r="N146" s="462">
        <f>'ConventionalAllocations (Large)'!K68</f>
        <v>23</v>
      </c>
      <c r="O146" s="462"/>
      <c r="P146" s="462"/>
      <c r="Q146" s="464" t="str">
        <f>'ConventionalAllocations (Large)'!L68</f>
        <v>Hanwell Broadway</v>
      </c>
      <c r="R146" s="464" t="str">
        <f>'ConventionalAllocations (Large)'!M68</f>
        <v>Hanwell</v>
      </c>
      <c r="S146" s="464">
        <f>'ConventionalAllocations (Large)'!N68</f>
        <v>515110</v>
      </c>
      <c r="T146" s="464">
        <f>'ConventionalAllocations (Large)'!O68</f>
        <v>180079</v>
      </c>
      <c r="U146" s="464">
        <f>'ConventionalAllocations (Large)'!P68</f>
        <v>12059446</v>
      </c>
      <c r="V146" s="464" t="str">
        <f>'ConventionalAllocations (Large)'!Q68</f>
        <v>No</v>
      </c>
      <c r="W146" s="462"/>
      <c r="X146" s="462"/>
      <c r="Y146" s="448">
        <f>'ConventionalAllocations (Large)'!R68</f>
        <v>0.17</v>
      </c>
      <c r="Z146" s="448">
        <f>'ConventionalAllocations (Large)'!T68</f>
        <v>0</v>
      </c>
      <c r="AA146" s="462"/>
      <c r="AB146" s="462"/>
      <c r="AC146" s="462"/>
      <c r="AD146" s="462"/>
      <c r="AE146" s="462"/>
      <c r="AF146" s="462"/>
      <c r="AG146" s="462"/>
      <c r="AJ146" s="462">
        <v>0</v>
      </c>
      <c r="AK146" s="462"/>
      <c r="AL146" s="462"/>
      <c r="AM146" s="462"/>
      <c r="AN146" s="462"/>
      <c r="AO146" s="462"/>
      <c r="AP146" s="462"/>
      <c r="AQ146" s="462"/>
      <c r="AR146" s="462">
        <f>'ConventionalAllocations (Large)'!AJ68</f>
        <v>0</v>
      </c>
      <c r="AS146" s="462">
        <f>'ConventionalAllocations (Large)'!AK68</f>
        <v>0</v>
      </c>
      <c r="AT146" s="462">
        <f>'ConventionalAllocations (Large)'!AL68</f>
        <v>0</v>
      </c>
      <c r="AU146" s="462">
        <f>'ConventionalAllocations (Large)'!AM68</f>
        <v>0</v>
      </c>
      <c r="AV146" s="462">
        <f>'ConventionalAllocations (Large)'!AN68</f>
        <v>0</v>
      </c>
      <c r="AW146" s="462">
        <f>'ConventionalAllocations (Large)'!AO68</f>
        <v>0</v>
      </c>
      <c r="AX146" s="462">
        <f>'ConventionalAllocations (Large)'!AP68</f>
        <v>0</v>
      </c>
      <c r="AY146" s="462">
        <f>'ConventionalAllocations (Large)'!AQ68</f>
        <v>0</v>
      </c>
      <c r="AZ146" s="462">
        <f>'ConventionalAllocations (Large)'!AR68</f>
        <v>0</v>
      </c>
      <c r="BA146" s="462">
        <f>'ConventionalAllocations (Large)'!AS68</f>
        <v>0</v>
      </c>
      <c r="BB146" s="462">
        <f>'ConventionalAllocations (Large)'!AT68</f>
        <v>0</v>
      </c>
      <c r="BC146" s="462">
        <f>'ConventionalAllocations (Large)'!AU68</f>
        <v>0</v>
      </c>
      <c r="BD146" s="462">
        <f>'ConventionalAllocations (Large)'!AV68</f>
        <v>0</v>
      </c>
      <c r="BE146" s="462">
        <f>'ConventionalAllocations (Large)'!AW68</f>
        <v>0</v>
      </c>
      <c r="BF146" s="462">
        <f>'ConventionalAllocations (Large)'!AX68</f>
        <v>0</v>
      </c>
      <c r="BG146" s="462">
        <f>'ConventionalAllocations (Large)'!AY68</f>
        <v>0</v>
      </c>
      <c r="BH146" s="457">
        <f t="shared" si="2"/>
        <v>0</v>
      </c>
      <c r="BI146" s="457" t="str">
        <f>'ConventionalAllocations (Large)'!S68</f>
        <v xml:space="preserve">No longer pursued as Allocation.
Below Large Site threshold.
</v>
      </c>
      <c r="BJ146" s="457" t="str">
        <f>'ConventionalAllocations (Large)'!Z68</f>
        <v>NA</v>
      </c>
      <c r="BK146" s="457" t="s">
        <v>730</v>
      </c>
      <c r="BL146" s="457" t="s">
        <v>37</v>
      </c>
    </row>
    <row r="147" spans="1:64" s="76" customFormat="1" hidden="1" x14ac:dyDescent="0.45">
      <c r="A147" s="462">
        <f>'ConventionalAllocations (Large)'!A69</f>
        <v>65</v>
      </c>
      <c r="B147" s="486" t="str">
        <f>'ConventionalAllocations (Large)'!B69</f>
        <v>NA</v>
      </c>
      <c r="C147" s="462"/>
      <c r="D147" s="462"/>
      <c r="E147" s="462"/>
      <c r="F147" s="462"/>
      <c r="G147" s="462" t="str">
        <f>'ConventionalAllocations (Large)'!D69</f>
        <v>Hanwell Children’s Centre, 25a Laurel Gardens, Hanwell W7 3JG</v>
      </c>
      <c r="H147" s="462" t="str">
        <f>'ConventionalAllocations (Large)'!E69</f>
        <v>Residential-led, mixed-use scheme. including community use</v>
      </c>
      <c r="I147" s="462">
        <f>'ConventionalAllocations (Large)'!F69</f>
        <v>37</v>
      </c>
      <c r="J147" s="462">
        <f>'ConventionalAllocations (Large)'!H69</f>
        <v>0</v>
      </c>
      <c r="K147" s="462">
        <f>'ConventionalAllocations (Large)'!G69</f>
        <v>37</v>
      </c>
      <c r="L147" s="462" t="str">
        <f>'ConventionalAllocations (Large)'!I69</f>
        <v>None</v>
      </c>
      <c r="M147" s="462">
        <f>'ConventionalAllocations (Large)'!J69</f>
        <v>0</v>
      </c>
      <c r="N147" s="462">
        <f>'ConventionalAllocations (Large)'!K69</f>
        <v>37</v>
      </c>
      <c r="O147" s="462"/>
      <c r="P147" s="462"/>
      <c r="Q147" s="464" t="str">
        <f>'ConventionalAllocations (Large)'!L69</f>
        <v>Hanwell Broadway</v>
      </c>
      <c r="R147" s="464" t="str">
        <f>'ConventionalAllocations (Large)'!M69</f>
        <v>Hanwell</v>
      </c>
      <c r="S147" s="464">
        <f>'ConventionalAllocations (Large)'!N69</f>
        <v>515255</v>
      </c>
      <c r="T147" s="464">
        <f>'ConventionalAllocations (Large)'!O69</f>
        <v>180174</v>
      </c>
      <c r="U147" s="464">
        <f>'ConventionalAllocations (Large)'!P69</f>
        <v>12134248</v>
      </c>
      <c r="V147" s="464" t="str">
        <f>'ConventionalAllocations (Large)'!Q69</f>
        <v>No</v>
      </c>
      <c r="W147" s="462"/>
      <c r="X147" s="462"/>
      <c r="Y147" s="448">
        <f>'ConventionalAllocations (Large)'!R69</f>
        <v>0.17</v>
      </c>
      <c r="Z147" s="448">
        <f>'ConventionalAllocations (Large)'!T69</f>
        <v>0</v>
      </c>
      <c r="AA147" s="462"/>
      <c r="AB147" s="462"/>
      <c r="AC147" s="462"/>
      <c r="AD147" s="462"/>
      <c r="AE147" s="462"/>
      <c r="AF147" s="462"/>
      <c r="AG147" s="462"/>
      <c r="AJ147" s="462">
        <v>0</v>
      </c>
      <c r="AK147" s="462"/>
      <c r="AL147" s="462"/>
      <c r="AM147" s="462"/>
      <c r="AN147" s="462"/>
      <c r="AO147" s="462"/>
      <c r="AP147" s="462"/>
      <c r="AQ147" s="462"/>
      <c r="AR147" s="462">
        <f>'ConventionalAllocations (Large)'!AJ69</f>
        <v>0</v>
      </c>
      <c r="AS147" s="462">
        <f>'ConventionalAllocations (Large)'!AK69</f>
        <v>0</v>
      </c>
      <c r="AT147" s="462">
        <f>'ConventionalAllocations (Large)'!AL69</f>
        <v>0</v>
      </c>
      <c r="AU147" s="462">
        <f>'ConventionalAllocations (Large)'!AM69</f>
        <v>0</v>
      </c>
      <c r="AV147" s="462">
        <f>'ConventionalAllocations (Large)'!AN69</f>
        <v>0</v>
      </c>
      <c r="AW147" s="462">
        <f>'ConventionalAllocations (Large)'!AO69</f>
        <v>0</v>
      </c>
      <c r="AX147" s="462">
        <f>'ConventionalAllocations (Large)'!AP69</f>
        <v>0</v>
      </c>
      <c r="AY147" s="462">
        <f>'ConventionalAllocations (Large)'!AQ69</f>
        <v>0</v>
      </c>
      <c r="AZ147" s="462">
        <f>'ConventionalAllocations (Large)'!AR69</f>
        <v>0</v>
      </c>
      <c r="BA147" s="462">
        <f>'ConventionalAllocations (Large)'!AS69</f>
        <v>0</v>
      </c>
      <c r="BB147" s="462">
        <f>'ConventionalAllocations (Large)'!AT69</f>
        <v>0</v>
      </c>
      <c r="BC147" s="462">
        <f>'ConventionalAllocations (Large)'!AU69</f>
        <v>0</v>
      </c>
      <c r="BD147" s="462">
        <f>'ConventionalAllocations (Large)'!AV69</f>
        <v>0</v>
      </c>
      <c r="BE147" s="462">
        <f>'ConventionalAllocations (Large)'!AW69</f>
        <v>0</v>
      </c>
      <c r="BF147" s="462">
        <f>'ConventionalAllocations (Large)'!AX69</f>
        <v>0</v>
      </c>
      <c r="BG147" s="462">
        <f>'ConventionalAllocations (Large)'!AY69</f>
        <v>0</v>
      </c>
      <c r="BH147" s="457">
        <f t="shared" si="2"/>
        <v>0</v>
      </c>
      <c r="BI147" s="457" t="str">
        <f>'ConventionalAllocations (Large)'!S69</f>
        <v xml:space="preserve">No longer pursued as Allocation.
Below Large Site threshold.
</v>
      </c>
      <c r="BJ147" s="457" t="str">
        <f>'ConventionalAllocations (Large)'!Z69</f>
        <v>NA</v>
      </c>
      <c r="BK147" s="457" t="s">
        <v>730</v>
      </c>
      <c r="BL147" s="457" t="s">
        <v>37</v>
      </c>
    </row>
    <row r="148" spans="1:64" s="76" customFormat="1" hidden="1" x14ac:dyDescent="0.45">
      <c r="A148" s="462">
        <f>'ConventionalAllocations (Large)'!A70</f>
        <v>66</v>
      </c>
      <c r="B148" s="486" t="str">
        <f>'ConventionalAllocations (Large)'!B70</f>
        <v>02HA</v>
      </c>
      <c r="C148" s="462"/>
      <c r="D148" s="462"/>
      <c r="E148" s="462"/>
      <c r="F148" s="462"/>
      <c r="G148" s="462" t="str">
        <f>'ConventionalAllocations (Large)'!D70</f>
        <v>Gray’s Garage, 158 - 164 Uxbridge Road, Hanwell W7 3TB</v>
      </c>
      <c r="H148" s="462" t="str">
        <f>'ConventionalAllocations (Large)'!E70</f>
        <v>Residential-led, mixed-use scheme</v>
      </c>
      <c r="I148" s="462">
        <f>'ConventionalAllocations (Large)'!F70</f>
        <v>23</v>
      </c>
      <c r="J148" s="462">
        <f>'ConventionalAllocations (Large)'!H70</f>
        <v>9</v>
      </c>
      <c r="K148" s="462">
        <f>'ConventionalAllocations (Large)'!G70</f>
        <v>14</v>
      </c>
      <c r="L148" s="462" t="str">
        <f>'ConventionalAllocations (Large)'!I70</f>
        <v>None</v>
      </c>
      <c r="M148" s="462">
        <f>'ConventionalAllocations (Large)'!J70</f>
        <v>0</v>
      </c>
      <c r="N148" s="462">
        <f>'ConventionalAllocations (Large)'!K70</f>
        <v>14</v>
      </c>
      <c r="O148" s="462"/>
      <c r="P148" s="462"/>
      <c r="Q148" s="464" t="str">
        <f>'ConventionalAllocations (Large)'!L70</f>
        <v>Hanwell Broadway</v>
      </c>
      <c r="R148" s="464" t="str">
        <f>'ConventionalAllocations (Large)'!M70</f>
        <v>Hanwell</v>
      </c>
      <c r="S148" s="464">
        <f>'ConventionalAllocations (Large)'!N70</f>
        <v>515322</v>
      </c>
      <c r="T148" s="464">
        <f>'ConventionalAllocations (Large)'!O70</f>
        <v>180142</v>
      </c>
      <c r="U148" s="464">
        <f>'ConventionalAllocations (Large)'!P70</f>
        <v>12060608</v>
      </c>
      <c r="V148" s="464" t="str">
        <f>'ConventionalAllocations (Large)'!Q70</f>
        <v>HAN2</v>
      </c>
      <c r="W148" s="462"/>
      <c r="X148" s="462"/>
      <c r="Y148" s="448">
        <f>'ConventionalAllocations (Large)'!R70</f>
        <v>0.24</v>
      </c>
      <c r="Z148" s="448">
        <f>'ConventionalAllocations (Large)'!T70</f>
        <v>0</v>
      </c>
      <c r="AA148" s="462"/>
      <c r="AB148" s="462"/>
      <c r="AC148" s="462"/>
      <c r="AD148" s="462"/>
      <c r="AE148" s="462"/>
      <c r="AF148" s="462"/>
      <c r="AG148" s="462"/>
      <c r="AJ148" s="462">
        <v>0</v>
      </c>
      <c r="AK148" s="462"/>
      <c r="AL148" s="462"/>
      <c r="AM148" s="462"/>
      <c r="AN148" s="462"/>
      <c r="AO148" s="462"/>
      <c r="AP148" s="462"/>
      <c r="AQ148" s="462"/>
      <c r="AR148" s="462">
        <f>'ConventionalAllocations (Large)'!AJ70</f>
        <v>0</v>
      </c>
      <c r="AS148" s="462">
        <f>'ConventionalAllocations (Large)'!AK70</f>
        <v>0</v>
      </c>
      <c r="AT148" s="462">
        <f>'ConventionalAllocations (Large)'!AL70</f>
        <v>0</v>
      </c>
      <c r="AU148" s="462">
        <f>'ConventionalAllocations (Large)'!AM70</f>
        <v>0</v>
      </c>
      <c r="AV148" s="462">
        <f>'ConventionalAllocations (Large)'!AN70</f>
        <v>0</v>
      </c>
      <c r="AW148" s="462">
        <f>'ConventionalAllocations (Large)'!AO70</f>
        <v>0</v>
      </c>
      <c r="AX148" s="462">
        <f>'ConventionalAllocations (Large)'!AP70</f>
        <v>0</v>
      </c>
      <c r="AY148" s="462">
        <f>'ConventionalAllocations (Large)'!AQ70</f>
        <v>0</v>
      </c>
      <c r="AZ148" s="462">
        <f>'ConventionalAllocations (Large)'!AR70</f>
        <v>0</v>
      </c>
      <c r="BA148" s="462">
        <f>'ConventionalAllocations (Large)'!AS70</f>
        <v>0</v>
      </c>
      <c r="BB148" s="462">
        <f>'ConventionalAllocations (Large)'!AT70</f>
        <v>0</v>
      </c>
      <c r="BC148" s="462">
        <f>'ConventionalAllocations (Large)'!AU70</f>
        <v>0</v>
      </c>
      <c r="BD148" s="462">
        <f>'ConventionalAllocations (Large)'!AV70</f>
        <v>0</v>
      </c>
      <c r="BE148" s="462">
        <f>'ConventionalAllocations (Large)'!AW70</f>
        <v>0</v>
      </c>
      <c r="BF148" s="462">
        <f>'ConventionalAllocations (Large)'!AX70</f>
        <v>0</v>
      </c>
      <c r="BG148" s="462">
        <f>'ConventionalAllocations (Large)'!AY70</f>
        <v>0</v>
      </c>
      <c r="BH148" s="457">
        <f t="shared" si="2"/>
        <v>0</v>
      </c>
      <c r="BI148" s="457" t="str">
        <f>'ConventionalAllocations (Large)'!S70</f>
        <v>Below Large Site threshold.</v>
      </c>
      <c r="BJ148" s="457" t="str">
        <f>'ConventionalAllocations (Large)'!Z70</f>
        <v>NA</v>
      </c>
      <c r="BK148" s="457" t="s">
        <v>762</v>
      </c>
      <c r="BL148" s="457" t="s">
        <v>37</v>
      </c>
    </row>
    <row r="149" spans="1:64" s="76" customFormat="1" hidden="1" x14ac:dyDescent="0.45">
      <c r="A149" s="462">
        <f>'ConventionalAllocations (Large)'!A71</f>
        <v>67</v>
      </c>
      <c r="B149" s="486" t="str">
        <f>'ConventionalAllocations (Large)'!B71</f>
        <v>03HA</v>
      </c>
      <c r="C149" s="462"/>
      <c r="D149" s="462"/>
      <c r="E149" s="462"/>
      <c r="F149" s="462"/>
      <c r="G149" s="462" t="str">
        <f>'ConventionalAllocations (Large)'!D71</f>
        <v>George Street Car Park, George Street, Hanwell W7 3SY</v>
      </c>
      <c r="H149" s="462" t="str">
        <f>'ConventionalAllocations (Large)'!E71</f>
        <v>Residential-led, mixed-use scheme</v>
      </c>
      <c r="I149" s="462">
        <f>'ConventionalAllocations (Large)'!F71</f>
        <v>16</v>
      </c>
      <c r="J149" s="462">
        <f>'ConventionalAllocations (Large)'!H71</f>
        <v>0</v>
      </c>
      <c r="K149" s="462">
        <f>'ConventionalAllocations (Large)'!G71</f>
        <v>16</v>
      </c>
      <c r="L149" s="462" t="str">
        <f>'ConventionalAllocations (Large)'!I71</f>
        <v>None</v>
      </c>
      <c r="M149" s="462">
        <f>'ConventionalAllocations (Large)'!J71</f>
        <v>0</v>
      </c>
      <c r="N149" s="462">
        <f>'ConventionalAllocations (Large)'!K71</f>
        <v>16</v>
      </c>
      <c r="O149" s="462"/>
      <c r="P149" s="462"/>
      <c r="Q149" s="464" t="str">
        <f>'ConventionalAllocations (Large)'!L71</f>
        <v>Hanwell Broadway</v>
      </c>
      <c r="R149" s="464" t="str">
        <f>'ConventionalAllocations (Large)'!M71</f>
        <v>Hanwell</v>
      </c>
      <c r="S149" s="464">
        <f>'ConventionalAllocations (Large)'!N71</f>
        <v>515397</v>
      </c>
      <c r="T149" s="464">
        <f>'ConventionalAllocations (Large)'!O71</f>
        <v>180107</v>
      </c>
      <c r="U149" s="464">
        <f>'ConventionalAllocations (Large)'!P71</f>
        <v>12145521</v>
      </c>
      <c r="V149" s="464" t="str">
        <f>'ConventionalAllocations (Large)'!Q71</f>
        <v>No</v>
      </c>
      <c r="W149" s="462"/>
      <c r="X149" s="462"/>
      <c r="Y149" s="448">
        <f>'ConventionalAllocations (Large)'!R71</f>
        <v>0.22</v>
      </c>
      <c r="Z149" s="448">
        <f>'ConventionalAllocations (Large)'!T71</f>
        <v>0</v>
      </c>
      <c r="AA149" s="462"/>
      <c r="AB149" s="462"/>
      <c r="AC149" s="462"/>
      <c r="AD149" s="462"/>
      <c r="AE149" s="462"/>
      <c r="AF149" s="462"/>
      <c r="AG149" s="462"/>
      <c r="AJ149" s="462">
        <v>0</v>
      </c>
      <c r="AK149" s="462"/>
      <c r="AL149" s="462"/>
      <c r="AM149" s="462"/>
      <c r="AN149" s="462"/>
      <c r="AO149" s="462"/>
      <c r="AP149" s="462"/>
      <c r="AQ149" s="462"/>
      <c r="AR149" s="462">
        <f>'ConventionalAllocations (Large)'!AJ71</f>
        <v>0</v>
      </c>
      <c r="AS149" s="462">
        <f>'ConventionalAllocations (Large)'!AK71</f>
        <v>0</v>
      </c>
      <c r="AT149" s="462">
        <f>'ConventionalAllocations (Large)'!AL71</f>
        <v>0</v>
      </c>
      <c r="AU149" s="462">
        <f>'ConventionalAllocations (Large)'!AM71</f>
        <v>0</v>
      </c>
      <c r="AV149" s="462">
        <f>'ConventionalAllocations (Large)'!AN71</f>
        <v>0</v>
      </c>
      <c r="AW149" s="462">
        <f>'ConventionalAllocations (Large)'!AO71</f>
        <v>0</v>
      </c>
      <c r="AX149" s="462">
        <f>'ConventionalAllocations (Large)'!AP71</f>
        <v>0</v>
      </c>
      <c r="AY149" s="462">
        <f>'ConventionalAllocations (Large)'!AQ71</f>
        <v>0</v>
      </c>
      <c r="AZ149" s="462">
        <f>'ConventionalAllocations (Large)'!AR71</f>
        <v>0</v>
      </c>
      <c r="BA149" s="462">
        <f>'ConventionalAllocations (Large)'!AS71</f>
        <v>0</v>
      </c>
      <c r="BB149" s="462">
        <f>'ConventionalAllocations (Large)'!AT71</f>
        <v>0</v>
      </c>
      <c r="BC149" s="462">
        <f>'ConventionalAllocations (Large)'!AU71</f>
        <v>0</v>
      </c>
      <c r="BD149" s="462">
        <f>'ConventionalAllocations (Large)'!AV71</f>
        <v>0</v>
      </c>
      <c r="BE149" s="462">
        <f>'ConventionalAllocations (Large)'!AW71</f>
        <v>0</v>
      </c>
      <c r="BF149" s="462">
        <f>'ConventionalAllocations (Large)'!AX71</f>
        <v>0</v>
      </c>
      <c r="BG149" s="462">
        <f>'ConventionalAllocations (Large)'!AY71</f>
        <v>0</v>
      </c>
      <c r="BH149" s="457">
        <f t="shared" si="2"/>
        <v>0</v>
      </c>
      <c r="BI149" s="457" t="str">
        <f>'ConventionalAllocations (Large)'!S71</f>
        <v xml:space="preserve">Below Large Site threshold.
</v>
      </c>
      <c r="BJ149" s="457" t="str">
        <f>'ConventionalAllocations (Large)'!Z71</f>
        <v>NA</v>
      </c>
      <c r="BK149" s="457" t="s">
        <v>655</v>
      </c>
      <c r="BL149" s="457" t="s">
        <v>37</v>
      </c>
    </row>
    <row r="150" spans="1:64" x14ac:dyDescent="0.45">
      <c r="A150" s="462">
        <f>'ConventionalAllocations (Large)'!A72</f>
        <v>68</v>
      </c>
      <c r="B150" s="465" t="str">
        <f>'ConventionalAllocations (Large)'!B72</f>
        <v>04HA</v>
      </c>
      <c r="C150" s="462"/>
      <c r="D150" s="462"/>
      <c r="E150" s="462"/>
      <c r="F150" s="462"/>
      <c r="G150" s="116" t="str">
        <f>'ConventionalAllocations (Large)'!D72</f>
        <v>Site of Lidl and discount store, 90 - 94 Uxbridge Road, Hanwell W7 3SU</v>
      </c>
      <c r="H150" s="462" t="str">
        <f>'ConventionalAllocations (Large)'!E72</f>
        <v>Residential-led, mixed-use scheme (retail/food and beverage and community)</v>
      </c>
      <c r="I150" s="462">
        <f>'ConventionalAllocations (Large)'!F72</f>
        <v>61</v>
      </c>
      <c r="J150" s="462">
        <f>'ConventionalAllocations (Large)'!H72</f>
        <v>0</v>
      </c>
      <c r="K150" s="462">
        <f>'ConventionalAllocations (Large)'!G72</f>
        <v>61</v>
      </c>
      <c r="L150" s="462" t="str">
        <f>'ConventionalAllocations (Large)'!I72</f>
        <v>None</v>
      </c>
      <c r="M150" s="462">
        <f>'ConventionalAllocations (Large)'!J72</f>
        <v>0</v>
      </c>
      <c r="N150" s="462">
        <f>'ConventionalAllocations (Large)'!K72</f>
        <v>61</v>
      </c>
      <c r="O150" s="462"/>
      <c r="P150" s="462"/>
      <c r="Q150" s="464" t="str">
        <f>'ConventionalAllocations (Large)'!L72</f>
        <v>Hanwell Broadway</v>
      </c>
      <c r="R150" s="464" t="str">
        <f>'ConventionalAllocations (Large)'!M72</f>
        <v>Hanwell</v>
      </c>
      <c r="S150" s="464">
        <f>'ConventionalAllocations (Large)'!N72</f>
        <v>515581</v>
      </c>
      <c r="T150" s="464">
        <f>'ConventionalAllocations (Large)'!O72</f>
        <v>180117</v>
      </c>
      <c r="U150" s="464">
        <f>'ConventionalAllocations (Large)'!P72</f>
        <v>0</v>
      </c>
      <c r="V150" s="464" t="str">
        <f>'ConventionalAllocations (Large)'!Q72</f>
        <v>No</v>
      </c>
      <c r="W150" s="462"/>
      <c r="X150" s="462"/>
      <c r="Y150" s="473">
        <f>'ConventionalAllocations (Large)'!R72</f>
        <v>0.83</v>
      </c>
      <c r="Z150" s="473">
        <f>'ConventionalAllocations (Large)'!T72</f>
        <v>61</v>
      </c>
      <c r="AA150" s="462"/>
      <c r="AB150" s="462"/>
      <c r="AC150" s="462"/>
      <c r="AD150" s="462"/>
      <c r="AE150" s="462"/>
      <c r="AF150" s="116"/>
      <c r="AG150" s="116" t="s">
        <v>1541</v>
      </c>
      <c r="AJ150" s="462">
        <v>0</v>
      </c>
      <c r="AK150" s="462"/>
      <c r="AL150" s="462"/>
      <c r="AM150" s="462"/>
      <c r="AN150" s="462"/>
      <c r="AO150" s="462"/>
      <c r="AP150" s="462"/>
      <c r="AQ150" s="462"/>
      <c r="AR150" s="116">
        <f>'ConventionalAllocations (Large)'!AJ72</f>
        <v>0</v>
      </c>
      <c r="AS150" s="116">
        <f>'ConventionalAllocations (Large)'!AK72</f>
        <v>0</v>
      </c>
      <c r="AT150" s="116">
        <f>'ConventionalAllocations (Large)'!AL72</f>
        <v>0</v>
      </c>
      <c r="AU150" s="116">
        <f>'ConventionalAllocations (Large)'!AM72</f>
        <v>0</v>
      </c>
      <c r="AV150" s="116">
        <f>'ConventionalAllocations (Large)'!AN72</f>
        <v>0</v>
      </c>
      <c r="AW150" s="116">
        <f>'ConventionalAllocations (Large)'!AO72</f>
        <v>0</v>
      </c>
      <c r="AX150" s="116">
        <f>'ConventionalAllocations (Large)'!AP72</f>
        <v>0</v>
      </c>
      <c r="AY150" s="116">
        <f>'ConventionalAllocations (Large)'!AQ72</f>
        <v>0</v>
      </c>
      <c r="AZ150" s="116">
        <f>'ConventionalAllocations (Large)'!AR72</f>
        <v>0</v>
      </c>
      <c r="BA150" s="116">
        <f>'ConventionalAllocations (Large)'!AS72</f>
        <v>0</v>
      </c>
      <c r="BB150" s="116">
        <f>'ConventionalAllocations (Large)'!AT72</f>
        <v>0</v>
      </c>
      <c r="BC150" s="116">
        <f>'ConventionalAllocations (Large)'!AU72</f>
        <v>0</v>
      </c>
      <c r="BD150" s="116">
        <f>'ConventionalAllocations (Large)'!AV72</f>
        <v>0</v>
      </c>
      <c r="BE150" s="116">
        <f>'ConventionalAllocations (Large)'!AW72</f>
        <v>30</v>
      </c>
      <c r="BF150" s="116">
        <f>'ConventionalAllocations (Large)'!AX72</f>
        <v>31</v>
      </c>
      <c r="BG150" s="116">
        <f>'ConventionalAllocations (Large)'!AY72</f>
        <v>61</v>
      </c>
      <c r="BH150" s="457">
        <f t="shared" si="2"/>
        <v>61</v>
      </c>
      <c r="BI150" s="457" t="str">
        <f>'ConventionalAllocations (Large)'!S72</f>
        <v xml:space="preserve">No relevant planning applications. 
Capacity derived from Tall Buildings Strategy, which identified an indicative capacity total of 159 (gross) across 04HA &amp; 05HA. This total has been apportioned across both allocations based on planning activity.
</v>
      </c>
      <c r="BJ150" s="457" t="str">
        <f>'ConventionalAllocations (Large)'!Z72</f>
        <v>Bespoke. Beyond 5 years. Note Lidl recently refurbished.</v>
      </c>
      <c r="BK150" s="457" t="s">
        <v>1385</v>
      </c>
      <c r="BL150" s="457" t="s">
        <v>1075</v>
      </c>
    </row>
    <row r="151" spans="1:64" s="76" customFormat="1" hidden="1" x14ac:dyDescent="0.45">
      <c r="A151" s="462">
        <f>'ConventionalAllocations (Large)'!A73</f>
        <v>69</v>
      </c>
      <c r="B151" s="486" t="str">
        <f>'ConventionalAllocations (Large)'!B73</f>
        <v>05HA</v>
      </c>
      <c r="C151" s="462"/>
      <c r="D151" s="462"/>
      <c r="E151" s="462"/>
      <c r="F151" s="462"/>
      <c r="G151" s="462" t="str">
        <f>'ConventionalAllocations (Large)'!D73</f>
        <v>Marshall Site, Gold’s Gym &amp; Garages on Montague Avenue, 54 - 88 Uxbridge Road, Hanwell W7 3SU</v>
      </c>
      <c r="H151" s="462" t="str">
        <f>'ConventionalAllocations (Large)'!E73</f>
        <v>Residential-led, mixed-use scheme including leisure/sport and community use.</v>
      </c>
      <c r="I151" s="462">
        <f>'ConventionalAllocations (Large)'!F73</f>
        <v>98</v>
      </c>
      <c r="J151" s="462">
        <f>'ConventionalAllocations (Large)'!H73</f>
        <v>2</v>
      </c>
      <c r="K151" s="462">
        <f>'ConventionalAllocations (Large)'!G73</f>
        <v>96</v>
      </c>
      <c r="L151" s="462" t="str">
        <f>'ConventionalAllocations (Large)'!I73</f>
        <v>172913FUL (allowed) &amp; 215983FUL (pending/disposed).</v>
      </c>
      <c r="M151" s="462">
        <f>'ConventionalAllocations (Large)'!J73</f>
        <v>0</v>
      </c>
      <c r="N151" s="462">
        <f>'ConventionalAllocations (Large)'!K73</f>
        <v>96</v>
      </c>
      <c r="O151" s="462"/>
      <c r="P151" s="462"/>
      <c r="Q151" s="464" t="str">
        <f>'ConventionalAllocations (Large)'!L73</f>
        <v>Hanwell Broadway</v>
      </c>
      <c r="R151" s="464" t="str">
        <f>'ConventionalAllocations (Large)'!M73</f>
        <v>Hanwell</v>
      </c>
      <c r="S151" s="464">
        <f>'ConventionalAllocations (Large)'!N73</f>
        <v>515621</v>
      </c>
      <c r="T151" s="464">
        <f>'ConventionalAllocations (Large)'!O73</f>
        <v>180148</v>
      </c>
      <c r="U151" s="464">
        <f>'ConventionalAllocations (Large)'!P73</f>
        <v>0</v>
      </c>
      <c r="V151" s="464" t="str">
        <f>'ConventionalAllocations (Large)'!Q73</f>
        <v>HAN1</v>
      </c>
      <c r="W151" s="462"/>
      <c r="X151" s="462"/>
      <c r="Y151" s="448">
        <f>'ConventionalAllocations (Large)'!R73</f>
        <v>0.28999999999999998</v>
      </c>
      <c r="Z151" s="448">
        <f>'ConventionalAllocations (Large)'!T73</f>
        <v>96</v>
      </c>
      <c r="AA151" s="462"/>
      <c r="AB151" s="462"/>
      <c r="AC151" s="462"/>
      <c r="AD151" s="462"/>
      <c r="AE151" s="462"/>
      <c r="AF151" s="462"/>
      <c r="AG151" s="462"/>
      <c r="AJ151" s="462">
        <v>0</v>
      </c>
      <c r="AK151" s="462"/>
      <c r="AL151" s="462"/>
      <c r="AM151" s="462"/>
      <c r="AN151" s="462"/>
      <c r="AO151" s="462"/>
      <c r="AP151" s="462"/>
      <c r="AQ151" s="462"/>
      <c r="AR151" s="462">
        <f>'ConventionalAllocations (Large)'!AJ73</f>
        <v>0</v>
      </c>
      <c r="AS151" s="462">
        <f>'ConventionalAllocations (Large)'!AK73</f>
        <v>0</v>
      </c>
      <c r="AT151" s="462">
        <f>'ConventionalAllocations (Large)'!AL73</f>
        <v>0</v>
      </c>
      <c r="AU151" s="462">
        <f>'ConventionalAllocations (Large)'!AM73</f>
        <v>0</v>
      </c>
      <c r="AV151" s="462">
        <f>'ConventionalAllocations (Large)'!AN73</f>
        <v>0</v>
      </c>
      <c r="AW151" s="462">
        <f>'ConventionalAllocations (Large)'!AO73</f>
        <v>0</v>
      </c>
      <c r="AX151" s="462">
        <f>'ConventionalAllocations (Large)'!AP73</f>
        <v>27</v>
      </c>
      <c r="AY151" s="462">
        <f>'ConventionalAllocations (Large)'!AQ73</f>
        <v>26</v>
      </c>
      <c r="AZ151" s="462">
        <f>'ConventionalAllocations (Large)'!AR73</f>
        <v>22</v>
      </c>
      <c r="BA151" s="462">
        <f>'ConventionalAllocations (Large)'!AS73</f>
        <v>21</v>
      </c>
      <c r="BB151" s="462">
        <f>'ConventionalAllocations (Large)'!AT73</f>
        <v>0</v>
      </c>
      <c r="BC151" s="462">
        <f>'ConventionalAllocations (Large)'!AU73</f>
        <v>0</v>
      </c>
      <c r="BD151" s="462">
        <f>'ConventionalAllocations (Large)'!AV73</f>
        <v>0</v>
      </c>
      <c r="BE151" s="462">
        <f>'ConventionalAllocations (Large)'!AW73</f>
        <v>0</v>
      </c>
      <c r="BF151" s="462">
        <f>'ConventionalAllocations (Large)'!AX73</f>
        <v>0</v>
      </c>
      <c r="BG151" s="462">
        <f>'ConventionalAllocations (Large)'!AY73</f>
        <v>96</v>
      </c>
      <c r="BH151" s="457">
        <f t="shared" si="2"/>
        <v>96</v>
      </c>
      <c r="BI151" s="457" t="str">
        <f>'ConventionalAllocations (Large)'!S73</f>
        <v>Capacity derived from Tall Buildings Strategy, which identified an indicative capacity total of 159 (gross) across 04HA &amp; 05HA. This total has been apportioned across both allocations based on planning activity. Tall building strategy capacity assessment subsumes capacity calculated from previous permission &amp; application (172913FUL (commenced but stalled) &amp; 215983FUL (now disposed of Aug 2025).</v>
      </c>
      <c r="BJ151" s="457" t="str">
        <f>'ConventionalAllocations (Large)'!Z73</f>
        <v>Bespoke. In part informed by planning history, but moderated in light of stalled and disposed of status.</v>
      </c>
      <c r="BK151" s="457" t="s">
        <v>1386</v>
      </c>
      <c r="BL151" s="457" t="s">
        <v>37</v>
      </c>
    </row>
    <row r="152" spans="1:64" s="76" customFormat="1" hidden="1" x14ac:dyDescent="0.45">
      <c r="A152" s="462">
        <f>'ConventionalAllocations (Large)'!A74</f>
        <v>70</v>
      </c>
      <c r="B152" s="486" t="str">
        <f>'ConventionalAllocations (Large)'!B74</f>
        <v>NA</v>
      </c>
      <c r="C152" s="462"/>
      <c r="D152" s="462"/>
      <c r="E152" s="462"/>
      <c r="F152" s="462"/>
      <c r="G152" s="462" t="str">
        <f>'ConventionalAllocations (Large)'!D74</f>
        <v>St Mary’s Convent, 50 Uxbridge Road, Hanwell W7 3PP</v>
      </c>
      <c r="H152" s="462" t="str">
        <f>'ConventionalAllocations (Large)'!E74</f>
        <v>Residential-led, mixed-use scheme. including community use and amenity space.</v>
      </c>
      <c r="I152" s="462">
        <f>'ConventionalAllocations (Large)'!F74</f>
        <v>23</v>
      </c>
      <c r="J152" s="462" t="str">
        <f>'ConventionalAllocations (Large)'!H74</f>
        <v>?</v>
      </c>
      <c r="K152" s="462" t="str">
        <f>'ConventionalAllocations (Large)'!G74</f>
        <v>?</v>
      </c>
      <c r="L152" s="462" t="str">
        <f>'ConventionalAllocations (Large)'!I74</f>
        <v>None</v>
      </c>
      <c r="M152" s="462">
        <f>'ConventionalAllocations (Large)'!J74</f>
        <v>0</v>
      </c>
      <c r="N152" s="462" t="str">
        <f>'ConventionalAllocations (Large)'!K74</f>
        <v>?</v>
      </c>
      <c r="O152" s="462"/>
      <c r="P152" s="462"/>
      <c r="Q152" s="464" t="str">
        <f>'ConventionalAllocations (Large)'!L74</f>
        <v>Hanwell Broadway</v>
      </c>
      <c r="R152" s="464" t="str">
        <f>'ConventionalAllocations (Large)'!M74</f>
        <v>Hanwell</v>
      </c>
      <c r="S152" s="464">
        <f>'ConventionalAllocations (Large)'!N74</f>
        <v>0</v>
      </c>
      <c r="T152" s="464">
        <f>'ConventionalAllocations (Large)'!O74</f>
        <v>0</v>
      </c>
      <c r="U152" s="464">
        <f>'ConventionalAllocations (Large)'!P74</f>
        <v>0</v>
      </c>
      <c r="V152" s="464" t="str">
        <f>'ConventionalAllocations (Large)'!Q74</f>
        <v>No</v>
      </c>
      <c r="W152" s="462"/>
      <c r="X152" s="462"/>
      <c r="Y152" s="448">
        <f>'ConventionalAllocations (Large)'!R74</f>
        <v>0.15</v>
      </c>
      <c r="Z152" s="448">
        <f>'ConventionalAllocations (Large)'!T74</f>
        <v>0</v>
      </c>
      <c r="AA152" s="462"/>
      <c r="AB152" s="462"/>
      <c r="AC152" s="462"/>
      <c r="AD152" s="462"/>
      <c r="AE152" s="462"/>
      <c r="AF152" s="462"/>
      <c r="AG152" s="462"/>
      <c r="AJ152" s="462">
        <v>0</v>
      </c>
      <c r="AK152" s="462"/>
      <c r="AL152" s="462"/>
      <c r="AM152" s="462"/>
      <c r="AN152" s="462"/>
      <c r="AO152" s="462"/>
      <c r="AP152" s="462"/>
      <c r="AQ152" s="462"/>
      <c r="AR152" s="462">
        <f>'ConventionalAllocations (Large)'!AJ74</f>
        <v>0</v>
      </c>
      <c r="AS152" s="462">
        <f>'ConventionalAllocations (Large)'!AK74</f>
        <v>0</v>
      </c>
      <c r="AT152" s="462">
        <f>'ConventionalAllocations (Large)'!AL74</f>
        <v>0</v>
      </c>
      <c r="AU152" s="462">
        <f>'ConventionalAllocations (Large)'!AM74</f>
        <v>0</v>
      </c>
      <c r="AV152" s="462">
        <f>'ConventionalAllocations (Large)'!AN74</f>
        <v>0</v>
      </c>
      <c r="AW152" s="462">
        <f>'ConventionalAllocations (Large)'!AO74</f>
        <v>0</v>
      </c>
      <c r="AX152" s="462">
        <f>'ConventionalAllocations (Large)'!AP74</f>
        <v>0</v>
      </c>
      <c r="AY152" s="462">
        <f>'ConventionalAllocations (Large)'!AQ74</f>
        <v>0</v>
      </c>
      <c r="AZ152" s="462">
        <f>'ConventionalAllocations (Large)'!AR74</f>
        <v>0</v>
      </c>
      <c r="BA152" s="462">
        <f>'ConventionalAllocations (Large)'!AS74</f>
        <v>0</v>
      </c>
      <c r="BB152" s="462">
        <f>'ConventionalAllocations (Large)'!AT74</f>
        <v>0</v>
      </c>
      <c r="BC152" s="462">
        <f>'ConventionalAllocations (Large)'!AU74</f>
        <v>0</v>
      </c>
      <c r="BD152" s="462">
        <f>'ConventionalAllocations (Large)'!AV74</f>
        <v>0</v>
      </c>
      <c r="BE152" s="462">
        <f>'ConventionalAllocations (Large)'!AW74</f>
        <v>0</v>
      </c>
      <c r="BF152" s="462">
        <f>'ConventionalAllocations (Large)'!AX74</f>
        <v>0</v>
      </c>
      <c r="BG152" s="462">
        <f>'ConventionalAllocations (Large)'!AY74</f>
        <v>0</v>
      </c>
      <c r="BH152" s="457">
        <f t="shared" si="2"/>
        <v>0</v>
      </c>
      <c r="BI152" s="457" t="str">
        <f>'ConventionalAllocations (Large)'!S74</f>
        <v xml:space="preserve">No longer pursued as Allocation.
Below Large Site threshold.
</v>
      </c>
      <c r="BJ152" s="457" t="str">
        <f>'ConventionalAllocations (Large)'!Z74</f>
        <v>NA</v>
      </c>
      <c r="BK152" s="457" t="s">
        <v>730</v>
      </c>
      <c r="BL152" s="457" t="s">
        <v>37</v>
      </c>
    </row>
    <row r="153" spans="1:64" s="76" customFormat="1" hidden="1" x14ac:dyDescent="0.45">
      <c r="A153" s="462">
        <f>'ConventionalAllocations (Large)'!A75</f>
        <v>71</v>
      </c>
      <c r="B153" s="486" t="str">
        <f>'ConventionalAllocations (Large)'!B75</f>
        <v>NA</v>
      </c>
      <c r="C153" s="462"/>
      <c r="D153" s="462"/>
      <c r="E153" s="462"/>
      <c r="F153" s="462"/>
      <c r="G153" s="462" t="str">
        <f>'ConventionalAllocations (Large)'!D75</f>
        <v>Access Storage, 145 - 147 Boston Road, Hanwell W7 3SA</v>
      </c>
      <c r="H153" s="462" t="str">
        <f>'ConventionalAllocations (Large)'!E75</f>
        <v>Residential with employment uses.</v>
      </c>
      <c r="I153" s="462">
        <f>'ConventionalAllocations (Large)'!F75</f>
        <v>124</v>
      </c>
      <c r="J153" s="462">
        <f>'ConventionalAllocations (Large)'!H75</f>
        <v>0</v>
      </c>
      <c r="K153" s="462">
        <f>'ConventionalAllocations (Large)'!G75</f>
        <v>124</v>
      </c>
      <c r="L153" s="462" t="str">
        <f>'ConventionalAllocations (Large)'!I75</f>
        <v>None</v>
      </c>
      <c r="M153" s="462">
        <f>'ConventionalAllocations (Large)'!J75</f>
        <v>0</v>
      </c>
      <c r="N153" s="462">
        <f>'ConventionalAllocations (Large)'!K75</f>
        <v>124</v>
      </c>
      <c r="O153" s="462"/>
      <c r="P153" s="462"/>
      <c r="Q153" s="464" t="str">
        <f>'ConventionalAllocations (Large)'!L75</f>
        <v>Hanwell Broadway</v>
      </c>
      <c r="R153" s="464" t="str">
        <f>'ConventionalAllocations (Large)'!M75</f>
        <v>Hanwell</v>
      </c>
      <c r="S153" s="464">
        <f>'ConventionalAllocations (Large)'!N75</f>
        <v>0</v>
      </c>
      <c r="T153" s="464">
        <f>'ConventionalAllocations (Large)'!O75</f>
        <v>0</v>
      </c>
      <c r="U153" s="464">
        <f>'ConventionalAllocations (Large)'!P75</f>
        <v>0</v>
      </c>
      <c r="V153" s="464" t="str">
        <f>'ConventionalAllocations (Large)'!Q75</f>
        <v>No</v>
      </c>
      <c r="W153" s="462"/>
      <c r="X153" s="462"/>
      <c r="Y153" s="448">
        <f>'ConventionalAllocations (Large)'!R75</f>
        <v>0.56000000000000005</v>
      </c>
      <c r="Z153" s="448">
        <f>'ConventionalAllocations (Large)'!T75</f>
        <v>0</v>
      </c>
      <c r="AA153" s="462"/>
      <c r="AB153" s="462"/>
      <c r="AC153" s="462"/>
      <c r="AD153" s="462"/>
      <c r="AE153" s="462"/>
      <c r="AF153" s="462"/>
      <c r="AG153" s="462"/>
      <c r="AJ153" s="462">
        <v>0</v>
      </c>
      <c r="AK153" s="462"/>
      <c r="AL153" s="462"/>
      <c r="AM153" s="462"/>
      <c r="AN153" s="462"/>
      <c r="AO153" s="462"/>
      <c r="AP153" s="462"/>
      <c r="AQ153" s="462"/>
      <c r="AR153" s="462">
        <f>'ConventionalAllocations (Large)'!AJ75</f>
        <v>0</v>
      </c>
      <c r="AS153" s="462">
        <f>'ConventionalAllocations (Large)'!AK75</f>
        <v>0</v>
      </c>
      <c r="AT153" s="462">
        <f>'ConventionalAllocations (Large)'!AL75</f>
        <v>0</v>
      </c>
      <c r="AU153" s="462">
        <f>'ConventionalAllocations (Large)'!AM75</f>
        <v>0</v>
      </c>
      <c r="AV153" s="462">
        <f>'ConventionalAllocations (Large)'!AN75</f>
        <v>0</v>
      </c>
      <c r="AW153" s="462">
        <f>'ConventionalAllocations (Large)'!AO75</f>
        <v>0</v>
      </c>
      <c r="AX153" s="462">
        <f>'ConventionalAllocations (Large)'!AP75</f>
        <v>0</v>
      </c>
      <c r="AY153" s="462">
        <f>'ConventionalAllocations (Large)'!AQ75</f>
        <v>0</v>
      </c>
      <c r="AZ153" s="462">
        <f>'ConventionalAllocations (Large)'!AR75</f>
        <v>0</v>
      </c>
      <c r="BA153" s="462">
        <f>'ConventionalAllocations (Large)'!AS75</f>
        <v>0</v>
      </c>
      <c r="BB153" s="462">
        <f>'ConventionalAllocations (Large)'!AT75</f>
        <v>0</v>
      </c>
      <c r="BC153" s="462">
        <f>'ConventionalAllocations (Large)'!AU75</f>
        <v>0</v>
      </c>
      <c r="BD153" s="462">
        <f>'ConventionalAllocations (Large)'!AV75</f>
        <v>0</v>
      </c>
      <c r="BE153" s="462">
        <f>'ConventionalAllocations (Large)'!AW75</f>
        <v>0</v>
      </c>
      <c r="BF153" s="462">
        <f>'ConventionalAllocations (Large)'!AX75</f>
        <v>0</v>
      </c>
      <c r="BG153" s="462">
        <f>'ConventionalAllocations (Large)'!AY75</f>
        <v>0</v>
      </c>
      <c r="BH153" s="457">
        <f t="shared" si="2"/>
        <v>0</v>
      </c>
      <c r="BI153" s="457" t="str">
        <f>'ConventionalAllocations (Large)'!S75</f>
        <v xml:space="preserve">No longer pursued as Allocation.
</v>
      </c>
      <c r="BJ153" s="457" t="str">
        <f>'ConventionalAllocations (Large)'!Z75</f>
        <v>NA</v>
      </c>
      <c r="BK153" s="457" t="s">
        <v>594</v>
      </c>
      <c r="BL153" s="457" t="s">
        <v>37</v>
      </c>
    </row>
    <row r="154" spans="1:64" x14ac:dyDescent="0.45">
      <c r="A154" s="462">
        <f>'ConventionalAllocations (Large)'!A76</f>
        <v>72</v>
      </c>
      <c r="B154" s="465" t="str">
        <f>'ConventionalAllocations (Large)'!B76</f>
        <v>06HA</v>
      </c>
      <c r="C154" s="462"/>
      <c r="D154" s="462"/>
      <c r="E154" s="462"/>
      <c r="F154" s="462"/>
      <c r="G154" s="116" t="str">
        <f>'ConventionalAllocations (Large)'!D76</f>
        <v>Tile Depot &amp; Lambourn Close, 128 Boston Road &amp; Lambourn Close, Hanwell W7 2LN</v>
      </c>
      <c r="H154" s="462" t="str">
        <f>'ConventionalAllocations (Large)'!E76</f>
        <v>Residential, retail</v>
      </c>
      <c r="I154" s="462">
        <f>'ConventionalAllocations (Large)'!F76</f>
        <v>128</v>
      </c>
      <c r="J154" s="462">
        <f>'ConventionalAllocations (Large)'!H76</f>
        <v>96</v>
      </c>
      <c r="K154" s="462">
        <f>'ConventionalAllocations (Large)'!G76</f>
        <v>32</v>
      </c>
      <c r="L154" s="462" t="str">
        <f>'ConventionalAllocations (Large)'!I76</f>
        <v>None</v>
      </c>
      <c r="M154" s="462">
        <f>'ConventionalAllocations (Large)'!J76</f>
        <v>0</v>
      </c>
      <c r="N154" s="462">
        <f>'ConventionalAllocations (Large)'!K76</f>
        <v>32</v>
      </c>
      <c r="O154" s="462"/>
      <c r="P154" s="462"/>
      <c r="Q154" s="464" t="str">
        <f>'ConventionalAllocations (Large)'!L76</f>
        <v>Hanwell Broadway</v>
      </c>
      <c r="R154" s="464" t="str">
        <f>'ConventionalAllocations (Large)'!M76</f>
        <v>Hanwell</v>
      </c>
      <c r="S154" s="464">
        <f>'ConventionalAllocations (Large)'!N76</f>
        <v>515665</v>
      </c>
      <c r="T154" s="464">
        <f>'ConventionalAllocations (Large)'!O76</f>
        <v>179560</v>
      </c>
      <c r="U154" s="464">
        <f>'ConventionalAllocations (Large)'!P76</f>
        <v>0</v>
      </c>
      <c r="V154" s="464" t="str">
        <f>'ConventionalAllocations (Large)'!Q76</f>
        <v>No</v>
      </c>
      <c r="W154" s="462"/>
      <c r="X154" s="462"/>
      <c r="Y154" s="473">
        <f>'ConventionalAllocations (Large)'!R76</f>
        <v>1.1299999999999999</v>
      </c>
      <c r="Z154" s="473">
        <f>'ConventionalAllocations (Large)'!T76</f>
        <v>32</v>
      </c>
      <c r="AA154" s="462"/>
      <c r="AB154" s="462"/>
      <c r="AC154" s="462"/>
      <c r="AD154" s="462"/>
      <c r="AE154" s="462"/>
      <c r="AF154" s="116"/>
      <c r="AG154" s="116" t="s">
        <v>1541</v>
      </c>
      <c r="AJ154" s="462">
        <v>0</v>
      </c>
      <c r="AK154" s="462"/>
      <c r="AL154" s="462"/>
      <c r="AM154" s="462"/>
      <c r="AN154" s="462"/>
      <c r="AO154" s="462"/>
      <c r="AP154" s="462"/>
      <c r="AQ154" s="462"/>
      <c r="AR154" s="116">
        <f>'ConventionalAllocations (Large)'!AJ76</f>
        <v>0</v>
      </c>
      <c r="AS154" s="116">
        <f>'ConventionalAllocations (Large)'!AK76</f>
        <v>0</v>
      </c>
      <c r="AT154" s="116">
        <f>'ConventionalAllocations (Large)'!AL76</f>
        <v>0</v>
      </c>
      <c r="AU154" s="116">
        <f>'ConventionalAllocations (Large)'!AM76</f>
        <v>0</v>
      </c>
      <c r="AV154" s="116">
        <f>'ConventionalAllocations (Large)'!AN76</f>
        <v>0</v>
      </c>
      <c r="AW154" s="116">
        <f>'ConventionalAllocations (Large)'!AO76</f>
        <v>0</v>
      </c>
      <c r="AX154" s="116">
        <f>'ConventionalAllocations (Large)'!AP76</f>
        <v>0</v>
      </c>
      <c r="AY154" s="116">
        <f>'ConventionalAllocations (Large)'!AQ76</f>
        <v>0</v>
      </c>
      <c r="AZ154" s="116">
        <f>'ConventionalAllocations (Large)'!AR76</f>
        <v>8</v>
      </c>
      <c r="BA154" s="116">
        <f>'ConventionalAllocations (Large)'!AS76</f>
        <v>8</v>
      </c>
      <c r="BB154" s="116">
        <f>'ConventionalAllocations (Large)'!AT76</f>
        <v>8</v>
      </c>
      <c r="BC154" s="116">
        <f>'ConventionalAllocations (Large)'!AU76</f>
        <v>8</v>
      </c>
      <c r="BD154" s="116">
        <f>'ConventionalAllocations (Large)'!AV76</f>
        <v>0</v>
      </c>
      <c r="BE154" s="116">
        <f>'ConventionalAllocations (Large)'!AW76</f>
        <v>0</v>
      </c>
      <c r="BF154" s="116">
        <f>'ConventionalAllocations (Large)'!AX76</f>
        <v>0</v>
      </c>
      <c r="BG154" s="116">
        <f>'ConventionalAllocations (Large)'!AY76</f>
        <v>32</v>
      </c>
      <c r="BH154" s="457">
        <f t="shared" si="2"/>
        <v>32</v>
      </c>
      <c r="BI154" s="457" t="str">
        <f>'ConventionalAllocations (Large)'!S76</f>
        <v>No relevant planning applications. 
Capacity derived from Ealing R19 Capacity Assessment.</v>
      </c>
      <c r="BJ154" s="457" t="str">
        <f>'ConventionalAllocations (Large)'!Z76</f>
        <v>Beyond 5 years. Scenario 29 (reflecting gross figure).</v>
      </c>
      <c r="BK154" s="457" t="s">
        <v>546</v>
      </c>
      <c r="BL154" s="457" t="s">
        <v>779</v>
      </c>
    </row>
    <row r="155" spans="1:64" s="76" customFormat="1" hidden="1" x14ac:dyDescent="0.45">
      <c r="A155" s="462">
        <f>'ConventionalAllocations (Large)'!A77</f>
        <v>73</v>
      </c>
      <c r="B155" s="486" t="str">
        <f>'ConventionalAllocations (Large)'!B77</f>
        <v>NA</v>
      </c>
      <c r="C155" s="462"/>
      <c r="D155" s="462"/>
      <c r="E155" s="462"/>
      <c r="F155" s="462"/>
      <c r="G155" s="462" t="str">
        <f>'ConventionalAllocations (Large)'!D77</f>
        <v>Evershed Sports Ground, Evershed Sports Ground, Wyke Gardens, Hanwell W7 2BB</v>
      </c>
      <c r="H155" s="462" t="str">
        <f>'ConventionalAllocations (Large)'!E77</f>
        <v>Leisure</v>
      </c>
      <c r="I155" s="462">
        <f>'ConventionalAllocations (Large)'!F77</f>
        <v>0</v>
      </c>
      <c r="J155" s="462">
        <f>'ConventionalAllocations (Large)'!H77</f>
        <v>0</v>
      </c>
      <c r="K155" s="462">
        <f>'ConventionalAllocations (Large)'!G77</f>
        <v>0</v>
      </c>
      <c r="L155" s="462" t="str">
        <f>'ConventionalAllocations (Large)'!I77</f>
        <v>None</v>
      </c>
      <c r="M155" s="462">
        <f>'ConventionalAllocations (Large)'!J77</f>
        <v>0</v>
      </c>
      <c r="N155" s="462">
        <f>'ConventionalAllocations (Large)'!K77</f>
        <v>0</v>
      </c>
      <c r="O155" s="462"/>
      <c r="P155" s="462"/>
      <c r="Q155" s="464" t="str">
        <f>'ConventionalAllocations (Large)'!L77</f>
        <v>Hanwell Broadway</v>
      </c>
      <c r="R155" s="464" t="str">
        <f>'ConventionalAllocations (Large)'!M77</f>
        <v>Hanwell</v>
      </c>
      <c r="S155" s="464">
        <f>'ConventionalAllocations (Large)'!N77</f>
        <v>0</v>
      </c>
      <c r="T155" s="464">
        <f>'ConventionalAllocations (Large)'!O77</f>
        <v>0</v>
      </c>
      <c r="U155" s="464">
        <f>'ConventionalAllocations (Large)'!P77</f>
        <v>0</v>
      </c>
      <c r="V155" s="464" t="str">
        <f>'ConventionalAllocations (Large)'!Q77</f>
        <v>S-HAN1</v>
      </c>
      <c r="W155" s="462"/>
      <c r="X155" s="462"/>
      <c r="Y155" s="448">
        <f>'ConventionalAllocations (Large)'!R77</f>
        <v>1.91</v>
      </c>
      <c r="Z155" s="448">
        <f>'ConventionalAllocations (Large)'!T77</f>
        <v>0</v>
      </c>
      <c r="AA155" s="462"/>
      <c r="AB155" s="462"/>
      <c r="AC155" s="462"/>
      <c r="AD155" s="462"/>
      <c r="AE155" s="462"/>
      <c r="AF155" s="462"/>
      <c r="AG155" s="462"/>
      <c r="AJ155" s="462">
        <v>0</v>
      </c>
      <c r="AK155" s="462"/>
      <c r="AL155" s="462"/>
      <c r="AM155" s="462"/>
      <c r="AN155" s="462"/>
      <c r="AO155" s="462"/>
      <c r="AP155" s="462"/>
      <c r="AQ155" s="462"/>
      <c r="AR155" s="462">
        <f>'ConventionalAllocations (Large)'!AJ77</f>
        <v>0</v>
      </c>
      <c r="AS155" s="462">
        <f>'ConventionalAllocations (Large)'!AK77</f>
        <v>0</v>
      </c>
      <c r="AT155" s="462">
        <f>'ConventionalAllocations (Large)'!AL77</f>
        <v>0</v>
      </c>
      <c r="AU155" s="462">
        <f>'ConventionalAllocations (Large)'!AM77</f>
        <v>0</v>
      </c>
      <c r="AV155" s="462">
        <f>'ConventionalAllocations (Large)'!AN77</f>
        <v>0</v>
      </c>
      <c r="AW155" s="462">
        <f>'ConventionalAllocations (Large)'!AO77</f>
        <v>0</v>
      </c>
      <c r="AX155" s="462">
        <f>'ConventionalAllocations (Large)'!AP77</f>
        <v>0</v>
      </c>
      <c r="AY155" s="462">
        <f>'ConventionalAllocations (Large)'!AQ77</f>
        <v>0</v>
      </c>
      <c r="AZ155" s="462">
        <f>'ConventionalAllocations (Large)'!AR77</f>
        <v>0</v>
      </c>
      <c r="BA155" s="462">
        <f>'ConventionalAllocations (Large)'!AS77</f>
        <v>0</v>
      </c>
      <c r="BB155" s="462">
        <f>'ConventionalAllocations (Large)'!AT77</f>
        <v>0</v>
      </c>
      <c r="BC155" s="462">
        <f>'ConventionalAllocations (Large)'!AU77</f>
        <v>0</v>
      </c>
      <c r="BD155" s="462">
        <f>'ConventionalAllocations (Large)'!AV77</f>
        <v>0</v>
      </c>
      <c r="BE155" s="462">
        <f>'ConventionalAllocations (Large)'!AW77</f>
        <v>0</v>
      </c>
      <c r="BF155" s="462">
        <f>'ConventionalAllocations (Large)'!AX77</f>
        <v>0</v>
      </c>
      <c r="BG155" s="462">
        <f>'ConventionalAllocations (Large)'!AY77</f>
        <v>0</v>
      </c>
      <c r="BH155" s="457">
        <f t="shared" si="2"/>
        <v>0</v>
      </c>
      <c r="BI155" s="457" t="str">
        <f>'ConventionalAllocations (Large)'!S77</f>
        <v>No longer pursued as Allocation.
No residential component.</v>
      </c>
      <c r="BJ155" s="457" t="str">
        <f>'ConventionalAllocations (Large)'!Z77</f>
        <v>NA</v>
      </c>
      <c r="BK155" s="457" t="s">
        <v>1077</v>
      </c>
      <c r="BL155" s="457" t="s">
        <v>37</v>
      </c>
    </row>
    <row r="156" spans="1:64" x14ac:dyDescent="0.45">
      <c r="A156" s="462">
        <f>'ConventionalAllocations (Large)'!A78</f>
        <v>74</v>
      </c>
      <c r="B156" s="465" t="str">
        <f>'ConventionalAllocations (Large)'!B78</f>
        <v>07HA</v>
      </c>
      <c r="C156" s="462"/>
      <c r="D156" s="462"/>
      <c r="E156" s="462"/>
      <c r="F156" s="462"/>
      <c r="G156" s="116" t="str">
        <f>'ConventionalAllocations (Large)'!D78</f>
        <v>Copley Close Estate, Copley Close, Hanwell W7 1AZ (Phase 7 only)</v>
      </c>
      <c r="H156" s="462" t="str">
        <f>'ConventionalAllocations (Large)'!E78</f>
        <v>Residential with health and retail facilities</v>
      </c>
      <c r="I156" s="462">
        <f>'ConventionalAllocations (Large)'!F78</f>
        <v>700</v>
      </c>
      <c r="J156" s="462">
        <f>'ConventionalAllocations (Large)'!H78</f>
        <v>353</v>
      </c>
      <c r="K156" s="462">
        <f>'ConventionalAllocations (Large)'!G78</f>
        <v>347</v>
      </c>
      <c r="L156" s="462" t="str">
        <f>'ConventionalAllocations (Large)'!I78</f>
        <v>PP/2013/2127</v>
      </c>
      <c r="M156" s="462">
        <f>'ConventionalAllocations (Large)'!J78</f>
        <v>0</v>
      </c>
      <c r="N156" s="462">
        <f>'ConventionalAllocations (Large)'!K78</f>
        <v>347</v>
      </c>
      <c r="O156" s="462"/>
      <c r="P156" s="462"/>
      <c r="Q156" s="464" t="str">
        <f>'ConventionalAllocations (Large)'!L78</f>
        <v>North Hanwell</v>
      </c>
      <c r="R156" s="464" t="str">
        <f>'ConventionalAllocations (Large)'!M78</f>
        <v>Hanwell</v>
      </c>
      <c r="S156" s="464">
        <f>'ConventionalAllocations (Large)'!N78</f>
        <v>515910</v>
      </c>
      <c r="T156" s="464">
        <f>'ConventionalAllocations (Large)'!O78</f>
        <v>181443</v>
      </c>
      <c r="U156" s="464">
        <f>'ConventionalAllocations (Large)'!P78</f>
        <v>0</v>
      </c>
      <c r="V156" s="464" t="str">
        <f>'ConventionalAllocations (Large)'!Q78</f>
        <v>OIS6</v>
      </c>
      <c r="W156" s="462"/>
      <c r="X156" s="462"/>
      <c r="Y156" s="473">
        <f>'ConventionalAllocations (Large)'!R78</f>
        <v>3.64</v>
      </c>
      <c r="Z156" s="473">
        <f>'ConventionalAllocations (Large)'!T78</f>
        <v>347</v>
      </c>
      <c r="AA156" s="462"/>
      <c r="AB156" s="462"/>
      <c r="AC156" s="462"/>
      <c r="AD156" s="462"/>
      <c r="AE156" s="462"/>
      <c r="AF156" s="116"/>
      <c r="AG156" s="116" t="s">
        <v>1541</v>
      </c>
      <c r="AJ156" s="462">
        <v>0</v>
      </c>
      <c r="AK156" s="462"/>
      <c r="AL156" s="462"/>
      <c r="AM156" s="462"/>
      <c r="AN156" s="462"/>
      <c r="AO156" s="462"/>
      <c r="AP156" s="462"/>
      <c r="AQ156" s="462"/>
      <c r="AR156" s="116">
        <f>'ConventionalAllocations (Large)'!AJ78</f>
        <v>0</v>
      </c>
      <c r="AS156" s="116">
        <f>'ConventionalAllocations (Large)'!AK78</f>
        <v>0</v>
      </c>
      <c r="AT156" s="116">
        <f>'ConventionalAllocations (Large)'!AL78</f>
        <v>0</v>
      </c>
      <c r="AU156" s="116">
        <f>'ConventionalAllocations (Large)'!AM78</f>
        <v>0</v>
      </c>
      <c r="AV156" s="116">
        <f>'ConventionalAllocations (Large)'!AN78</f>
        <v>0</v>
      </c>
      <c r="AW156" s="116">
        <f>'ConventionalAllocations (Large)'!AO78</f>
        <v>0</v>
      </c>
      <c r="AX156" s="116">
        <f>'ConventionalAllocations (Large)'!AP78</f>
        <v>0</v>
      </c>
      <c r="AY156" s="116">
        <f>'ConventionalAllocations (Large)'!AQ78</f>
        <v>69</v>
      </c>
      <c r="AZ156" s="116">
        <f>'ConventionalAllocations (Large)'!AR78</f>
        <v>69</v>
      </c>
      <c r="BA156" s="116">
        <f>'ConventionalAllocations (Large)'!AS78</f>
        <v>69</v>
      </c>
      <c r="BB156" s="116">
        <f>'ConventionalAllocations (Large)'!AT78</f>
        <v>70</v>
      </c>
      <c r="BC156" s="116">
        <f>'ConventionalAllocations (Large)'!AU78</f>
        <v>70</v>
      </c>
      <c r="BD156" s="116">
        <f>'ConventionalAllocations (Large)'!AV78</f>
        <v>0</v>
      </c>
      <c r="BE156" s="116">
        <f>'ConventionalAllocations (Large)'!AW78</f>
        <v>0</v>
      </c>
      <c r="BF156" s="116">
        <f>'ConventionalAllocations (Large)'!AX78</f>
        <v>0</v>
      </c>
      <c r="BG156" s="116">
        <f>'ConventionalAllocations (Large)'!AY78</f>
        <v>347</v>
      </c>
      <c r="BH156" s="457">
        <f t="shared" si="2"/>
        <v>347</v>
      </c>
      <c r="BI156" s="457" t="str">
        <f>'ConventionalAllocations (Large)'!S78</f>
        <v xml:space="preserve">The original masterplan permission (PP/2013/2127) encompassed all 7 phases (delivering a net uplift of 122 which was subsequently revised up to 196).  Phases 1, 2, 3, 4 &amp; 6 have been implemented. Works on phase 5 have yet to commence, although this phase as currently permitted involves refurbishment only (i.e. no uplift).  Phase 7 (contributing a net uplift of 2 units) remains unimplemented. As per the permitted scheme phase 7 'Greater Copley' comprises 6 new-build homes, plus the refurbishment of 333 flats at Monmouth, Oxford, Paddington, Pembroke, Radnor, Shropshire, Somerset and Stafford Courts. The existing plans for both phases 7 &amp; 5 are however now subject to an ongoing viability review, which may result in a revised planning application. An initial high level feasibility study undertaken for phase 7 only indicated that an alternative scheme could yield circa 700 units (gross).  With the inclusion phase 5 this figure may be refined further.  Pending the completion of the viability review,  the capacity figure given here is drawn from the earlier feasibility study for phase 7 only. </v>
      </c>
      <c r="BJ156" s="457" t="str">
        <f>'ConventionalAllocations (Large)'!Z78</f>
        <v>Bespoke to reflect feasibility stage.</v>
      </c>
      <c r="BK156" s="457" t="s">
        <v>1388</v>
      </c>
      <c r="BL156" s="457" t="s">
        <v>784</v>
      </c>
    </row>
    <row r="157" spans="1:64" s="76" customFormat="1" hidden="1" x14ac:dyDescent="0.45">
      <c r="A157" s="462">
        <f>'ConventionalAllocations (Large)'!A79</f>
        <v>75</v>
      </c>
      <c r="B157" s="486" t="str">
        <f>'ConventionalAllocations (Large)'!B79</f>
        <v>08HA</v>
      </c>
      <c r="C157" s="462"/>
      <c r="D157" s="462"/>
      <c r="E157" s="462"/>
      <c r="F157" s="462"/>
      <c r="G157" s="462" t="str">
        <f>'ConventionalAllocations (Large)'!D79</f>
        <v>High Lane Housing Estate, High Lane Estate, Hobbayne Road, Hanwell W7 3RJ</v>
      </c>
      <c r="H157" s="462" t="str">
        <f>'ConventionalAllocations (Large)'!E79</f>
        <v>Residential-led, mixed-use scheme, shop/café, community space, energy centre and substation.</v>
      </c>
      <c r="I157" s="462">
        <f>'ConventionalAllocations (Large)'!F79</f>
        <v>505</v>
      </c>
      <c r="J157" s="462">
        <f>'ConventionalAllocations (Large)'!H79</f>
        <v>264</v>
      </c>
      <c r="K157" s="462">
        <f>'ConventionalAllocations (Large)'!G79</f>
        <v>241</v>
      </c>
      <c r="L157" s="462" t="str">
        <f>'ConventionalAllocations (Large)'!I79</f>
        <v>210009OUT</v>
      </c>
      <c r="M157" s="462">
        <f>'ConventionalAllocations (Large)'!J79</f>
        <v>241</v>
      </c>
      <c r="N157" s="462">
        <f>'ConventionalAllocations (Large)'!K79</f>
        <v>0</v>
      </c>
      <c r="O157" s="462"/>
      <c r="P157" s="462"/>
      <c r="Q157" s="464" t="str">
        <f>'ConventionalAllocations (Large)'!L79</f>
        <v>North Hanwell</v>
      </c>
      <c r="R157" s="464" t="str">
        <f>'ConventionalAllocations (Large)'!M79</f>
        <v>Hanwell</v>
      </c>
      <c r="S157" s="464">
        <f>'ConventionalAllocations (Large)'!N79</f>
        <v>0</v>
      </c>
      <c r="T157" s="464">
        <f>'ConventionalAllocations (Large)'!O79</f>
        <v>0</v>
      </c>
      <c r="U157" s="464">
        <f>'ConventionalAllocations (Large)'!P79</f>
        <v>0</v>
      </c>
      <c r="V157" s="464" t="str">
        <f>'ConventionalAllocations (Large)'!Q79</f>
        <v>No</v>
      </c>
      <c r="W157" s="462"/>
      <c r="X157" s="462"/>
      <c r="Y157" s="448">
        <f>'ConventionalAllocations (Large)'!R79</f>
        <v>3.62</v>
      </c>
      <c r="Z157" s="448">
        <f>'ConventionalAllocations (Large)'!T79</f>
        <v>0</v>
      </c>
      <c r="AA157" s="462"/>
      <c r="AB157" s="462"/>
      <c r="AC157" s="462"/>
      <c r="AD157" s="462"/>
      <c r="AE157" s="462"/>
      <c r="AF157" s="462"/>
      <c r="AG157" s="462"/>
      <c r="AJ157" s="462">
        <v>0</v>
      </c>
      <c r="AK157" s="462"/>
      <c r="AL157" s="462"/>
      <c r="AM157" s="462"/>
      <c r="AN157" s="462"/>
      <c r="AO157" s="462"/>
      <c r="AP157" s="462"/>
      <c r="AQ157" s="462"/>
      <c r="AR157" s="462">
        <f>'ConventionalAllocations (Large)'!AJ79</f>
        <v>0</v>
      </c>
      <c r="AS157" s="462">
        <f>'ConventionalAllocations (Large)'!AK79</f>
        <v>0</v>
      </c>
      <c r="AT157" s="462">
        <f>'ConventionalAllocations (Large)'!AL79</f>
        <v>0</v>
      </c>
      <c r="AU157" s="462">
        <f>'ConventionalAllocations (Large)'!AM79</f>
        <v>0</v>
      </c>
      <c r="AV157" s="462">
        <f>'ConventionalAllocations (Large)'!AN79</f>
        <v>0</v>
      </c>
      <c r="AW157" s="462">
        <f>'ConventionalAllocations (Large)'!AO79</f>
        <v>0</v>
      </c>
      <c r="AX157" s="462">
        <f>'ConventionalAllocations (Large)'!AP79</f>
        <v>0</v>
      </c>
      <c r="AY157" s="462">
        <f>'ConventionalAllocations (Large)'!AQ79</f>
        <v>0</v>
      </c>
      <c r="AZ157" s="462">
        <f>'ConventionalAllocations (Large)'!AR79</f>
        <v>0</v>
      </c>
      <c r="BA157" s="462">
        <f>'ConventionalAllocations (Large)'!AS79</f>
        <v>0</v>
      </c>
      <c r="BB157" s="462">
        <f>'ConventionalAllocations (Large)'!AT79</f>
        <v>0</v>
      </c>
      <c r="BC157" s="462">
        <f>'ConventionalAllocations (Large)'!AU79</f>
        <v>0</v>
      </c>
      <c r="BD157" s="462">
        <f>'ConventionalAllocations (Large)'!AV79</f>
        <v>0</v>
      </c>
      <c r="BE157" s="462">
        <f>'ConventionalAllocations (Large)'!AW79</f>
        <v>0</v>
      </c>
      <c r="BF157" s="462">
        <f>'ConventionalAllocations (Large)'!AX79</f>
        <v>0</v>
      </c>
      <c r="BG157" s="462">
        <f>'ConventionalAllocations (Large)'!AY79</f>
        <v>0</v>
      </c>
      <c r="BH157" s="457">
        <f t="shared" si="2"/>
        <v>0</v>
      </c>
      <c r="BI157" s="457" t="str">
        <f>'ConventionalAllocations (Large)'!S79</f>
        <v>Capacity assigned to 'Conventional Pipeline' tab based on existing permission 210009OUT.</v>
      </c>
      <c r="BJ157" s="457" t="str">
        <f>'ConventionalAllocations (Large)'!Z79</f>
        <v>NA</v>
      </c>
      <c r="BK157" s="457" t="s">
        <v>1079</v>
      </c>
      <c r="BL157" s="457" t="s">
        <v>37</v>
      </c>
    </row>
    <row r="158" spans="1:64" x14ac:dyDescent="0.45">
      <c r="A158" s="462">
        <f>'ConventionalAllocations (Large)'!A80</f>
        <v>76</v>
      </c>
      <c r="B158" s="465" t="str">
        <f>'ConventionalAllocations (Large)'!B80</f>
        <v>01NO</v>
      </c>
      <c r="C158" s="462"/>
      <c r="D158" s="462"/>
      <c r="E158" s="462"/>
      <c r="F158" s="462"/>
      <c r="G158" s="116" t="str">
        <f>'ConventionalAllocations (Large)'!D80</f>
        <v>Car Sales Site, Station Yard, Mandeville Road, Northolt UB5 5BH</v>
      </c>
      <c r="H158" s="462" t="str">
        <f>'ConventionalAllocations (Large)'!E80</f>
        <v>Residential-led, mixed-use scheme, leisure, library, employment/retail, public open space.</v>
      </c>
      <c r="I158" s="462">
        <f>'ConventionalAllocations (Large)'!F80</f>
        <v>190</v>
      </c>
      <c r="J158" s="462">
        <f>'ConventionalAllocations (Large)'!H80</f>
        <v>0</v>
      </c>
      <c r="K158" s="462">
        <f>'ConventionalAllocations (Large)'!G80</f>
        <v>190</v>
      </c>
      <c r="L158" s="462" t="str">
        <f>'ConventionalAllocations (Large)'!I80</f>
        <v>None</v>
      </c>
      <c r="M158" s="462">
        <f>'ConventionalAllocations (Large)'!J80</f>
        <v>0</v>
      </c>
      <c r="N158" s="462">
        <f>'ConventionalAllocations (Large)'!K80</f>
        <v>190</v>
      </c>
      <c r="O158" s="462"/>
      <c r="P158" s="462"/>
      <c r="Q158" s="464" t="str">
        <f>'ConventionalAllocations (Large)'!L80</f>
        <v>Northolt Mandeville</v>
      </c>
      <c r="R158" s="464" t="str">
        <f>'ConventionalAllocations (Large)'!M80</f>
        <v>Northolt</v>
      </c>
      <c r="S158" s="464">
        <f>'ConventionalAllocations (Large)'!N80</f>
        <v>513248</v>
      </c>
      <c r="T158" s="464">
        <f>'ConventionalAllocations (Large)'!O80</f>
        <v>184588</v>
      </c>
      <c r="U158" s="464">
        <f>'ConventionalAllocations (Large)'!P80</f>
        <v>0</v>
      </c>
      <c r="V158" s="464" t="str">
        <f>'ConventionalAllocations (Large)'!Q80</f>
        <v>No</v>
      </c>
      <c r="W158" s="462"/>
      <c r="X158" s="462"/>
      <c r="Y158" s="473">
        <f>'ConventionalAllocations (Large)'!R80</f>
        <v>0.95</v>
      </c>
      <c r="Z158" s="473">
        <f>'ConventionalAllocations (Large)'!T80</f>
        <v>190</v>
      </c>
      <c r="AA158" s="462"/>
      <c r="AB158" s="462"/>
      <c r="AC158" s="462"/>
      <c r="AD158" s="462"/>
      <c r="AE158" s="462"/>
      <c r="AF158" s="116"/>
      <c r="AG158" s="116" t="s">
        <v>1541</v>
      </c>
      <c r="AJ158" s="462">
        <v>0</v>
      </c>
      <c r="AK158" s="462"/>
      <c r="AL158" s="462"/>
      <c r="AM158" s="462"/>
      <c r="AN158" s="462"/>
      <c r="AO158" s="462"/>
      <c r="AP158" s="462"/>
      <c r="AQ158" s="462"/>
      <c r="AR158" s="116">
        <f>'ConventionalAllocations (Large)'!AJ80</f>
        <v>0</v>
      </c>
      <c r="AS158" s="116">
        <f>'ConventionalAllocations (Large)'!AK80</f>
        <v>0</v>
      </c>
      <c r="AT158" s="116">
        <f>'ConventionalAllocations (Large)'!AL80</f>
        <v>0</v>
      </c>
      <c r="AU158" s="116">
        <f>'ConventionalAllocations (Large)'!AM80</f>
        <v>0</v>
      </c>
      <c r="AV158" s="116">
        <f>'ConventionalAllocations (Large)'!AN80</f>
        <v>0</v>
      </c>
      <c r="AW158" s="116">
        <f>'ConventionalAllocations (Large)'!AO80</f>
        <v>0</v>
      </c>
      <c r="AX158" s="116">
        <f>'ConventionalAllocations (Large)'!AP80</f>
        <v>0</v>
      </c>
      <c r="AY158" s="116">
        <f>'ConventionalAllocations (Large)'!AQ80</f>
        <v>63</v>
      </c>
      <c r="AZ158" s="116">
        <f>'ConventionalAllocations (Large)'!AR80</f>
        <v>63</v>
      </c>
      <c r="BA158" s="116">
        <f>'ConventionalAllocations (Large)'!AS80</f>
        <v>64</v>
      </c>
      <c r="BB158" s="116">
        <f>'ConventionalAllocations (Large)'!AT80</f>
        <v>0</v>
      </c>
      <c r="BC158" s="116">
        <f>'ConventionalAllocations (Large)'!AU80</f>
        <v>0</v>
      </c>
      <c r="BD158" s="116">
        <f>'ConventionalAllocations (Large)'!AV80</f>
        <v>0</v>
      </c>
      <c r="BE158" s="116">
        <f>'ConventionalAllocations (Large)'!AW80</f>
        <v>0</v>
      </c>
      <c r="BF158" s="116">
        <f>'ConventionalAllocations (Large)'!AX80</f>
        <v>0</v>
      </c>
      <c r="BG158" s="116">
        <f>'ConventionalAllocations (Large)'!AY80</f>
        <v>190</v>
      </c>
      <c r="BH158" s="457">
        <f t="shared" si="2"/>
        <v>190</v>
      </c>
      <c r="BI158" s="457" t="str">
        <f>'ConventionalAllocations (Large)'!S80</f>
        <v>Capacity figure derived from draft feasibility study (July 2023).</v>
      </c>
      <c r="BJ158" s="457" t="str">
        <f>'ConventionalAllocations (Large)'!Z80</f>
        <v>Bespoke to reflect feasibility stage.</v>
      </c>
      <c r="BK158" s="457" t="s">
        <v>790</v>
      </c>
      <c r="BL158" s="457" t="s">
        <v>784</v>
      </c>
    </row>
    <row r="159" spans="1:64" s="76" customFormat="1" hidden="1" x14ac:dyDescent="0.45">
      <c r="A159" s="462">
        <f>'ConventionalAllocations (Large)'!A81</f>
        <v>77</v>
      </c>
      <c r="B159" s="486" t="str">
        <f>'ConventionalAllocations (Large)'!B81</f>
        <v>02NO</v>
      </c>
      <c r="C159" s="462"/>
      <c r="D159" s="462"/>
      <c r="E159" s="462"/>
      <c r="F159" s="462"/>
      <c r="G159" s="462" t="str">
        <f>'ConventionalAllocations (Large)'!D81</f>
        <v>Mandeville Parkway, Mandeville Road, Northolt UB5 4LY</v>
      </c>
      <c r="H159" s="462" t="str">
        <f>'ConventionalAllocations (Large)'!E81</f>
        <v>Residential and green space.</v>
      </c>
      <c r="I159" s="462">
        <f>'ConventionalAllocations (Large)'!F81</f>
        <v>106</v>
      </c>
      <c r="J159" s="462">
        <f>'ConventionalAllocations (Large)'!H81</f>
        <v>0</v>
      </c>
      <c r="K159" s="462">
        <f>'ConventionalAllocations (Large)'!G81</f>
        <v>106</v>
      </c>
      <c r="L159" s="462" t="str">
        <f>'ConventionalAllocations (Large)'!I81</f>
        <v>224817FUL (pending)</v>
      </c>
      <c r="M159" s="462">
        <f>'ConventionalAllocations (Large)'!J81</f>
        <v>106</v>
      </c>
      <c r="N159" s="462">
        <f>'ConventionalAllocations (Large)'!K81</f>
        <v>0</v>
      </c>
      <c r="O159" s="462"/>
      <c r="P159" s="462"/>
      <c r="Q159" s="464" t="str">
        <f>'ConventionalAllocations (Large)'!L81</f>
        <v>Northolt Mandeville</v>
      </c>
      <c r="R159" s="464" t="str">
        <f>'ConventionalAllocations (Large)'!M81</f>
        <v>Northolt</v>
      </c>
      <c r="S159" s="464">
        <f>'ConventionalAllocations (Large)'!N81</f>
        <v>0</v>
      </c>
      <c r="T159" s="464">
        <f>'ConventionalAllocations (Large)'!O81</f>
        <v>0</v>
      </c>
      <c r="U159" s="464">
        <f>'ConventionalAllocations (Large)'!P81</f>
        <v>0</v>
      </c>
      <c r="V159" s="464" t="str">
        <f>'ConventionalAllocations (Large)'!Q81</f>
        <v>No</v>
      </c>
      <c r="W159" s="462"/>
      <c r="X159" s="462"/>
      <c r="Y159" s="448">
        <f>'ConventionalAllocations (Large)'!R81</f>
        <v>5.0599999999999996</v>
      </c>
      <c r="Z159" s="448">
        <f>'ConventionalAllocations (Large)'!T81</f>
        <v>0</v>
      </c>
      <c r="AA159" s="462"/>
      <c r="AB159" s="462"/>
      <c r="AC159" s="462"/>
      <c r="AD159" s="462"/>
      <c r="AE159" s="462"/>
      <c r="AF159" s="462"/>
      <c r="AG159" s="462"/>
      <c r="AJ159" s="462">
        <v>0</v>
      </c>
      <c r="AK159" s="462"/>
      <c r="AL159" s="462"/>
      <c r="AM159" s="462"/>
      <c r="AN159" s="462"/>
      <c r="AO159" s="462"/>
      <c r="AP159" s="462"/>
      <c r="AQ159" s="462"/>
      <c r="AR159" s="462">
        <f>'ConventionalAllocations (Large)'!AJ81</f>
        <v>0</v>
      </c>
      <c r="AS159" s="462">
        <f>'ConventionalAllocations (Large)'!AK81</f>
        <v>0</v>
      </c>
      <c r="AT159" s="462">
        <f>'ConventionalAllocations (Large)'!AL81</f>
        <v>0</v>
      </c>
      <c r="AU159" s="462">
        <f>'ConventionalAllocations (Large)'!AM81</f>
        <v>0</v>
      </c>
      <c r="AV159" s="462">
        <f>'ConventionalAllocations (Large)'!AN81</f>
        <v>0</v>
      </c>
      <c r="AW159" s="462">
        <f>'ConventionalAllocations (Large)'!AO81</f>
        <v>0</v>
      </c>
      <c r="AX159" s="462">
        <f>'ConventionalAllocations (Large)'!AP81</f>
        <v>0</v>
      </c>
      <c r="AY159" s="462">
        <f>'ConventionalAllocations (Large)'!AQ81</f>
        <v>0</v>
      </c>
      <c r="AZ159" s="462">
        <f>'ConventionalAllocations (Large)'!AR81</f>
        <v>0</v>
      </c>
      <c r="BA159" s="462">
        <f>'ConventionalAllocations (Large)'!AS81</f>
        <v>0</v>
      </c>
      <c r="BB159" s="462">
        <f>'ConventionalAllocations (Large)'!AT81</f>
        <v>0</v>
      </c>
      <c r="BC159" s="462">
        <f>'ConventionalAllocations (Large)'!AU81</f>
        <v>0</v>
      </c>
      <c r="BD159" s="462">
        <f>'ConventionalAllocations (Large)'!AV81</f>
        <v>0</v>
      </c>
      <c r="BE159" s="462">
        <f>'ConventionalAllocations (Large)'!AW81</f>
        <v>0</v>
      </c>
      <c r="BF159" s="462">
        <f>'ConventionalAllocations (Large)'!AX81</f>
        <v>0</v>
      </c>
      <c r="BG159" s="462">
        <f>'ConventionalAllocations (Large)'!AY81</f>
        <v>0</v>
      </c>
      <c r="BH159" s="457">
        <f t="shared" si="2"/>
        <v>0</v>
      </c>
      <c r="BI159" s="457" t="str">
        <f>'ConventionalAllocations (Large)'!S81</f>
        <v xml:space="preserve">The site is subject to a pending application (224817FUL). 
Capacity (106) assigned to 'Conventional Pending' tab instead. </v>
      </c>
      <c r="BJ159" s="457" t="str">
        <f>'ConventionalAllocations (Large)'!Z81</f>
        <v>NA</v>
      </c>
      <c r="BK159" s="457" t="s">
        <v>1199</v>
      </c>
      <c r="BL159" s="457" t="s">
        <v>37</v>
      </c>
    </row>
    <row r="160" spans="1:64" s="76" customFormat="1" hidden="1" x14ac:dyDescent="0.45">
      <c r="A160" s="462">
        <f>'ConventionalAllocations (Large)'!A82</f>
        <v>78</v>
      </c>
      <c r="B160" s="486" t="str">
        <f>'ConventionalAllocations (Large)'!B82</f>
        <v>NA</v>
      </c>
      <c r="C160" s="462"/>
      <c r="D160" s="462"/>
      <c r="E160" s="462"/>
      <c r="F160" s="462"/>
      <c r="G160" s="462" t="str">
        <f>'ConventionalAllocations (Large)'!D82</f>
        <v>Northolt High School, Eastcote Lane, Northolt UB5 4HP</v>
      </c>
      <c r="H160" s="462" t="str">
        <f>'ConventionalAllocations (Large)'!E82</f>
        <v>Retention of school (education use) on 75% of site, residential on 25% of site.</v>
      </c>
      <c r="I160" s="462">
        <f>'ConventionalAllocations (Large)'!F82</f>
        <v>339</v>
      </c>
      <c r="J160" s="462">
        <f>'ConventionalAllocations (Large)'!H82</f>
        <v>0</v>
      </c>
      <c r="K160" s="462">
        <f>'ConventionalAllocations (Large)'!G82</f>
        <v>339</v>
      </c>
      <c r="L160" s="462" t="str">
        <f>'ConventionalAllocations (Large)'!I82</f>
        <v>None</v>
      </c>
      <c r="M160" s="462">
        <f>'ConventionalAllocations (Large)'!J82</f>
        <v>0</v>
      </c>
      <c r="N160" s="462">
        <f>'ConventionalAllocations (Large)'!K82</f>
        <v>339</v>
      </c>
      <c r="O160" s="462"/>
      <c r="P160" s="462"/>
      <c r="Q160" s="464" t="str">
        <f>'ConventionalAllocations (Large)'!L82</f>
        <v>Northolt Mandeville</v>
      </c>
      <c r="R160" s="464" t="str">
        <f>'ConventionalAllocations (Large)'!M82</f>
        <v>Northolt</v>
      </c>
      <c r="S160" s="464">
        <f>'ConventionalAllocations (Large)'!N82</f>
        <v>512760</v>
      </c>
      <c r="T160" s="464">
        <f>'ConventionalAllocations (Large)'!O82</f>
        <v>184896</v>
      </c>
      <c r="U160" s="464">
        <f>'ConventionalAllocations (Large)'!P82</f>
        <v>12141197</v>
      </c>
      <c r="V160" s="464" t="str">
        <f>'ConventionalAllocations (Large)'!Q82</f>
        <v>No</v>
      </c>
      <c r="W160" s="462"/>
      <c r="X160" s="462"/>
      <c r="Y160" s="448">
        <f>'ConventionalAllocations (Large)'!R82</f>
        <v>5.54</v>
      </c>
      <c r="Z160" s="448">
        <f>'ConventionalAllocations (Large)'!T82</f>
        <v>0</v>
      </c>
      <c r="AA160" s="462"/>
      <c r="AB160" s="462"/>
      <c r="AC160" s="462"/>
      <c r="AD160" s="462"/>
      <c r="AE160" s="462"/>
      <c r="AF160" s="462"/>
      <c r="AG160" s="462"/>
      <c r="AJ160" s="462">
        <v>0</v>
      </c>
      <c r="AK160" s="462"/>
      <c r="AL160" s="462"/>
      <c r="AM160" s="462"/>
      <c r="AN160" s="462"/>
      <c r="AO160" s="462"/>
      <c r="AP160" s="462"/>
      <c r="AQ160" s="462"/>
      <c r="AR160" s="462">
        <f>'ConventionalAllocations (Large)'!AJ82</f>
        <v>0</v>
      </c>
      <c r="AS160" s="462">
        <f>'ConventionalAllocations (Large)'!AK82</f>
        <v>0</v>
      </c>
      <c r="AT160" s="462">
        <f>'ConventionalAllocations (Large)'!AL82</f>
        <v>0</v>
      </c>
      <c r="AU160" s="462">
        <f>'ConventionalAllocations (Large)'!AM82</f>
        <v>0</v>
      </c>
      <c r="AV160" s="462">
        <f>'ConventionalAllocations (Large)'!AN82</f>
        <v>0</v>
      </c>
      <c r="AW160" s="462">
        <f>'ConventionalAllocations (Large)'!AO82</f>
        <v>0</v>
      </c>
      <c r="AX160" s="462">
        <f>'ConventionalAllocations (Large)'!AP82</f>
        <v>0</v>
      </c>
      <c r="AY160" s="462">
        <f>'ConventionalAllocations (Large)'!AQ82</f>
        <v>0</v>
      </c>
      <c r="AZ160" s="462">
        <f>'ConventionalAllocations (Large)'!AR82</f>
        <v>0</v>
      </c>
      <c r="BA160" s="462">
        <f>'ConventionalAllocations (Large)'!AS82</f>
        <v>0</v>
      </c>
      <c r="BB160" s="462">
        <f>'ConventionalAllocations (Large)'!AT82</f>
        <v>0</v>
      </c>
      <c r="BC160" s="462">
        <f>'ConventionalAllocations (Large)'!AU82</f>
        <v>0</v>
      </c>
      <c r="BD160" s="462">
        <f>'ConventionalAllocations (Large)'!AV82</f>
        <v>0</v>
      </c>
      <c r="BE160" s="462">
        <f>'ConventionalAllocations (Large)'!AW82</f>
        <v>0</v>
      </c>
      <c r="BF160" s="462">
        <f>'ConventionalAllocations (Large)'!AX82</f>
        <v>0</v>
      </c>
      <c r="BG160" s="462">
        <f>'ConventionalAllocations (Large)'!AY82</f>
        <v>0</v>
      </c>
      <c r="BH160" s="457">
        <f t="shared" si="2"/>
        <v>0</v>
      </c>
      <c r="BI160" s="457" t="str">
        <f>'ConventionalAllocations (Large)'!S82</f>
        <v xml:space="preserve">No longer pursued as Allocation. 
The intention is to pursue education only scheme going forward.
</v>
      </c>
      <c r="BJ160" s="457" t="str">
        <f>'ConventionalAllocations (Large)'!Z82</f>
        <v>NA</v>
      </c>
      <c r="BK160" s="457" t="s">
        <v>1235</v>
      </c>
      <c r="BL160" s="457" t="s">
        <v>37</v>
      </c>
    </row>
    <row r="161" spans="1:64" s="76" customFormat="1" hidden="1" x14ac:dyDescent="0.45">
      <c r="A161" s="462">
        <f>'ConventionalAllocations (Large)'!A83</f>
        <v>79</v>
      </c>
      <c r="B161" s="486" t="str">
        <f>'ConventionalAllocations (Large)'!B83</f>
        <v>NA</v>
      </c>
      <c r="C161" s="462"/>
      <c r="D161" s="462"/>
      <c r="E161" s="462"/>
      <c r="F161" s="462"/>
      <c r="G161" s="462" t="str">
        <f>'ConventionalAllocations (Large)'!D83</f>
        <v>Islip Manor Housing Estate, Arnold Road, Northolt UB5 5SS</v>
      </c>
      <c r="H161" s="462" t="str">
        <f>'ConventionalAllocations (Large)'!E83</f>
        <v>Residential.</v>
      </c>
      <c r="I161" s="462">
        <f>'ConventionalAllocations (Large)'!F83</f>
        <v>632</v>
      </c>
      <c r="J161" s="462">
        <f>'ConventionalAllocations (Large)'!H83</f>
        <v>423</v>
      </c>
      <c r="K161" s="462">
        <f>'ConventionalAllocations (Large)'!G83</f>
        <v>209</v>
      </c>
      <c r="L161" s="462" t="str">
        <f>'ConventionalAllocations (Large)'!I83</f>
        <v>None</v>
      </c>
      <c r="M161" s="462">
        <f>'ConventionalAllocations (Large)'!J83</f>
        <v>0</v>
      </c>
      <c r="N161" s="462">
        <f>'ConventionalAllocations (Large)'!K83</f>
        <v>209</v>
      </c>
      <c r="O161" s="462"/>
      <c r="P161" s="462"/>
      <c r="Q161" s="464" t="str">
        <f>'ConventionalAllocations (Large)'!L83</f>
        <v>Northolt Mandeville</v>
      </c>
      <c r="R161" s="464" t="str">
        <f>'ConventionalAllocations (Large)'!M83</f>
        <v>Northolt</v>
      </c>
      <c r="S161" s="464">
        <f>'ConventionalAllocations (Large)'!N83</f>
        <v>0</v>
      </c>
      <c r="T161" s="464">
        <f>'ConventionalAllocations (Large)'!O83</f>
        <v>0</v>
      </c>
      <c r="U161" s="464">
        <f>'ConventionalAllocations (Large)'!P83</f>
        <v>0</v>
      </c>
      <c r="V161" s="464" t="str">
        <f>'ConventionalAllocations (Large)'!Q83</f>
        <v>No</v>
      </c>
      <c r="W161" s="462"/>
      <c r="X161" s="462"/>
      <c r="Y161" s="448">
        <f>'ConventionalAllocations (Large)'!R83</f>
        <v>15.12</v>
      </c>
      <c r="Z161" s="448">
        <f>'ConventionalAllocations (Large)'!T83</f>
        <v>0</v>
      </c>
      <c r="AA161" s="462"/>
      <c r="AB161" s="462"/>
      <c r="AC161" s="462"/>
      <c r="AD161" s="462"/>
      <c r="AE161" s="462"/>
      <c r="AF161" s="462"/>
      <c r="AG161" s="462"/>
      <c r="AJ161" s="462">
        <v>0</v>
      </c>
      <c r="AK161" s="462"/>
      <c r="AL161" s="462"/>
      <c r="AM161" s="462"/>
      <c r="AN161" s="462"/>
      <c r="AO161" s="462"/>
      <c r="AP161" s="462"/>
      <c r="AQ161" s="462"/>
      <c r="AR161" s="462">
        <f>'ConventionalAllocations (Large)'!AJ83</f>
        <v>0</v>
      </c>
      <c r="AS161" s="462">
        <f>'ConventionalAllocations (Large)'!AK83</f>
        <v>0</v>
      </c>
      <c r="AT161" s="462">
        <f>'ConventionalAllocations (Large)'!AL83</f>
        <v>0</v>
      </c>
      <c r="AU161" s="462">
        <f>'ConventionalAllocations (Large)'!AM83</f>
        <v>0</v>
      </c>
      <c r="AV161" s="462">
        <f>'ConventionalAllocations (Large)'!AN83</f>
        <v>0</v>
      </c>
      <c r="AW161" s="462">
        <f>'ConventionalAllocations (Large)'!AO83</f>
        <v>0</v>
      </c>
      <c r="AX161" s="462">
        <f>'ConventionalAllocations (Large)'!AP83</f>
        <v>0</v>
      </c>
      <c r="AY161" s="462">
        <f>'ConventionalAllocations (Large)'!AQ83</f>
        <v>0</v>
      </c>
      <c r="AZ161" s="462">
        <f>'ConventionalAllocations (Large)'!AR83</f>
        <v>0</v>
      </c>
      <c r="BA161" s="462">
        <f>'ConventionalAllocations (Large)'!AS83</f>
        <v>0</v>
      </c>
      <c r="BB161" s="462">
        <f>'ConventionalAllocations (Large)'!AT83</f>
        <v>0</v>
      </c>
      <c r="BC161" s="462">
        <f>'ConventionalAllocations (Large)'!AU83</f>
        <v>0</v>
      </c>
      <c r="BD161" s="462">
        <f>'ConventionalAllocations (Large)'!AV83</f>
        <v>0</v>
      </c>
      <c r="BE161" s="462">
        <f>'ConventionalAllocations (Large)'!AW83</f>
        <v>0</v>
      </c>
      <c r="BF161" s="462">
        <f>'ConventionalAllocations (Large)'!AX83</f>
        <v>0</v>
      </c>
      <c r="BG161" s="462">
        <f>'ConventionalAllocations (Large)'!AY83</f>
        <v>0</v>
      </c>
      <c r="BH161" s="457">
        <f t="shared" si="2"/>
        <v>0</v>
      </c>
      <c r="BI161" s="457" t="str">
        <f>'ConventionalAllocations (Large)'!S83</f>
        <v xml:space="preserve">No longer pursued as Allocation.
Original capacity figure estimate derived from feasibility study (July 2012).  It is noted that this feasibility study related to a slightly smaller area excluding some of the existing housing to the south/east. A higher net figure might have been assumed to reflect larger allocation boundary. </v>
      </c>
      <c r="BJ161" s="457" t="str">
        <f>'ConventionalAllocations (Large)'!Z83</f>
        <v>NA</v>
      </c>
      <c r="BK161" s="457" t="s">
        <v>1081</v>
      </c>
      <c r="BL161" s="457" t="s">
        <v>37</v>
      </c>
    </row>
    <row r="162" spans="1:64" x14ac:dyDescent="0.45">
      <c r="A162" s="462">
        <f>'ConventionalAllocations (Large)'!A84</f>
        <v>80</v>
      </c>
      <c r="B162" s="465" t="str">
        <f>'ConventionalAllocations (Large)'!B84</f>
        <v>03NO</v>
      </c>
      <c r="C162" s="462"/>
      <c r="D162" s="462"/>
      <c r="E162" s="462"/>
      <c r="F162" s="462"/>
      <c r="G162" s="116" t="str">
        <f>'ConventionalAllocations (Large)'!D84</f>
        <v>Northolt Sorting Office, 46 Mandeville Road, Northolt UB5 5AA</v>
      </c>
      <c r="H162" s="462" t="str">
        <f>'ConventionalAllocations (Large)'!E84</f>
        <v>Residential-led, mixed-use scheme</v>
      </c>
      <c r="I162" s="462">
        <f>'ConventionalAllocations (Large)'!F84</f>
        <v>44</v>
      </c>
      <c r="J162" s="462">
        <f>'ConventionalAllocations (Large)'!H84</f>
        <v>0</v>
      </c>
      <c r="K162" s="462">
        <f>'ConventionalAllocations (Large)'!G84</f>
        <v>44</v>
      </c>
      <c r="L162" s="462" t="str">
        <f>'ConventionalAllocations (Large)'!I84</f>
        <v>231072PAC
252467FUL (pending)</v>
      </c>
      <c r="M162" s="462">
        <f>'ConventionalAllocations (Large)'!J84</f>
        <v>0</v>
      </c>
      <c r="N162" s="462">
        <f>'ConventionalAllocations (Large)'!K84</f>
        <v>44</v>
      </c>
      <c r="O162" s="462"/>
      <c r="P162" s="462"/>
      <c r="Q162" s="464" t="str">
        <f>'ConventionalAllocations (Large)'!L84</f>
        <v>Northolt Mandeville</v>
      </c>
      <c r="R162" s="464" t="str">
        <f>'ConventionalAllocations (Large)'!M84</f>
        <v>Northolt</v>
      </c>
      <c r="S162" s="464">
        <f>'ConventionalAllocations (Large)'!N84</f>
        <v>513065</v>
      </c>
      <c r="T162" s="464">
        <f>'ConventionalAllocations (Large)'!O84</f>
        <v>184339</v>
      </c>
      <c r="U162" s="464">
        <f>'ConventionalAllocations (Large)'!P84</f>
        <v>0</v>
      </c>
      <c r="V162" s="464" t="str">
        <f>'ConventionalAllocations (Large)'!Q84</f>
        <v>No</v>
      </c>
      <c r="W162" s="462"/>
      <c r="X162" s="462"/>
      <c r="Y162" s="473">
        <f>'ConventionalAllocations (Large)'!R84</f>
        <v>0.28999999999999998</v>
      </c>
      <c r="Z162" s="473">
        <f>'ConventionalAllocations (Large)'!T84</f>
        <v>44</v>
      </c>
      <c r="AA162" s="462"/>
      <c r="AB162" s="462"/>
      <c r="AC162" s="462"/>
      <c r="AD162" s="462"/>
      <c r="AE162" s="462"/>
      <c r="AF162" s="116"/>
      <c r="AG162" s="116" t="s">
        <v>1541</v>
      </c>
      <c r="AJ162" s="462">
        <v>0</v>
      </c>
      <c r="AK162" s="462"/>
      <c r="AL162" s="462"/>
      <c r="AM162" s="462"/>
      <c r="AN162" s="462"/>
      <c r="AO162" s="462"/>
      <c r="AP162" s="462"/>
      <c r="AQ162" s="462"/>
      <c r="AR162" s="116">
        <f>'ConventionalAllocations (Large)'!AJ84</f>
        <v>0</v>
      </c>
      <c r="AS162" s="116">
        <f>'ConventionalAllocations (Large)'!AK84</f>
        <v>0</v>
      </c>
      <c r="AT162" s="116">
        <f>'ConventionalAllocations (Large)'!AL84</f>
        <v>0</v>
      </c>
      <c r="AU162" s="116">
        <f>'ConventionalAllocations (Large)'!AM84</f>
        <v>0</v>
      </c>
      <c r="AV162" s="116">
        <f>'ConventionalAllocations (Large)'!AN84</f>
        <v>0</v>
      </c>
      <c r="AW162" s="116">
        <f>'ConventionalAllocations (Large)'!AO84</f>
        <v>0</v>
      </c>
      <c r="AX162" s="116">
        <f>'ConventionalAllocations (Large)'!AP84</f>
        <v>0</v>
      </c>
      <c r="AY162" s="116">
        <f>'ConventionalAllocations (Large)'!AQ84</f>
        <v>0</v>
      </c>
      <c r="AZ162" s="116">
        <f>'ConventionalAllocations (Large)'!AR84</f>
        <v>0</v>
      </c>
      <c r="BA162" s="116">
        <f>'ConventionalAllocations (Large)'!AS84</f>
        <v>22</v>
      </c>
      <c r="BB162" s="116">
        <f>'ConventionalAllocations (Large)'!AT84</f>
        <v>22</v>
      </c>
      <c r="BC162" s="116">
        <f>'ConventionalAllocations (Large)'!AU84</f>
        <v>0</v>
      </c>
      <c r="BD162" s="116">
        <f>'ConventionalAllocations (Large)'!AV84</f>
        <v>0</v>
      </c>
      <c r="BE162" s="116">
        <f>'ConventionalAllocations (Large)'!AW84</f>
        <v>0</v>
      </c>
      <c r="BF162" s="116">
        <f>'ConventionalAllocations (Large)'!AX84</f>
        <v>0</v>
      </c>
      <c r="BG162" s="116">
        <f>'ConventionalAllocations (Large)'!AY84</f>
        <v>44</v>
      </c>
      <c r="BH162" s="457">
        <f t="shared" si="2"/>
        <v>44</v>
      </c>
      <c r="BI162" s="457" t="str">
        <f>'ConventionalAllocations (Large)'!S84</f>
        <v>Capacity derived from Ealing R19 Capacity Assessment.
A live application (252467FUL) is pending for a commercial only scheme with no residential component.</v>
      </c>
      <c r="BJ162" s="457" t="str">
        <f>'ConventionalAllocations (Large)'!Z84</f>
        <v>Bespoke to reflect live application, and noting end use may differ.</v>
      </c>
      <c r="BK162" s="457" t="s">
        <v>803</v>
      </c>
      <c r="BL162" s="457" t="s">
        <v>804</v>
      </c>
    </row>
    <row r="163" spans="1:64" x14ac:dyDescent="0.45">
      <c r="A163" s="462">
        <f>'ConventionalAllocations (Large)'!A85</f>
        <v>81</v>
      </c>
      <c r="B163" s="465" t="str">
        <f>'ConventionalAllocations (Large)'!B85</f>
        <v>04NO</v>
      </c>
      <c r="C163" s="462"/>
      <c r="D163" s="462"/>
      <c r="E163" s="462"/>
      <c r="F163" s="462"/>
      <c r="G163" s="116" t="str">
        <f>'ConventionalAllocations (Large)'!D85</f>
        <v>Northolt Driving Range, Rowdell Road, Northolt UB5 6AG</v>
      </c>
      <c r="H163" s="462" t="str">
        <f>'ConventionalAllocations (Large)'!E85</f>
        <v>Employment-led, mixed scheme, including leisure/sport use.</v>
      </c>
      <c r="I163" s="462">
        <f>'ConventionalAllocations (Large)'!F85</f>
        <v>212</v>
      </c>
      <c r="J163" s="462">
        <f>'ConventionalAllocations (Large)'!H85</f>
        <v>0</v>
      </c>
      <c r="K163" s="462">
        <f>'ConventionalAllocations (Large)'!G85</f>
        <v>212</v>
      </c>
      <c r="L163" s="462" t="str">
        <f>'ConventionalAllocations (Large)'!I85</f>
        <v>None</v>
      </c>
      <c r="M163" s="462">
        <f>'ConventionalAllocations (Large)'!J85</f>
        <v>0</v>
      </c>
      <c r="N163" s="462">
        <f>'ConventionalAllocations (Large)'!K85</f>
        <v>212</v>
      </c>
      <c r="O163" s="462"/>
      <c r="P163" s="462"/>
      <c r="Q163" s="464" t="str">
        <f>'ConventionalAllocations (Large)'!L85</f>
        <v>Northolt Mandeville</v>
      </c>
      <c r="R163" s="464" t="str">
        <f>'ConventionalAllocations (Large)'!M85</f>
        <v>Northolt</v>
      </c>
      <c r="S163" s="464">
        <f>'ConventionalAllocations (Large)'!N85</f>
        <v>513380</v>
      </c>
      <c r="T163" s="464">
        <f>'ConventionalAllocations (Large)'!O85</f>
        <v>183766</v>
      </c>
      <c r="U163" s="464">
        <f>'ConventionalAllocations (Large)'!P85</f>
        <v>0</v>
      </c>
      <c r="V163" s="464" t="str">
        <f>'ConventionalAllocations (Large)'!Q85</f>
        <v>No</v>
      </c>
      <c r="W163" s="462"/>
      <c r="X163" s="462"/>
      <c r="Y163" s="473">
        <f>'ConventionalAllocations (Large)'!R85</f>
        <v>4.51</v>
      </c>
      <c r="Z163" s="473">
        <f>'ConventionalAllocations (Large)'!T85</f>
        <v>212</v>
      </c>
      <c r="AA163" s="462"/>
      <c r="AB163" s="462"/>
      <c r="AC163" s="462"/>
      <c r="AD163" s="462"/>
      <c r="AE163" s="462"/>
      <c r="AF163" s="116"/>
      <c r="AG163" s="116" t="s">
        <v>1541</v>
      </c>
      <c r="AJ163" s="462">
        <v>0</v>
      </c>
      <c r="AK163" s="462"/>
      <c r="AL163" s="462"/>
      <c r="AM163" s="462"/>
      <c r="AN163" s="462"/>
      <c r="AO163" s="462"/>
      <c r="AP163" s="462"/>
      <c r="AQ163" s="462"/>
      <c r="AR163" s="116">
        <f>'ConventionalAllocations (Large)'!AJ85</f>
        <v>0</v>
      </c>
      <c r="AS163" s="116">
        <f>'ConventionalAllocations (Large)'!AK85</f>
        <v>0</v>
      </c>
      <c r="AT163" s="116">
        <f>'ConventionalAllocations (Large)'!AL85</f>
        <v>0</v>
      </c>
      <c r="AU163" s="116">
        <f>'ConventionalAllocations (Large)'!AM85</f>
        <v>0</v>
      </c>
      <c r="AV163" s="116">
        <f>'ConventionalAllocations (Large)'!AN85</f>
        <v>0</v>
      </c>
      <c r="AW163" s="116">
        <f>'ConventionalAllocations (Large)'!AO85</f>
        <v>0</v>
      </c>
      <c r="AX163" s="116">
        <f>'ConventionalAllocations (Large)'!AP85</f>
        <v>0</v>
      </c>
      <c r="AY163" s="116">
        <f>'ConventionalAllocations (Large)'!AQ85</f>
        <v>0</v>
      </c>
      <c r="AZ163" s="116">
        <f>'ConventionalAllocations (Large)'!AR85</f>
        <v>53</v>
      </c>
      <c r="BA163" s="116">
        <f>'ConventionalAllocations (Large)'!AS85</f>
        <v>53</v>
      </c>
      <c r="BB163" s="116">
        <f>'ConventionalAllocations (Large)'!AT85</f>
        <v>53</v>
      </c>
      <c r="BC163" s="116">
        <f>'ConventionalAllocations (Large)'!AU85</f>
        <v>53</v>
      </c>
      <c r="BD163" s="116">
        <f>'ConventionalAllocations (Large)'!AV85</f>
        <v>0</v>
      </c>
      <c r="BE163" s="116">
        <f>'ConventionalAllocations (Large)'!AW85</f>
        <v>0</v>
      </c>
      <c r="BF163" s="116">
        <f>'ConventionalAllocations (Large)'!AX85</f>
        <v>0</v>
      </c>
      <c r="BG163" s="116">
        <f>'ConventionalAllocations (Large)'!AY85</f>
        <v>212</v>
      </c>
      <c r="BH163" s="457">
        <f t="shared" si="2"/>
        <v>212</v>
      </c>
      <c r="BI163" s="457" t="str">
        <f>'ConventionalAllocations (Large)'!S85</f>
        <v xml:space="preserve">No relevant planning applications.
Capacity derived from Ealing R19 Capacity Assessment.
</v>
      </c>
      <c r="BJ163" s="457" t="str">
        <f>'ConventionalAllocations (Large)'!Z85</f>
        <v>Beyond 5 years. Scenario 29.</v>
      </c>
      <c r="BK163" s="457" t="s">
        <v>821</v>
      </c>
      <c r="BL163" s="457" t="s">
        <v>809</v>
      </c>
    </row>
    <row r="164" spans="1:64" s="76" customFormat="1" hidden="1" x14ac:dyDescent="0.45">
      <c r="A164" s="462">
        <f>'ConventionalAllocations (Large)'!A86</f>
        <v>82</v>
      </c>
      <c r="B164" s="486" t="str">
        <f>'ConventionalAllocations (Large)'!B86</f>
        <v>NA</v>
      </c>
      <c r="C164" s="462"/>
      <c r="D164" s="462"/>
      <c r="E164" s="462"/>
      <c r="F164" s="462"/>
      <c r="G164" s="462" t="str">
        <f>'ConventionalAllocations (Large)'!D86</f>
        <v>White Hart Roundabout, Northolt UB5 6HQ</v>
      </c>
      <c r="H164" s="462" t="str">
        <f>'ConventionalAllocations (Large)'!E86</f>
        <v>Residential and retail/commercial.</v>
      </c>
      <c r="I164" s="462">
        <f>'ConventionalAllocations (Large)'!F86</f>
        <v>61</v>
      </c>
      <c r="J164" s="462">
        <f>'ConventionalAllocations (Large)'!H86</f>
        <v>0</v>
      </c>
      <c r="K164" s="462">
        <f>'ConventionalAllocations (Large)'!G86</f>
        <v>61</v>
      </c>
      <c r="L164" s="462" t="str">
        <f>'ConventionalAllocations (Large)'!I86</f>
        <v>None</v>
      </c>
      <c r="M164" s="462">
        <f>'ConventionalAllocations (Large)'!J86</f>
        <v>0</v>
      </c>
      <c r="N164" s="462">
        <f>'ConventionalAllocations (Large)'!K86</f>
        <v>61</v>
      </c>
      <c r="O164" s="462"/>
      <c r="P164" s="462"/>
      <c r="Q164" s="464" t="str">
        <f>'ConventionalAllocations (Large)'!L86</f>
        <v>Northolt West End</v>
      </c>
      <c r="R164" s="464" t="str">
        <f>'ConventionalAllocations (Large)'!M86</f>
        <v>Northolt</v>
      </c>
      <c r="S164" s="464">
        <f>'ConventionalAllocations (Large)'!N86</f>
        <v>0</v>
      </c>
      <c r="T164" s="464">
        <f>'ConventionalAllocations (Large)'!O86</f>
        <v>0</v>
      </c>
      <c r="U164" s="464">
        <f>'ConventionalAllocations (Large)'!P86</f>
        <v>0</v>
      </c>
      <c r="V164" s="464" t="str">
        <f>'ConventionalAllocations (Large)'!Q86</f>
        <v>No</v>
      </c>
      <c r="W164" s="462"/>
      <c r="X164" s="462"/>
      <c r="Y164" s="448">
        <f>'ConventionalAllocations (Large)'!R86</f>
        <v>0.52</v>
      </c>
      <c r="Z164" s="448">
        <f>'ConventionalAllocations (Large)'!T86</f>
        <v>0</v>
      </c>
      <c r="AA164" s="462"/>
      <c r="AB164" s="462"/>
      <c r="AC164" s="462"/>
      <c r="AD164" s="462"/>
      <c r="AE164" s="462"/>
      <c r="AF164" s="462"/>
      <c r="AG164" s="462"/>
      <c r="AJ164" s="462">
        <v>0</v>
      </c>
      <c r="AK164" s="462"/>
      <c r="AL164" s="462"/>
      <c r="AM164" s="462"/>
      <c r="AN164" s="462"/>
      <c r="AO164" s="462"/>
      <c r="AP164" s="462"/>
      <c r="AQ164" s="462"/>
      <c r="AR164" s="462">
        <f>'ConventionalAllocations (Large)'!AJ86</f>
        <v>0</v>
      </c>
      <c r="AS164" s="462">
        <f>'ConventionalAllocations (Large)'!AK86</f>
        <v>0</v>
      </c>
      <c r="AT164" s="462">
        <f>'ConventionalAllocations (Large)'!AL86</f>
        <v>0</v>
      </c>
      <c r="AU164" s="462">
        <f>'ConventionalAllocations (Large)'!AM86</f>
        <v>0</v>
      </c>
      <c r="AV164" s="462">
        <f>'ConventionalAllocations (Large)'!AN86</f>
        <v>0</v>
      </c>
      <c r="AW164" s="462">
        <f>'ConventionalAllocations (Large)'!AO86</f>
        <v>0</v>
      </c>
      <c r="AX164" s="462">
        <f>'ConventionalAllocations (Large)'!AP86</f>
        <v>0</v>
      </c>
      <c r="AY164" s="462">
        <f>'ConventionalAllocations (Large)'!AQ86</f>
        <v>0</v>
      </c>
      <c r="AZ164" s="462">
        <f>'ConventionalAllocations (Large)'!AR86</f>
        <v>0</v>
      </c>
      <c r="BA164" s="462">
        <f>'ConventionalAllocations (Large)'!AS86</f>
        <v>0</v>
      </c>
      <c r="BB164" s="462">
        <f>'ConventionalAllocations (Large)'!AT86</f>
        <v>0</v>
      </c>
      <c r="BC164" s="462">
        <f>'ConventionalAllocations (Large)'!AU86</f>
        <v>0</v>
      </c>
      <c r="BD164" s="462">
        <f>'ConventionalAllocations (Large)'!AV86</f>
        <v>0</v>
      </c>
      <c r="BE164" s="462">
        <f>'ConventionalAllocations (Large)'!AW86</f>
        <v>0</v>
      </c>
      <c r="BF164" s="462">
        <f>'ConventionalAllocations (Large)'!AX86</f>
        <v>0</v>
      </c>
      <c r="BG164" s="462">
        <f>'ConventionalAllocations (Large)'!AY86</f>
        <v>0</v>
      </c>
      <c r="BH164" s="457">
        <f t="shared" si="2"/>
        <v>0</v>
      </c>
      <c r="BI164" s="457" t="str">
        <f>'ConventionalAllocations (Large)'!S86</f>
        <v xml:space="preserve">No longer pursued as Allocation. 
</v>
      </c>
      <c r="BJ164" s="457" t="str">
        <f>'ConventionalAllocations (Large)'!Z86</f>
        <v>NA</v>
      </c>
      <c r="BK164" s="457" t="s">
        <v>813</v>
      </c>
      <c r="BL164" s="457" t="s">
        <v>37</v>
      </c>
    </row>
    <row r="165" spans="1:64" x14ac:dyDescent="0.45">
      <c r="A165" s="462">
        <f>'ConventionalAllocations (Large)'!A87</f>
        <v>83</v>
      </c>
      <c r="B165" s="465" t="str">
        <f>'ConventionalAllocations (Large)'!B87</f>
        <v>05NO</v>
      </c>
      <c r="C165" s="462"/>
      <c r="D165" s="462"/>
      <c r="E165" s="462"/>
      <c r="F165" s="462"/>
      <c r="G165" s="116" t="str">
        <f>'ConventionalAllocations (Large)'!D87</f>
        <v>Medlar Farm Estate, Parkfield Drive, Northolt UB5 5NS</v>
      </c>
      <c r="H165" s="462" t="str">
        <f>'ConventionalAllocations (Large)'!E87</f>
        <v>Residential-led, mixed-use scheme.</v>
      </c>
      <c r="I165" s="462">
        <f>'ConventionalAllocations (Large)'!F87</f>
        <v>235</v>
      </c>
      <c r="J165" s="462">
        <f>'ConventionalAllocations (Large)'!H87</f>
        <v>38</v>
      </c>
      <c r="K165" s="462">
        <f>'ConventionalAllocations (Large)'!G87</f>
        <v>197</v>
      </c>
      <c r="L165" s="462" t="str">
        <f>'ConventionalAllocations (Large)'!I87</f>
        <v>None</v>
      </c>
      <c r="M165" s="462">
        <f>'ConventionalAllocations (Large)'!J87</f>
        <v>0</v>
      </c>
      <c r="N165" s="462">
        <f>'ConventionalAllocations (Large)'!K87</f>
        <v>197</v>
      </c>
      <c r="O165" s="462"/>
      <c r="P165" s="462"/>
      <c r="Q165" s="464" t="str">
        <f>'ConventionalAllocations (Large)'!L87</f>
        <v>Northolt West End</v>
      </c>
      <c r="R165" s="464" t="str">
        <f>'ConventionalAllocations (Large)'!M87</f>
        <v>Northolt</v>
      </c>
      <c r="S165" s="464">
        <f>'ConventionalAllocations (Large)'!N87</f>
        <v>511886</v>
      </c>
      <c r="T165" s="464">
        <f>'ConventionalAllocations (Large)'!O87</f>
        <v>183144</v>
      </c>
      <c r="U165" s="464">
        <f>'ConventionalAllocations (Large)'!P87</f>
        <v>0</v>
      </c>
      <c r="V165" s="464" t="str">
        <f>'ConventionalAllocations (Large)'!Q87</f>
        <v>No</v>
      </c>
      <c r="W165" s="462"/>
      <c r="X165" s="462"/>
      <c r="Y165" s="473">
        <f>'ConventionalAllocations (Large)'!R87</f>
        <v>4.8499999999999996</v>
      </c>
      <c r="Z165" s="473">
        <f>'ConventionalAllocations (Large)'!T87</f>
        <v>197</v>
      </c>
      <c r="AA165" s="462"/>
      <c r="AB165" s="462"/>
      <c r="AC165" s="462"/>
      <c r="AD165" s="462"/>
      <c r="AE165" s="462"/>
      <c r="AF165" s="116"/>
      <c r="AG165" s="116" t="s">
        <v>1541</v>
      </c>
      <c r="AJ165" s="462">
        <v>0</v>
      </c>
      <c r="AK165" s="462"/>
      <c r="AL165" s="462"/>
      <c r="AM165" s="462"/>
      <c r="AN165" s="462"/>
      <c r="AO165" s="462"/>
      <c r="AP165" s="462"/>
      <c r="AQ165" s="462"/>
      <c r="AR165" s="116">
        <f>'ConventionalAllocations (Large)'!AJ87</f>
        <v>0</v>
      </c>
      <c r="AS165" s="116">
        <f>'ConventionalAllocations (Large)'!AK87</f>
        <v>0</v>
      </c>
      <c r="AT165" s="116">
        <f>'ConventionalAllocations (Large)'!AL87</f>
        <v>0</v>
      </c>
      <c r="AU165" s="116">
        <f>'ConventionalAllocations (Large)'!AM87</f>
        <v>0</v>
      </c>
      <c r="AV165" s="116">
        <f>'ConventionalAllocations (Large)'!AN87</f>
        <v>0</v>
      </c>
      <c r="AW165" s="116">
        <f>'ConventionalAllocations (Large)'!AO87</f>
        <v>0</v>
      </c>
      <c r="AX165" s="116">
        <f>'ConventionalAllocations (Large)'!AP87</f>
        <v>0</v>
      </c>
      <c r="AY165" s="116">
        <f>'ConventionalAllocations (Large)'!AQ87</f>
        <v>0</v>
      </c>
      <c r="AZ165" s="116">
        <f>'ConventionalAllocations (Large)'!AR87</f>
        <v>0</v>
      </c>
      <c r="BA165" s="116">
        <f>'ConventionalAllocations (Large)'!AS87</f>
        <v>0</v>
      </c>
      <c r="BB165" s="116">
        <f>'ConventionalAllocations (Large)'!AT87</f>
        <v>0</v>
      </c>
      <c r="BC165" s="116">
        <f>'ConventionalAllocations (Large)'!AU87</f>
        <v>49</v>
      </c>
      <c r="BD165" s="116">
        <f>'ConventionalAllocations (Large)'!AV87</f>
        <v>49</v>
      </c>
      <c r="BE165" s="116">
        <f>'ConventionalAllocations (Large)'!AW87</f>
        <v>49</v>
      </c>
      <c r="BF165" s="116">
        <f>'ConventionalAllocations (Large)'!AX87</f>
        <v>50</v>
      </c>
      <c r="BG165" s="116">
        <f>'ConventionalAllocations (Large)'!AY87</f>
        <v>197</v>
      </c>
      <c r="BH165" s="457">
        <f t="shared" si="2"/>
        <v>197</v>
      </c>
      <c r="BI165" s="457" t="str">
        <f>'ConventionalAllocations (Large)'!S87</f>
        <v>No relevant planning applications.
Capacity derived from Ealing R19 Capacity Assessment.</v>
      </c>
      <c r="BJ165" s="457" t="str">
        <f>'ConventionalAllocations (Large)'!Z87</f>
        <v xml:space="preserve">Bespoke. Longer term prospect - delivery anticipated beyond 10 years. </v>
      </c>
      <c r="BK165" s="457" t="s">
        <v>808</v>
      </c>
      <c r="BL165" s="457" t="s">
        <v>817</v>
      </c>
    </row>
    <row r="166" spans="1:64" x14ac:dyDescent="0.45">
      <c r="A166" s="462">
        <f>'ConventionalAllocations (Large)'!A88</f>
        <v>84</v>
      </c>
      <c r="B166" s="465" t="str">
        <f>'ConventionalAllocations (Large)'!B88</f>
        <v>06NO</v>
      </c>
      <c r="C166" s="462"/>
      <c r="D166" s="462"/>
      <c r="E166" s="462"/>
      <c r="F166" s="462"/>
      <c r="G166" s="116" t="str">
        <f>'ConventionalAllocations (Large)'!D88</f>
        <v>Yeading Lane I, Yeading Lane, Northolt UB5 6HT</v>
      </c>
      <c r="H166" s="462" t="str">
        <f>'ConventionalAllocations (Large)'!E88</f>
        <v>Residential-led, mixed-use scheme</v>
      </c>
      <c r="I166" s="462">
        <f>'ConventionalAllocations (Large)'!F88</f>
        <v>262</v>
      </c>
      <c r="J166" s="462">
        <f>'ConventionalAllocations (Large)'!H88</f>
        <v>155</v>
      </c>
      <c r="K166" s="462">
        <f>'ConventionalAllocations (Large)'!G88</f>
        <v>107</v>
      </c>
      <c r="L166" s="462" t="str">
        <f>'ConventionalAllocations (Large)'!I88</f>
        <v>None</v>
      </c>
      <c r="M166" s="462">
        <f>'ConventionalAllocations (Large)'!J88</f>
        <v>0</v>
      </c>
      <c r="N166" s="462">
        <f>'ConventionalAllocations (Large)'!K88</f>
        <v>107</v>
      </c>
      <c r="O166" s="462"/>
      <c r="P166" s="462"/>
      <c r="Q166" s="464" t="str">
        <f>'ConventionalAllocations (Large)'!L88</f>
        <v>Northolt West End</v>
      </c>
      <c r="R166" s="464" t="str">
        <f>'ConventionalAllocations (Large)'!M88</f>
        <v>Northolt</v>
      </c>
      <c r="S166" s="464">
        <f>'ConventionalAllocations (Large)'!N88</f>
        <v>511517</v>
      </c>
      <c r="T166" s="464">
        <f>'ConventionalAllocations (Large)'!O88</f>
        <v>182867</v>
      </c>
      <c r="U166" s="464">
        <f>'ConventionalAllocations (Large)'!P88</f>
        <v>0</v>
      </c>
      <c r="V166" s="464" t="str">
        <f>'ConventionalAllocations (Large)'!Q88</f>
        <v>No</v>
      </c>
      <c r="W166" s="462"/>
      <c r="X166" s="462"/>
      <c r="Y166" s="473">
        <f>'ConventionalAllocations (Large)'!R88</f>
        <v>11.35</v>
      </c>
      <c r="Z166" s="473">
        <f>'ConventionalAllocations (Large)'!T88</f>
        <v>107</v>
      </c>
      <c r="AA166" s="462"/>
      <c r="AB166" s="462"/>
      <c r="AC166" s="462"/>
      <c r="AD166" s="462"/>
      <c r="AE166" s="462"/>
      <c r="AF166" s="116"/>
      <c r="AG166" s="116" t="s">
        <v>1541</v>
      </c>
      <c r="AJ166" s="462">
        <v>0</v>
      </c>
      <c r="AK166" s="462"/>
      <c r="AL166" s="462"/>
      <c r="AM166" s="462"/>
      <c r="AN166" s="462"/>
      <c r="AO166" s="462"/>
      <c r="AP166" s="462"/>
      <c r="AQ166" s="462"/>
      <c r="AR166" s="116">
        <f>'ConventionalAllocations (Large)'!AJ88</f>
        <v>0</v>
      </c>
      <c r="AS166" s="116">
        <f>'ConventionalAllocations (Large)'!AK88</f>
        <v>0</v>
      </c>
      <c r="AT166" s="116">
        <f>'ConventionalAllocations (Large)'!AL88</f>
        <v>0</v>
      </c>
      <c r="AU166" s="116">
        <f>'ConventionalAllocations (Large)'!AM88</f>
        <v>0</v>
      </c>
      <c r="AV166" s="116">
        <f>'ConventionalAllocations (Large)'!AN88</f>
        <v>0</v>
      </c>
      <c r="AW166" s="116">
        <f>'ConventionalAllocations (Large)'!AO88</f>
        <v>0</v>
      </c>
      <c r="AX166" s="116">
        <f>'ConventionalAllocations (Large)'!AP88</f>
        <v>0</v>
      </c>
      <c r="AY166" s="116">
        <f>'ConventionalAllocations (Large)'!AQ88</f>
        <v>0</v>
      </c>
      <c r="AZ166" s="116">
        <f>'ConventionalAllocations (Large)'!AR88</f>
        <v>35</v>
      </c>
      <c r="BA166" s="116">
        <f>'ConventionalAllocations (Large)'!AS88</f>
        <v>36</v>
      </c>
      <c r="BB166" s="116">
        <f>'ConventionalAllocations (Large)'!AT88</f>
        <v>36</v>
      </c>
      <c r="BC166" s="116">
        <f>'ConventionalAllocations (Large)'!AU88</f>
        <v>0</v>
      </c>
      <c r="BD166" s="116">
        <f>'ConventionalAllocations (Large)'!AV88</f>
        <v>0</v>
      </c>
      <c r="BE166" s="116">
        <f>'ConventionalAllocations (Large)'!AW88</f>
        <v>0</v>
      </c>
      <c r="BF166" s="116">
        <f>'ConventionalAllocations (Large)'!AX88</f>
        <v>0</v>
      </c>
      <c r="BG166" s="116">
        <f>'ConventionalAllocations (Large)'!AY88</f>
        <v>107</v>
      </c>
      <c r="BH166" s="457">
        <f t="shared" si="2"/>
        <v>107</v>
      </c>
      <c r="BI166" s="457" t="str">
        <f>'ConventionalAllocations (Large)'!S88</f>
        <v xml:space="preserve">No relevant planning applications.
Capacity derived from Ealing R19 Capacity Assessment.
</v>
      </c>
      <c r="BJ166" s="457" t="str">
        <f>'ConventionalAllocations (Large)'!Z88</f>
        <v>Bespoke. Delivery anticipated beyond 5 years. Some feasibility work has been undertaken.</v>
      </c>
      <c r="BK166" s="457" t="s">
        <v>821</v>
      </c>
      <c r="BL166" s="457" t="s">
        <v>822</v>
      </c>
    </row>
    <row r="167" spans="1:64" s="76" customFormat="1" hidden="1" x14ac:dyDescent="0.45">
      <c r="A167" s="462">
        <f>'ConventionalAllocations (Large)'!A89</f>
        <v>85</v>
      </c>
      <c r="B167" s="486" t="str">
        <f>'ConventionalAllocations (Large)'!B89</f>
        <v>NA</v>
      </c>
      <c r="C167" s="462"/>
      <c r="D167" s="462"/>
      <c r="E167" s="462"/>
      <c r="F167" s="462"/>
      <c r="G167" s="462" t="str">
        <f>'ConventionalAllocations (Large)'!D89</f>
        <v>Electricity Substation, Ruislip Road, Northolt UB5 6LW</v>
      </c>
      <c r="H167" s="462" t="str">
        <f>'ConventionalAllocations (Large)'!E89</f>
        <v>Residential</v>
      </c>
      <c r="I167" s="462">
        <f>'ConventionalAllocations (Large)'!F89</f>
        <v>78</v>
      </c>
      <c r="J167" s="462">
        <f>'ConventionalAllocations (Large)'!H89</f>
        <v>0</v>
      </c>
      <c r="K167" s="462">
        <f>'ConventionalAllocations (Large)'!G89</f>
        <v>78</v>
      </c>
      <c r="L167" s="462" t="str">
        <f>'ConventionalAllocations (Large)'!I89</f>
        <v>None</v>
      </c>
      <c r="M167" s="462">
        <f>'ConventionalAllocations (Large)'!J89</f>
        <v>0</v>
      </c>
      <c r="N167" s="462">
        <f>'ConventionalAllocations (Large)'!K89</f>
        <v>78</v>
      </c>
      <c r="O167" s="462"/>
      <c r="P167" s="462"/>
      <c r="Q167" s="464" t="str">
        <f>'ConventionalAllocations (Large)'!L89</f>
        <v>Northolt West End</v>
      </c>
      <c r="R167" s="464" t="str">
        <f>'ConventionalAllocations (Large)'!M89</f>
        <v>Northolt</v>
      </c>
      <c r="S167" s="464">
        <f>'ConventionalAllocations (Large)'!N89</f>
        <v>0</v>
      </c>
      <c r="T167" s="464">
        <f>'ConventionalAllocations (Large)'!O89</f>
        <v>0</v>
      </c>
      <c r="U167" s="464">
        <f>'ConventionalAllocations (Large)'!P89</f>
        <v>0</v>
      </c>
      <c r="V167" s="464" t="str">
        <f>'ConventionalAllocations (Large)'!Q89</f>
        <v>No</v>
      </c>
      <c r="W167" s="462"/>
      <c r="X167" s="462"/>
      <c r="Y167" s="448">
        <f>'ConventionalAllocations (Large)'!R89</f>
        <v>0.35</v>
      </c>
      <c r="Z167" s="448">
        <f>'ConventionalAllocations (Large)'!T89</f>
        <v>0</v>
      </c>
      <c r="AA167" s="462"/>
      <c r="AB167" s="462"/>
      <c r="AC167" s="462"/>
      <c r="AD167" s="462"/>
      <c r="AE167" s="462"/>
      <c r="AF167" s="462"/>
      <c r="AG167" s="462"/>
      <c r="AJ167" s="462">
        <v>0</v>
      </c>
      <c r="AK167" s="462"/>
      <c r="AL167" s="462"/>
      <c r="AM167" s="462"/>
      <c r="AN167" s="462"/>
      <c r="AO167" s="462"/>
      <c r="AP167" s="462"/>
      <c r="AQ167" s="462"/>
      <c r="AR167" s="462">
        <f>'ConventionalAllocations (Large)'!AJ89</f>
        <v>0</v>
      </c>
      <c r="AS167" s="462">
        <f>'ConventionalAllocations (Large)'!AK89</f>
        <v>0</v>
      </c>
      <c r="AT167" s="462">
        <f>'ConventionalAllocations (Large)'!AL89</f>
        <v>0</v>
      </c>
      <c r="AU167" s="462">
        <f>'ConventionalAllocations (Large)'!AM89</f>
        <v>0</v>
      </c>
      <c r="AV167" s="462">
        <f>'ConventionalAllocations (Large)'!AN89</f>
        <v>0</v>
      </c>
      <c r="AW167" s="462">
        <f>'ConventionalAllocations (Large)'!AO89</f>
        <v>0</v>
      </c>
      <c r="AX167" s="462">
        <f>'ConventionalAllocations (Large)'!AP89</f>
        <v>0</v>
      </c>
      <c r="AY167" s="462">
        <f>'ConventionalAllocations (Large)'!AQ89</f>
        <v>0</v>
      </c>
      <c r="AZ167" s="462">
        <f>'ConventionalAllocations (Large)'!AR89</f>
        <v>0</v>
      </c>
      <c r="BA167" s="462">
        <f>'ConventionalAllocations (Large)'!AS89</f>
        <v>0</v>
      </c>
      <c r="BB167" s="462">
        <f>'ConventionalAllocations (Large)'!AT89</f>
        <v>0</v>
      </c>
      <c r="BC167" s="462">
        <f>'ConventionalAllocations (Large)'!AU89</f>
        <v>0</v>
      </c>
      <c r="BD167" s="462">
        <f>'ConventionalAllocations (Large)'!AV89</f>
        <v>0</v>
      </c>
      <c r="BE167" s="462">
        <f>'ConventionalAllocations (Large)'!AW89</f>
        <v>0</v>
      </c>
      <c r="BF167" s="462">
        <f>'ConventionalAllocations (Large)'!AX89</f>
        <v>0</v>
      </c>
      <c r="BG167" s="462">
        <f>'ConventionalAllocations (Large)'!AY89</f>
        <v>0</v>
      </c>
      <c r="BH167" s="457">
        <f t="shared" si="2"/>
        <v>0</v>
      </c>
      <c r="BI167" s="457" t="str">
        <f>'ConventionalAllocations (Large)'!S89</f>
        <v xml:space="preserve">No longer pursued as Allocation. 
</v>
      </c>
      <c r="BJ167" s="457" t="str">
        <f>'ConventionalAllocations (Large)'!Z89</f>
        <v>NA</v>
      </c>
      <c r="BK167" s="457" t="s">
        <v>813</v>
      </c>
      <c r="BL167" s="457" t="s">
        <v>37</v>
      </c>
    </row>
    <row r="168" spans="1:64" s="76" customFormat="1" hidden="1" x14ac:dyDescent="0.45">
      <c r="A168" s="462">
        <f>'ConventionalAllocations (Large)'!A90</f>
        <v>86</v>
      </c>
      <c r="B168" s="486" t="str">
        <f>'ConventionalAllocations (Large)'!B90</f>
        <v>NA</v>
      </c>
      <c r="C168" s="462"/>
      <c r="D168" s="462"/>
      <c r="E168" s="462"/>
      <c r="F168" s="462"/>
      <c r="G168" s="462" t="str">
        <f>'ConventionalAllocations (Large)'!D90</f>
        <v>Telephone Exchange, Ruislip Road, Northolt UB5 5AX</v>
      </c>
      <c r="H168" s="462" t="str">
        <f>'ConventionalAllocations (Large)'!E90</f>
        <v>Residential and retail.</v>
      </c>
      <c r="I168" s="462">
        <f>'ConventionalAllocations (Large)'!F90</f>
        <v>90</v>
      </c>
      <c r="J168" s="462">
        <f>'ConventionalAllocations (Large)'!H90</f>
        <v>0</v>
      </c>
      <c r="K168" s="462">
        <f>'ConventionalAllocations (Large)'!G90</f>
        <v>90</v>
      </c>
      <c r="L168" s="462" t="str">
        <f>'ConventionalAllocations (Large)'!I90</f>
        <v>None</v>
      </c>
      <c r="M168" s="462">
        <f>'ConventionalAllocations (Large)'!J90</f>
        <v>0</v>
      </c>
      <c r="N168" s="462">
        <f>'ConventionalAllocations (Large)'!K90</f>
        <v>90</v>
      </c>
      <c r="O168" s="462"/>
      <c r="P168" s="462"/>
      <c r="Q168" s="464" t="str">
        <f>'ConventionalAllocations (Large)'!L90</f>
        <v>Northolt West End</v>
      </c>
      <c r="R168" s="464" t="str">
        <f>'ConventionalAllocations (Large)'!M90</f>
        <v>Northolt</v>
      </c>
      <c r="S168" s="464">
        <f>'ConventionalAllocations (Large)'!N90</f>
        <v>511846</v>
      </c>
      <c r="T168" s="464">
        <f>'ConventionalAllocations (Large)'!O90</f>
        <v>182932</v>
      </c>
      <c r="U168" s="464">
        <f>'ConventionalAllocations (Large)'!P90</f>
        <v>12153692</v>
      </c>
      <c r="V168" s="464" t="str">
        <f>'ConventionalAllocations (Large)'!Q90</f>
        <v>No</v>
      </c>
      <c r="W168" s="462"/>
      <c r="X168" s="462"/>
      <c r="Y168" s="448">
        <f>'ConventionalAllocations (Large)'!R90</f>
        <v>0.41</v>
      </c>
      <c r="Z168" s="448">
        <f>'ConventionalAllocations (Large)'!T90</f>
        <v>0</v>
      </c>
      <c r="AA168" s="462"/>
      <c r="AB168" s="462"/>
      <c r="AC168" s="462"/>
      <c r="AD168" s="462"/>
      <c r="AE168" s="462"/>
      <c r="AF168" s="462"/>
      <c r="AG168" s="462"/>
      <c r="AJ168" s="462">
        <v>0</v>
      </c>
      <c r="AK168" s="462"/>
      <c r="AL168" s="462"/>
      <c r="AM168" s="462"/>
      <c r="AN168" s="462"/>
      <c r="AO168" s="462"/>
      <c r="AP168" s="462"/>
      <c r="AQ168" s="462"/>
      <c r="AR168" s="462">
        <f>'ConventionalAllocations (Large)'!AJ90</f>
        <v>0</v>
      </c>
      <c r="AS168" s="462">
        <f>'ConventionalAllocations (Large)'!AK90</f>
        <v>0</v>
      </c>
      <c r="AT168" s="462">
        <f>'ConventionalAllocations (Large)'!AL90</f>
        <v>0</v>
      </c>
      <c r="AU168" s="462">
        <f>'ConventionalAllocations (Large)'!AM90</f>
        <v>0</v>
      </c>
      <c r="AV168" s="462">
        <f>'ConventionalAllocations (Large)'!AN90</f>
        <v>0</v>
      </c>
      <c r="AW168" s="462">
        <f>'ConventionalAllocations (Large)'!AO90</f>
        <v>0</v>
      </c>
      <c r="AX168" s="462">
        <f>'ConventionalAllocations (Large)'!AP90</f>
        <v>0</v>
      </c>
      <c r="AY168" s="462">
        <f>'ConventionalAllocations (Large)'!AQ90</f>
        <v>0</v>
      </c>
      <c r="AZ168" s="462">
        <f>'ConventionalAllocations (Large)'!AR90</f>
        <v>0</v>
      </c>
      <c r="BA168" s="462">
        <f>'ConventionalAllocations (Large)'!AS90</f>
        <v>0</v>
      </c>
      <c r="BB168" s="462">
        <f>'ConventionalAllocations (Large)'!AT90</f>
        <v>0</v>
      </c>
      <c r="BC168" s="462">
        <f>'ConventionalAllocations (Large)'!AU90</f>
        <v>0</v>
      </c>
      <c r="BD168" s="462">
        <f>'ConventionalAllocations (Large)'!AV90</f>
        <v>0</v>
      </c>
      <c r="BE168" s="462">
        <f>'ConventionalAllocations (Large)'!AW90</f>
        <v>0</v>
      </c>
      <c r="BF168" s="462">
        <f>'ConventionalAllocations (Large)'!AX90</f>
        <v>0</v>
      </c>
      <c r="BG168" s="462">
        <f>'ConventionalAllocations (Large)'!AY90</f>
        <v>0</v>
      </c>
      <c r="BH168" s="457">
        <f t="shared" si="2"/>
        <v>0</v>
      </c>
      <c r="BI168" s="457" t="str">
        <f>'ConventionalAllocations (Large)'!S90</f>
        <v xml:space="preserve">No longer pursued as Allocation.
</v>
      </c>
      <c r="BJ168" s="457" t="str">
        <f>'ConventionalAllocations (Large)'!Z90</f>
        <v>NA</v>
      </c>
      <c r="BK168" s="457" t="s">
        <v>594</v>
      </c>
      <c r="BL168" s="457" t="s">
        <v>37</v>
      </c>
    </row>
    <row r="169" spans="1:64" x14ac:dyDescent="0.45">
      <c r="A169" s="462">
        <f>'ConventionalAllocations (Large)'!A91</f>
        <v>87</v>
      </c>
      <c r="B169" s="465" t="str">
        <f>'ConventionalAllocations (Large)'!B91</f>
        <v>07NO</v>
      </c>
      <c r="C169" s="462"/>
      <c r="D169" s="462"/>
      <c r="E169" s="462"/>
      <c r="F169" s="462"/>
      <c r="G169" s="116" t="str">
        <f>'ConventionalAllocations (Large)'!D91</f>
        <v>Yeading Lane II, Aspen Lane, Northolt UB5 6XB</v>
      </c>
      <c r="H169" s="462" t="str">
        <f>'ConventionalAllocations (Large)'!E91</f>
        <v>Residential led mixed use scheme</v>
      </c>
      <c r="I169" s="462">
        <f>'ConventionalAllocations (Large)'!F91</f>
        <v>204</v>
      </c>
      <c r="J169" s="462">
        <f>'ConventionalAllocations (Large)'!H91</f>
        <v>15</v>
      </c>
      <c r="K169" s="462">
        <f>'ConventionalAllocations (Large)'!G91</f>
        <v>189</v>
      </c>
      <c r="L169" s="462" t="str">
        <f>'ConventionalAllocations (Large)'!I91</f>
        <v>None</v>
      </c>
      <c r="M169" s="462">
        <f>'ConventionalAllocations (Large)'!J91</f>
        <v>0</v>
      </c>
      <c r="N169" s="462">
        <f>'ConventionalAllocations (Large)'!K91</f>
        <v>189</v>
      </c>
      <c r="O169" s="462"/>
      <c r="P169" s="462"/>
      <c r="Q169" s="464" t="str">
        <f>'ConventionalAllocations (Large)'!L91</f>
        <v>Northolt West End</v>
      </c>
      <c r="R169" s="464" t="str">
        <f>'ConventionalAllocations (Large)'!M91</f>
        <v>Northolt</v>
      </c>
      <c r="S169" s="464">
        <f>'ConventionalAllocations (Large)'!N91</f>
        <v>512331</v>
      </c>
      <c r="T169" s="464">
        <f>'ConventionalAllocations (Large)'!O91</f>
        <v>182606</v>
      </c>
      <c r="U169" s="464">
        <f>'ConventionalAllocations (Large)'!P91</f>
        <v>0</v>
      </c>
      <c r="V169" s="464" t="str">
        <f>'ConventionalAllocations (Large)'!Q91</f>
        <v>No</v>
      </c>
      <c r="W169" s="462"/>
      <c r="X169" s="462"/>
      <c r="Y169" s="473">
        <f>'ConventionalAllocations (Large)'!R91</f>
        <v>4.78</v>
      </c>
      <c r="Z169" s="473">
        <f>'ConventionalAllocations (Large)'!T91</f>
        <v>189</v>
      </c>
      <c r="AA169" s="462"/>
      <c r="AB169" s="462"/>
      <c r="AC169" s="462"/>
      <c r="AD169" s="462"/>
      <c r="AE169" s="462"/>
      <c r="AF169" s="116"/>
      <c r="AG169" s="116" t="s">
        <v>1541</v>
      </c>
      <c r="AJ169" s="462">
        <v>0</v>
      </c>
      <c r="AK169" s="462"/>
      <c r="AL169" s="462"/>
      <c r="AM169" s="462"/>
      <c r="AN169" s="462"/>
      <c r="AO169" s="462"/>
      <c r="AP169" s="462"/>
      <c r="AQ169" s="462"/>
      <c r="AR169" s="116">
        <f>'ConventionalAllocations (Large)'!AJ91</f>
        <v>0</v>
      </c>
      <c r="AS169" s="116">
        <f>'ConventionalAllocations (Large)'!AK91</f>
        <v>0</v>
      </c>
      <c r="AT169" s="116">
        <f>'ConventionalAllocations (Large)'!AL91</f>
        <v>0</v>
      </c>
      <c r="AU169" s="116">
        <f>'ConventionalAllocations (Large)'!AM91</f>
        <v>0</v>
      </c>
      <c r="AV169" s="116">
        <f>'ConventionalAllocations (Large)'!AN91</f>
        <v>0</v>
      </c>
      <c r="AW169" s="116">
        <f>'ConventionalAllocations (Large)'!AO91</f>
        <v>0</v>
      </c>
      <c r="AX169" s="116">
        <f>'ConventionalAllocations (Large)'!AP91</f>
        <v>0</v>
      </c>
      <c r="AY169" s="116">
        <f>'ConventionalAllocations (Large)'!AQ91</f>
        <v>0</v>
      </c>
      <c r="AZ169" s="116">
        <f>'ConventionalAllocations (Large)'!AR91</f>
        <v>47</v>
      </c>
      <c r="BA169" s="116">
        <f>'ConventionalAllocations (Large)'!AS91</f>
        <v>47</v>
      </c>
      <c r="BB169" s="116">
        <f>'ConventionalAllocations (Large)'!AT91</f>
        <v>47</v>
      </c>
      <c r="BC169" s="116">
        <f>'ConventionalAllocations (Large)'!AU91</f>
        <v>48</v>
      </c>
      <c r="BD169" s="116">
        <f>'ConventionalAllocations (Large)'!AV91</f>
        <v>0</v>
      </c>
      <c r="BE169" s="116">
        <f>'ConventionalAllocations (Large)'!AW91</f>
        <v>0</v>
      </c>
      <c r="BF169" s="116">
        <f>'ConventionalAllocations (Large)'!AX91</f>
        <v>0</v>
      </c>
      <c r="BG169" s="116">
        <f>'ConventionalAllocations (Large)'!AY91</f>
        <v>189</v>
      </c>
      <c r="BH169" s="457">
        <f t="shared" si="2"/>
        <v>189</v>
      </c>
      <c r="BI169" s="457" t="str">
        <f>'ConventionalAllocations (Large)'!S91</f>
        <v xml:space="preserve">No relevant planning applications.
Capacity derived from Ealing R19 Capacity Assessment.
</v>
      </c>
      <c r="BJ169" s="457" t="str">
        <f>'ConventionalAllocations (Large)'!Z91</f>
        <v>Beyond 5 years. Figures not informed by extant or pending applications. Scenario 29.</v>
      </c>
      <c r="BK169" s="457" t="s">
        <v>1200</v>
      </c>
      <c r="BL169" s="457" t="s">
        <v>831</v>
      </c>
    </row>
    <row r="170" spans="1:64" x14ac:dyDescent="0.45">
      <c r="A170" s="462">
        <f>'ConventionalAllocations (Large)'!A92</f>
        <v>88</v>
      </c>
      <c r="B170" s="465" t="str">
        <f>'ConventionalAllocations (Large)'!B92</f>
        <v>08NO</v>
      </c>
      <c r="C170" s="462"/>
      <c r="D170" s="462"/>
      <c r="E170" s="462"/>
      <c r="F170" s="462"/>
      <c r="G170" s="116" t="str">
        <f>'ConventionalAllocations (Large)'!D92</f>
        <v>Grange Court, Old Ruislip Road, Northolt UB5 6QJ</v>
      </c>
      <c r="H170" s="462" t="str">
        <f>'ConventionalAllocations (Large)'!E92</f>
        <v>Residential led mixed use scheme</v>
      </c>
      <c r="I170" s="462">
        <f>'ConventionalAllocations (Large)'!F92</f>
        <v>147</v>
      </c>
      <c r="J170" s="462">
        <f>'ConventionalAllocations (Large)'!H92</f>
        <v>0</v>
      </c>
      <c r="K170" s="462">
        <f>'ConventionalAllocations (Large)'!G92</f>
        <v>147</v>
      </c>
      <c r="L170" s="462" t="str">
        <f>'ConventionalAllocations (Large)'!I92</f>
        <v>None</v>
      </c>
      <c r="M170" s="462">
        <f>'ConventionalAllocations (Large)'!J92</f>
        <v>0</v>
      </c>
      <c r="N170" s="462">
        <f>'ConventionalAllocations (Large)'!K92</f>
        <v>147</v>
      </c>
      <c r="O170" s="462"/>
      <c r="P170" s="462"/>
      <c r="Q170" s="464" t="str">
        <f>'ConventionalAllocations (Large)'!L92</f>
        <v>Northolt West End</v>
      </c>
      <c r="R170" s="464" t="str">
        <f>'ConventionalAllocations (Large)'!M92</f>
        <v>Northolt</v>
      </c>
      <c r="S170" s="464">
        <f>'ConventionalAllocations (Large)'!N92</f>
        <v>511259</v>
      </c>
      <c r="T170" s="464">
        <f>'ConventionalAllocations (Large)'!O92</f>
        <v>183248</v>
      </c>
      <c r="U170" s="464">
        <f>'ConventionalAllocations (Large)'!P92</f>
        <v>0</v>
      </c>
      <c r="V170" s="464" t="str">
        <f>'ConventionalAllocations (Large)'!Q92</f>
        <v>No</v>
      </c>
      <c r="W170" s="462"/>
      <c r="X170" s="462"/>
      <c r="Y170" s="473">
        <f>'ConventionalAllocations (Large)'!R92</f>
        <v>3.13</v>
      </c>
      <c r="Z170" s="473">
        <f>'ConventionalAllocations (Large)'!T92</f>
        <v>147</v>
      </c>
      <c r="AA170" s="462"/>
      <c r="AB170" s="462"/>
      <c r="AC170" s="462"/>
      <c r="AD170" s="462"/>
      <c r="AE170" s="462"/>
      <c r="AF170" s="116"/>
      <c r="AG170" s="116" t="s">
        <v>1541</v>
      </c>
      <c r="AJ170" s="462">
        <v>0</v>
      </c>
      <c r="AK170" s="462"/>
      <c r="AL170" s="462"/>
      <c r="AM170" s="462"/>
      <c r="AN170" s="462"/>
      <c r="AO170" s="462"/>
      <c r="AP170" s="462"/>
      <c r="AQ170" s="462"/>
      <c r="AR170" s="116">
        <f>'ConventionalAllocations (Large)'!AJ92</f>
        <v>0</v>
      </c>
      <c r="AS170" s="116">
        <f>'ConventionalAllocations (Large)'!AK92</f>
        <v>0</v>
      </c>
      <c r="AT170" s="116">
        <f>'ConventionalAllocations (Large)'!AL92</f>
        <v>0</v>
      </c>
      <c r="AU170" s="116">
        <f>'ConventionalAllocations (Large)'!AM92</f>
        <v>0</v>
      </c>
      <c r="AV170" s="116">
        <f>'ConventionalAllocations (Large)'!AN92</f>
        <v>0</v>
      </c>
      <c r="AW170" s="116">
        <f>'ConventionalAllocations (Large)'!AO92</f>
        <v>0</v>
      </c>
      <c r="AX170" s="116">
        <f>'ConventionalAllocations (Large)'!AP92</f>
        <v>0</v>
      </c>
      <c r="AY170" s="116">
        <f>'ConventionalAllocations (Large)'!AQ92</f>
        <v>0</v>
      </c>
      <c r="AZ170" s="116">
        <f>'ConventionalAllocations (Large)'!AR92</f>
        <v>0</v>
      </c>
      <c r="BA170" s="116">
        <f>'ConventionalAllocations (Large)'!AS92</f>
        <v>0</v>
      </c>
      <c r="BB170" s="116">
        <f>'ConventionalAllocations (Large)'!AT92</f>
        <v>0</v>
      </c>
      <c r="BC170" s="116">
        <f>'ConventionalAllocations (Large)'!AU92</f>
        <v>36</v>
      </c>
      <c r="BD170" s="116">
        <f>'ConventionalAllocations (Large)'!AV92</f>
        <v>37</v>
      </c>
      <c r="BE170" s="116">
        <f>'ConventionalAllocations (Large)'!AW92</f>
        <v>37</v>
      </c>
      <c r="BF170" s="116">
        <f>'ConventionalAllocations (Large)'!AX92</f>
        <v>37</v>
      </c>
      <c r="BG170" s="116">
        <f>'ConventionalAllocations (Large)'!AY92</f>
        <v>147</v>
      </c>
      <c r="BH170" s="457">
        <f t="shared" si="2"/>
        <v>147</v>
      </c>
      <c r="BI170" s="457" t="str">
        <f>'ConventionalAllocations (Large)'!S92</f>
        <v>No relevant planning applications.
Capacity derived from Ealing R19 Capacity Assessment (based on infill scenario).</v>
      </c>
      <c r="BJ170" s="457" t="str">
        <f>'ConventionalAllocations (Large)'!Z92</f>
        <v xml:space="preserve">Bespoke. Longer term prospect - delivery anticipated beyond 10 years. </v>
      </c>
      <c r="BK170" s="457" t="s">
        <v>835</v>
      </c>
      <c r="BL170" s="457" t="s">
        <v>817</v>
      </c>
    </row>
    <row r="171" spans="1:64" s="76" customFormat="1" hidden="1" x14ac:dyDescent="0.45">
      <c r="A171" s="462">
        <f>'ConventionalAllocations (Large)'!A93</f>
        <v>89</v>
      </c>
      <c r="B171" s="486" t="str">
        <f>'ConventionalAllocations (Large)'!B93</f>
        <v>NA</v>
      </c>
      <c r="C171" s="462"/>
      <c r="D171" s="462"/>
      <c r="E171" s="462"/>
      <c r="F171" s="462"/>
      <c r="G171" s="462" t="str">
        <f>'ConventionalAllocations (Large)'!D93</f>
        <v>Community Centre &amp; St Raphael’s Primary School, Rushdene Crescent, Northolt UB5 6AD</v>
      </c>
      <c r="H171" s="462" t="str">
        <f>'ConventionalAllocations (Large)'!E93</f>
        <v>Residential, new Public Open Space</v>
      </c>
      <c r="I171" s="462">
        <f>'ConventionalAllocations (Large)'!F93</f>
        <v>92</v>
      </c>
      <c r="J171" s="462">
        <f>'ConventionalAllocations (Large)'!H93</f>
        <v>0</v>
      </c>
      <c r="K171" s="462">
        <f>'ConventionalAllocations (Large)'!G93</f>
        <v>92</v>
      </c>
      <c r="L171" s="462" t="str">
        <f>'ConventionalAllocations (Large)'!I93</f>
        <v>220545FULR3
213792HYBRID (no resi. Component)</v>
      </c>
      <c r="M171" s="462">
        <f>'ConventionalAllocations (Large)'!J93</f>
        <v>92</v>
      </c>
      <c r="N171" s="462">
        <f>'ConventionalAllocations (Large)'!K93</f>
        <v>0</v>
      </c>
      <c r="O171" s="462"/>
      <c r="P171" s="462"/>
      <c r="Q171" s="464" t="str">
        <f>'ConventionalAllocations (Large)'!L93</f>
        <v>Northolt Mandeville</v>
      </c>
      <c r="R171" s="464" t="str">
        <f>'ConventionalAllocations (Large)'!M93</f>
        <v>Northolt</v>
      </c>
      <c r="S171" s="464">
        <f>'ConventionalAllocations (Large)'!N93</f>
        <v>0</v>
      </c>
      <c r="T171" s="464">
        <f>'ConventionalAllocations (Large)'!O93</f>
        <v>0</v>
      </c>
      <c r="U171" s="464">
        <f>'ConventionalAllocations (Large)'!P93</f>
        <v>0</v>
      </c>
      <c r="V171" s="464" t="str">
        <f>'ConventionalAllocations (Large)'!Q93</f>
        <v>No</v>
      </c>
      <c r="W171" s="462"/>
      <c r="X171" s="462"/>
      <c r="Y171" s="448">
        <f>'ConventionalAllocations (Large)'!R93</f>
        <v>0.43</v>
      </c>
      <c r="Z171" s="448">
        <f>'ConventionalAllocations (Large)'!T93</f>
        <v>0</v>
      </c>
      <c r="AA171" s="462"/>
      <c r="AB171" s="462"/>
      <c r="AC171" s="462"/>
      <c r="AD171" s="462"/>
      <c r="AE171" s="462"/>
      <c r="AF171" s="462"/>
      <c r="AG171" s="462"/>
      <c r="AJ171" s="462">
        <v>0</v>
      </c>
      <c r="AK171" s="462"/>
      <c r="AL171" s="462"/>
      <c r="AM171" s="462"/>
      <c r="AN171" s="462"/>
      <c r="AO171" s="462"/>
      <c r="AP171" s="462"/>
      <c r="AQ171" s="462"/>
      <c r="AR171" s="462">
        <f>'ConventionalAllocations (Large)'!AJ93</f>
        <v>0</v>
      </c>
      <c r="AS171" s="462">
        <f>'ConventionalAllocations (Large)'!AK93</f>
        <v>0</v>
      </c>
      <c r="AT171" s="462">
        <f>'ConventionalAllocations (Large)'!AL93</f>
        <v>0</v>
      </c>
      <c r="AU171" s="462">
        <f>'ConventionalAllocations (Large)'!AM93</f>
        <v>0</v>
      </c>
      <c r="AV171" s="462">
        <f>'ConventionalAllocations (Large)'!AN93</f>
        <v>0</v>
      </c>
      <c r="AW171" s="462">
        <f>'ConventionalAllocations (Large)'!AO93</f>
        <v>0</v>
      </c>
      <c r="AX171" s="462">
        <f>'ConventionalAllocations (Large)'!AP93</f>
        <v>0</v>
      </c>
      <c r="AY171" s="462">
        <f>'ConventionalAllocations (Large)'!AQ93</f>
        <v>0</v>
      </c>
      <c r="AZ171" s="462">
        <f>'ConventionalAllocations (Large)'!AR93</f>
        <v>0</v>
      </c>
      <c r="BA171" s="462">
        <f>'ConventionalAllocations (Large)'!AS93</f>
        <v>0</v>
      </c>
      <c r="BB171" s="462">
        <f>'ConventionalAllocations (Large)'!AT93</f>
        <v>0</v>
      </c>
      <c r="BC171" s="462">
        <f>'ConventionalAllocations (Large)'!AU93</f>
        <v>0</v>
      </c>
      <c r="BD171" s="462">
        <f>'ConventionalAllocations (Large)'!AV93</f>
        <v>0</v>
      </c>
      <c r="BE171" s="462">
        <f>'ConventionalAllocations (Large)'!AW93</f>
        <v>0</v>
      </c>
      <c r="BF171" s="462">
        <f>'ConventionalAllocations (Large)'!AX93</f>
        <v>0</v>
      </c>
      <c r="BG171" s="462">
        <f>'ConventionalAllocations (Large)'!AY93</f>
        <v>0</v>
      </c>
      <c r="BH171" s="457">
        <f t="shared" si="2"/>
        <v>0</v>
      </c>
      <c r="BI171" s="457" t="str">
        <f>'ConventionalAllocations (Large)'!S93</f>
        <v>No longer pursued as Allocation.  
Capacity (92) assigned to Conventional Pipeline tab reflecting planning permission ref. 220545FULR3.</v>
      </c>
      <c r="BJ171" s="457" t="str">
        <f>'ConventionalAllocations (Large)'!Z93</f>
        <v>NA</v>
      </c>
      <c r="BK171" s="457" t="s">
        <v>840</v>
      </c>
      <c r="BL171" s="457" t="s">
        <v>37</v>
      </c>
    </row>
    <row r="172" spans="1:64" s="76" customFormat="1" hidden="1" x14ac:dyDescent="0.45">
      <c r="A172" s="462">
        <f>'ConventionalAllocations (Large)'!A94</f>
        <v>90</v>
      </c>
      <c r="B172" s="486" t="str">
        <f>'ConventionalAllocations (Large)'!B94</f>
        <v>09NO</v>
      </c>
      <c r="C172" s="462"/>
      <c r="D172" s="462"/>
      <c r="E172" s="462"/>
      <c r="F172" s="462"/>
      <c r="G172" s="462" t="str">
        <f>'ConventionalAllocations (Large)'!D94</f>
        <v>Kingdom Workshop, Sharvel Road, off West End Road, Northolt, UB5 6RB</v>
      </c>
      <c r="H172" s="462" t="str">
        <f>'ConventionalAllocations (Large)'!E94</f>
        <v>Gypsy and Traveller Site (residential)</v>
      </c>
      <c r="I172" s="462">
        <f>'ConventionalAllocations (Large)'!F94</f>
        <v>0</v>
      </c>
      <c r="J172" s="462">
        <f>'ConventionalAllocations (Large)'!H94</f>
        <v>0</v>
      </c>
      <c r="K172" s="462">
        <f>'ConventionalAllocations (Large)'!G94</f>
        <v>0</v>
      </c>
      <c r="L172" s="462" t="str">
        <f>'ConventionalAllocations (Large)'!I94</f>
        <v>None</v>
      </c>
      <c r="M172" s="462">
        <f>'ConventionalAllocations (Large)'!J94</f>
        <v>0</v>
      </c>
      <c r="N172" s="462">
        <f>'ConventionalAllocations (Large)'!K94</f>
        <v>6</v>
      </c>
      <c r="O172" s="462"/>
      <c r="P172" s="462"/>
      <c r="Q172" s="464" t="str">
        <f>'ConventionalAllocations (Large)'!L94</f>
        <v>Northolt West End</v>
      </c>
      <c r="R172" s="464" t="str">
        <f>'ConventionalAllocations (Large)'!M94</f>
        <v>Northolt</v>
      </c>
      <c r="S172" s="464">
        <f>'ConventionalAllocations (Large)'!N94</f>
        <v>0</v>
      </c>
      <c r="T172" s="464">
        <f>'ConventionalAllocations (Large)'!O94</f>
        <v>0</v>
      </c>
      <c r="U172" s="464">
        <f>'ConventionalAllocations (Large)'!P94</f>
        <v>0</v>
      </c>
      <c r="V172" s="464" t="str">
        <f>'ConventionalAllocations (Large)'!Q94</f>
        <v>No</v>
      </c>
      <c r="W172" s="462"/>
      <c r="X172" s="462"/>
      <c r="Y172" s="448">
        <f>'ConventionalAllocations (Large)'!R94</f>
        <v>0.48</v>
      </c>
      <c r="Z172" s="448">
        <f>'ConventionalAllocations (Large)'!T94</f>
        <v>0</v>
      </c>
      <c r="AA172" s="462"/>
      <c r="AB172" s="462"/>
      <c r="AC172" s="462"/>
      <c r="AD172" s="462"/>
      <c r="AE172" s="462"/>
      <c r="AF172" s="462"/>
      <c r="AG172" s="462"/>
      <c r="AJ172" s="462">
        <v>0</v>
      </c>
      <c r="AK172" s="462"/>
      <c r="AL172" s="462"/>
      <c r="AM172" s="462"/>
      <c r="AN172" s="462"/>
      <c r="AO172" s="462"/>
      <c r="AP172" s="462"/>
      <c r="AQ172" s="462"/>
      <c r="AR172" s="462">
        <f>'ConventionalAllocations (Large)'!AJ94</f>
        <v>0</v>
      </c>
      <c r="AS172" s="462">
        <f>'ConventionalAllocations (Large)'!AK94</f>
        <v>0</v>
      </c>
      <c r="AT172" s="462">
        <f>'ConventionalAllocations (Large)'!AL94</f>
        <v>0</v>
      </c>
      <c r="AU172" s="462">
        <f>'ConventionalAllocations (Large)'!AM94</f>
        <v>0</v>
      </c>
      <c r="AV172" s="462">
        <f>'ConventionalAllocations (Large)'!AN94</f>
        <v>0</v>
      </c>
      <c r="AW172" s="462">
        <f>'ConventionalAllocations (Large)'!AO94</f>
        <v>0</v>
      </c>
      <c r="AX172" s="462">
        <f>'ConventionalAllocations (Large)'!AP94</f>
        <v>0</v>
      </c>
      <c r="AY172" s="462">
        <f>'ConventionalAllocations (Large)'!AQ94</f>
        <v>0</v>
      </c>
      <c r="AZ172" s="462">
        <f>'ConventionalAllocations (Large)'!AR94</f>
        <v>0</v>
      </c>
      <c r="BA172" s="462">
        <f>'ConventionalAllocations (Large)'!AS94</f>
        <v>0</v>
      </c>
      <c r="BB172" s="462">
        <f>'ConventionalAllocations (Large)'!AT94</f>
        <v>0</v>
      </c>
      <c r="BC172" s="462">
        <f>'ConventionalAllocations (Large)'!AU94</f>
        <v>0</v>
      </c>
      <c r="BD172" s="462">
        <f>'ConventionalAllocations (Large)'!AV94</f>
        <v>0</v>
      </c>
      <c r="BE172" s="462">
        <f>'ConventionalAllocations (Large)'!AW94</f>
        <v>0</v>
      </c>
      <c r="BF172" s="462">
        <f>'ConventionalAllocations (Large)'!AX94</f>
        <v>0</v>
      </c>
      <c r="BG172" s="462">
        <f>'ConventionalAllocations (Large)'!AY94</f>
        <v>0</v>
      </c>
      <c r="BH172" s="457">
        <f t="shared" si="2"/>
        <v>0</v>
      </c>
      <c r="BI172" s="457" t="str">
        <f>'ConventionalAllocations (Large)'!S94</f>
        <v>It is assumed that a G&amp;T site does not constitutes either conventional or non-conventional accommodation for the purpose of this trajectory.</v>
      </c>
      <c r="BJ172" s="457" t="str">
        <f>'ConventionalAllocations (Large)'!Z94</f>
        <v>NA</v>
      </c>
      <c r="BK172" s="457" t="s">
        <v>1169</v>
      </c>
      <c r="BL172" s="457" t="s">
        <v>37</v>
      </c>
    </row>
    <row r="173" spans="1:64" x14ac:dyDescent="0.45">
      <c r="A173" s="462">
        <f>'ConventionalAllocations (Large)'!A95</f>
        <v>91</v>
      </c>
      <c r="B173" s="465" t="str">
        <f>'ConventionalAllocations (Large)'!B95</f>
        <v>10NO</v>
      </c>
      <c r="C173" s="462"/>
      <c r="D173" s="462"/>
      <c r="E173" s="462"/>
      <c r="F173" s="462"/>
      <c r="G173" s="116" t="str">
        <f>'ConventionalAllocations (Large)'!D95</f>
        <v>Airways Estate, Hotspur Road, Northolt, UB5 6TN</v>
      </c>
      <c r="H173" s="462" t="str">
        <f>'ConventionalAllocations (Large)'!E95</f>
        <v>Residential</v>
      </c>
      <c r="I173" s="462">
        <f>'ConventionalAllocations (Large)'!F95</f>
        <v>498</v>
      </c>
      <c r="J173" s="462">
        <f>'ConventionalAllocations (Large)'!H95</f>
        <v>147</v>
      </c>
      <c r="K173" s="462">
        <f>'ConventionalAllocations (Large)'!G95</f>
        <v>351</v>
      </c>
      <c r="L173" s="462" t="str">
        <f>'ConventionalAllocations (Large)'!I95</f>
        <v>None</v>
      </c>
      <c r="M173" s="462">
        <f>'ConventionalAllocations (Large)'!J95</f>
        <v>0</v>
      </c>
      <c r="N173" s="462">
        <f>'ConventionalAllocations (Large)'!K95</f>
        <v>351</v>
      </c>
      <c r="O173" s="462"/>
      <c r="P173" s="462"/>
      <c r="Q173" s="464" t="str">
        <f>'ConventionalAllocations (Large)'!L95</f>
        <v>Greenford Broadway</v>
      </c>
      <c r="R173" s="464" t="str">
        <f>'ConventionalAllocations (Large)'!M95</f>
        <v>Greenford</v>
      </c>
      <c r="S173" s="464">
        <f>'ConventionalAllocations (Large)'!N95</f>
        <v>513137</v>
      </c>
      <c r="T173" s="464">
        <f>'ConventionalAllocations (Large)'!O95</f>
        <v>183175</v>
      </c>
      <c r="U173" s="464">
        <f>'ConventionalAllocations (Large)'!P95</f>
        <v>0</v>
      </c>
      <c r="V173" s="464" t="str">
        <f>'ConventionalAllocations (Large)'!Q95</f>
        <v>No</v>
      </c>
      <c r="W173" s="462"/>
      <c r="X173" s="462"/>
      <c r="Y173" s="473">
        <f>'ConventionalAllocations (Large)'!R95</f>
        <v>2.46</v>
      </c>
      <c r="Z173" s="473">
        <f>'ConventionalAllocations (Large)'!T95</f>
        <v>351</v>
      </c>
      <c r="AA173" s="462"/>
      <c r="AB173" s="462"/>
      <c r="AC173" s="462"/>
      <c r="AD173" s="462"/>
      <c r="AE173" s="462"/>
      <c r="AF173" s="116"/>
      <c r="AG173" s="116" t="s">
        <v>1541</v>
      </c>
      <c r="AJ173" s="462">
        <v>0</v>
      </c>
      <c r="AK173" s="462"/>
      <c r="AL173" s="462"/>
      <c r="AM173" s="462"/>
      <c r="AN173" s="462"/>
      <c r="AO173" s="462"/>
      <c r="AP173" s="462"/>
      <c r="AQ173" s="462"/>
      <c r="AR173" s="116">
        <f>'ConventionalAllocations (Large)'!AJ95</f>
        <v>0</v>
      </c>
      <c r="AS173" s="116">
        <f>'ConventionalAllocations (Large)'!AK95</f>
        <v>0</v>
      </c>
      <c r="AT173" s="116">
        <f>'ConventionalAllocations (Large)'!AL95</f>
        <v>0</v>
      </c>
      <c r="AU173" s="116">
        <f>'ConventionalAllocations (Large)'!AM95</f>
        <v>0</v>
      </c>
      <c r="AV173" s="116">
        <f>'ConventionalAllocations (Large)'!AN95</f>
        <v>0</v>
      </c>
      <c r="AW173" s="116">
        <f>'ConventionalAllocations (Large)'!AO95</f>
        <v>0</v>
      </c>
      <c r="AX173" s="116">
        <f>'ConventionalAllocations (Large)'!AP95</f>
        <v>0</v>
      </c>
      <c r="AY173" s="116">
        <f>'ConventionalAllocations (Large)'!AQ95</f>
        <v>87</v>
      </c>
      <c r="AZ173" s="116">
        <f>'ConventionalAllocations (Large)'!AR95</f>
        <v>88</v>
      </c>
      <c r="BA173" s="116">
        <f>'ConventionalAllocations (Large)'!AS95</f>
        <v>88</v>
      </c>
      <c r="BB173" s="116">
        <f>'ConventionalAllocations (Large)'!AT95</f>
        <v>88</v>
      </c>
      <c r="BC173" s="116">
        <f>'ConventionalAllocations (Large)'!AU95</f>
        <v>0</v>
      </c>
      <c r="BD173" s="116">
        <f>'ConventionalAllocations (Large)'!AV95</f>
        <v>0</v>
      </c>
      <c r="BE173" s="116">
        <f>'ConventionalAllocations (Large)'!AW95</f>
        <v>0</v>
      </c>
      <c r="BF173" s="116">
        <f>'ConventionalAllocations (Large)'!AX95</f>
        <v>0</v>
      </c>
      <c r="BG173" s="116">
        <f>'ConventionalAllocations (Large)'!AY95</f>
        <v>351</v>
      </c>
      <c r="BH173" s="457">
        <f t="shared" si="2"/>
        <v>351</v>
      </c>
      <c r="BI173" s="457" t="str">
        <f>'ConventionalAllocations (Large)'!S95</f>
        <v xml:space="preserve">No relevant planning applications. 
Capacity derived from Ealing R19 Capacity Assessment.
</v>
      </c>
      <c r="BJ173" s="457" t="str">
        <f>'ConventionalAllocations (Large)'!Z95</f>
        <v>Beyond 5 years. CfS submission suggests delivery within first 5 years, but in the absence of further evidence assign beyond 5 years.</v>
      </c>
      <c r="BK173" s="457" t="s">
        <v>677</v>
      </c>
      <c r="BL173" s="457" t="s">
        <v>1164</v>
      </c>
    </row>
    <row r="174" spans="1:64" x14ac:dyDescent="0.45">
      <c r="A174" s="462">
        <f>'ConventionalAllocations (Large)'!A96</f>
        <v>92</v>
      </c>
      <c r="B174" s="465" t="str">
        <f>'ConventionalAllocations (Large)'!B96</f>
        <v>01PE</v>
      </c>
      <c r="C174" s="462"/>
      <c r="D174" s="462"/>
      <c r="E174" s="462"/>
      <c r="F174" s="462"/>
      <c r="G174" s="116" t="str">
        <f>'ConventionalAllocations (Large)'!D96</f>
        <v>BP Garage, Western Avenue, 
Perivale UB6 8TW</v>
      </c>
      <c r="H174" s="462" t="str">
        <f>'ConventionalAllocations (Large)'!E96</f>
        <v>Residential and commercial</v>
      </c>
      <c r="I174" s="462">
        <f>'ConventionalAllocations (Large)'!F96</f>
        <v>98</v>
      </c>
      <c r="J174" s="462">
        <f>'ConventionalAllocations (Large)'!H96</f>
        <v>0</v>
      </c>
      <c r="K174" s="462">
        <f>'ConventionalAllocations (Large)'!G96</f>
        <v>98</v>
      </c>
      <c r="L174" s="462" t="str">
        <f>'ConventionalAllocations (Large)'!I96</f>
        <v>None</v>
      </c>
      <c r="M174" s="462">
        <f>'ConventionalAllocations (Large)'!J96</f>
        <v>0</v>
      </c>
      <c r="N174" s="462">
        <f>'ConventionalAllocations (Large)'!K96</f>
        <v>98</v>
      </c>
      <c r="O174" s="462"/>
      <c r="P174" s="462"/>
      <c r="Q174" s="464" t="str">
        <f>'ConventionalAllocations (Large)'!L96</f>
        <v>Perivale</v>
      </c>
      <c r="R174" s="464" t="str">
        <f>'ConventionalAllocations (Large)'!M96</f>
        <v>Perivale</v>
      </c>
      <c r="S174" s="464">
        <f>'ConventionalAllocations (Large)'!N96</f>
        <v>516238</v>
      </c>
      <c r="T174" s="464">
        <f>'ConventionalAllocations (Large)'!O96</f>
        <v>182900</v>
      </c>
      <c r="U174" s="464">
        <f>'ConventionalAllocations (Large)'!P96</f>
        <v>0</v>
      </c>
      <c r="V174" s="464" t="str">
        <f>'ConventionalAllocations (Large)'!Q96</f>
        <v>No</v>
      </c>
      <c r="W174" s="462"/>
      <c r="X174" s="462"/>
      <c r="Y174" s="473">
        <f>'ConventionalAllocations (Large)'!R96</f>
        <v>0.52</v>
      </c>
      <c r="Z174" s="473">
        <f>'ConventionalAllocations (Large)'!T96</f>
        <v>98</v>
      </c>
      <c r="AA174" s="462"/>
      <c r="AB174" s="462"/>
      <c r="AC174" s="462"/>
      <c r="AD174" s="462"/>
      <c r="AE174" s="462"/>
      <c r="AF174" s="116"/>
      <c r="AG174" s="116" t="s">
        <v>1541</v>
      </c>
      <c r="AJ174" s="462">
        <v>0</v>
      </c>
      <c r="AK174" s="462"/>
      <c r="AL174" s="462"/>
      <c r="AM174" s="462"/>
      <c r="AN174" s="462"/>
      <c r="AO174" s="462"/>
      <c r="AP174" s="462"/>
      <c r="AQ174" s="462"/>
      <c r="AR174" s="116">
        <f>'ConventionalAllocations (Large)'!AJ96</f>
        <v>0</v>
      </c>
      <c r="AS174" s="116">
        <f>'ConventionalAllocations (Large)'!AK96</f>
        <v>0</v>
      </c>
      <c r="AT174" s="116">
        <f>'ConventionalAllocations (Large)'!AL96</f>
        <v>0</v>
      </c>
      <c r="AU174" s="116">
        <f>'ConventionalAllocations (Large)'!AM96</f>
        <v>0</v>
      </c>
      <c r="AV174" s="116">
        <f>'ConventionalAllocations (Large)'!AN96</f>
        <v>0</v>
      </c>
      <c r="AW174" s="116">
        <f>'ConventionalAllocations (Large)'!AO96</f>
        <v>0</v>
      </c>
      <c r="AX174" s="116">
        <f>'ConventionalAllocations (Large)'!AP96</f>
        <v>0</v>
      </c>
      <c r="AY174" s="116">
        <f>'ConventionalAllocations (Large)'!AQ96</f>
        <v>32</v>
      </c>
      <c r="AZ174" s="116">
        <f>'ConventionalAllocations (Large)'!AR96</f>
        <v>33</v>
      </c>
      <c r="BA174" s="116">
        <f>'ConventionalAllocations (Large)'!AS96</f>
        <v>33</v>
      </c>
      <c r="BB174" s="116">
        <f>'ConventionalAllocations (Large)'!AT96</f>
        <v>0</v>
      </c>
      <c r="BC174" s="116">
        <f>'ConventionalAllocations (Large)'!AU96</f>
        <v>0</v>
      </c>
      <c r="BD174" s="116">
        <f>'ConventionalAllocations (Large)'!AV96</f>
        <v>0</v>
      </c>
      <c r="BE174" s="116">
        <f>'ConventionalAllocations (Large)'!AW96</f>
        <v>0</v>
      </c>
      <c r="BF174" s="116">
        <f>'ConventionalAllocations (Large)'!AX96</f>
        <v>0</v>
      </c>
      <c r="BG174" s="116">
        <f>'ConventionalAllocations (Large)'!AY96</f>
        <v>98</v>
      </c>
      <c r="BH174" s="457">
        <f t="shared" si="2"/>
        <v>98</v>
      </c>
      <c r="BI174" s="457" t="str">
        <f>'ConventionalAllocations (Large)'!S96</f>
        <v>Capacity derived from Ealing R19 Capacity Assessment. 
R18 boundary amended to exclude (Aug 2023) completed development (194353FUL &amp; 204095VAR)  for 58 units at Starvin Marvin's to the east.</v>
      </c>
      <c r="BJ174" s="457" t="str">
        <f>'ConventionalAllocations (Large)'!Z96</f>
        <v>Beyond 5 years. Scenario 28</v>
      </c>
      <c r="BK174" s="457" t="s">
        <v>1236</v>
      </c>
      <c r="BL174" s="457" t="s">
        <v>685</v>
      </c>
    </row>
    <row r="175" spans="1:64" s="76" customFormat="1" hidden="1" x14ac:dyDescent="0.45">
      <c r="A175" s="462">
        <f>'ConventionalAllocations (Large)'!A97</f>
        <v>93</v>
      </c>
      <c r="B175" s="486" t="str">
        <f>'ConventionalAllocations (Large)'!B97</f>
        <v>02PE</v>
      </c>
      <c r="C175" s="462"/>
      <c r="D175" s="462"/>
      <c r="E175" s="462"/>
      <c r="F175" s="462"/>
      <c r="G175" s="462" t="str">
        <f>'ConventionalAllocations (Large)'!D97</f>
        <v>Land on the South Side of Western Avenue, Perivale Lane, Perivale UB6 8TW</v>
      </c>
      <c r="H175" s="462" t="str">
        <f>'ConventionalAllocations (Large)'!E97</f>
        <v>Residential.</v>
      </c>
      <c r="I175" s="462">
        <f>'ConventionalAllocations (Large)'!F97</f>
        <v>48</v>
      </c>
      <c r="J175" s="462">
        <f>'ConventionalAllocations (Large)'!H97</f>
        <v>0</v>
      </c>
      <c r="K175" s="462">
        <f>'ConventionalAllocations (Large)'!G97</f>
        <v>48</v>
      </c>
      <c r="L175" s="462" t="str">
        <f>'ConventionalAllocations (Large)'!I97</f>
        <v>None</v>
      </c>
      <c r="M175" s="462">
        <f>'ConventionalAllocations (Large)'!J97</f>
        <v>0</v>
      </c>
      <c r="N175" s="462">
        <f>'ConventionalAllocations (Large)'!K97</f>
        <v>48</v>
      </c>
      <c r="O175" s="462"/>
      <c r="P175" s="462"/>
      <c r="Q175" s="464" t="str">
        <f>'ConventionalAllocations (Large)'!L97</f>
        <v>Perivale</v>
      </c>
      <c r="R175" s="464" t="str">
        <f>'ConventionalAllocations (Large)'!M97</f>
        <v>Perivale</v>
      </c>
      <c r="S175" s="464">
        <f>'ConventionalAllocations (Large)'!N97</f>
        <v>0</v>
      </c>
      <c r="T175" s="464">
        <f>'ConventionalAllocations (Large)'!O97</f>
        <v>0</v>
      </c>
      <c r="U175" s="464">
        <f>'ConventionalAllocations (Large)'!P97</f>
        <v>0</v>
      </c>
      <c r="V175" s="464" t="str">
        <f>'ConventionalAllocations (Large)'!Q97</f>
        <v>No</v>
      </c>
      <c r="W175" s="462"/>
      <c r="X175" s="462"/>
      <c r="Y175" s="448">
        <f>'ConventionalAllocations (Large)'!R97</f>
        <v>0.16</v>
      </c>
      <c r="Z175" s="448">
        <f>'ConventionalAllocations (Large)'!T97</f>
        <v>0</v>
      </c>
      <c r="AA175" s="462"/>
      <c r="AB175" s="462"/>
      <c r="AC175" s="462"/>
      <c r="AD175" s="462"/>
      <c r="AE175" s="462"/>
      <c r="AF175" s="462"/>
      <c r="AG175" s="462"/>
      <c r="AJ175" s="462">
        <v>0</v>
      </c>
      <c r="AK175" s="462"/>
      <c r="AL175" s="462"/>
      <c r="AM175" s="462"/>
      <c r="AN175" s="462"/>
      <c r="AO175" s="462"/>
      <c r="AP175" s="462"/>
      <c r="AQ175" s="462"/>
      <c r="AR175" s="462">
        <f>'ConventionalAllocations (Large)'!AJ97</f>
        <v>0</v>
      </c>
      <c r="AS175" s="462">
        <f>'ConventionalAllocations (Large)'!AK97</f>
        <v>0</v>
      </c>
      <c r="AT175" s="462">
        <f>'ConventionalAllocations (Large)'!AL97</f>
        <v>0</v>
      </c>
      <c r="AU175" s="462">
        <f>'ConventionalAllocations (Large)'!AM97</f>
        <v>0</v>
      </c>
      <c r="AV175" s="462">
        <f>'ConventionalAllocations (Large)'!AN97</f>
        <v>0</v>
      </c>
      <c r="AW175" s="462">
        <f>'ConventionalAllocations (Large)'!AO97</f>
        <v>0</v>
      </c>
      <c r="AX175" s="462">
        <f>'ConventionalAllocations (Large)'!AP97</f>
        <v>0</v>
      </c>
      <c r="AY175" s="462">
        <f>'ConventionalAllocations (Large)'!AQ97</f>
        <v>0</v>
      </c>
      <c r="AZ175" s="462">
        <f>'ConventionalAllocations (Large)'!AR97</f>
        <v>0</v>
      </c>
      <c r="BA175" s="462">
        <f>'ConventionalAllocations (Large)'!AS97</f>
        <v>0</v>
      </c>
      <c r="BB175" s="462">
        <f>'ConventionalAllocations (Large)'!AT97</f>
        <v>0</v>
      </c>
      <c r="BC175" s="462">
        <f>'ConventionalAllocations (Large)'!AU97</f>
        <v>0</v>
      </c>
      <c r="BD175" s="462">
        <f>'ConventionalAllocations (Large)'!AV97</f>
        <v>0</v>
      </c>
      <c r="BE175" s="462">
        <f>'ConventionalAllocations (Large)'!AW97</f>
        <v>0</v>
      </c>
      <c r="BF175" s="462">
        <f>'ConventionalAllocations (Large)'!AX97</f>
        <v>0</v>
      </c>
      <c r="BG175" s="462">
        <f>'ConventionalAllocations (Large)'!AY97</f>
        <v>0</v>
      </c>
      <c r="BH175" s="457">
        <f t="shared" si="2"/>
        <v>0</v>
      </c>
      <c r="BI175" s="457" t="str">
        <f>'ConventionalAllocations (Large)'!S97</f>
        <v xml:space="preserve">Below Large Site threshold.
</v>
      </c>
      <c r="BJ175" s="457" t="str">
        <f>'ConventionalAllocations (Large)'!Z97</f>
        <v>NA</v>
      </c>
      <c r="BK175" s="457" t="s">
        <v>655</v>
      </c>
      <c r="BL175" s="457" t="s">
        <v>37</v>
      </c>
    </row>
    <row r="176" spans="1:64" x14ac:dyDescent="0.45">
      <c r="A176" s="462">
        <f>'ConventionalAllocations (Large)'!A98</f>
        <v>94</v>
      </c>
      <c r="B176" s="465" t="str">
        <f>'ConventionalAllocations (Large)'!B98</f>
        <v>03PE</v>
      </c>
      <c r="C176" s="462"/>
      <c r="D176" s="462"/>
      <c r="E176" s="462"/>
      <c r="F176" s="462"/>
      <c r="G176" s="116" t="str">
        <f>'ConventionalAllocations (Large)'!D98</f>
        <v>Alperton Lane North, Alperton Lane, 
Perivale UB6 2XY</v>
      </c>
      <c r="H176" s="462" t="str">
        <f>'ConventionalAllocations (Large)'!E98</f>
        <v>Industrial-led mixed-use intensification</v>
      </c>
      <c r="I176" s="462">
        <f>'ConventionalAllocations (Large)'!F98</f>
        <v>47</v>
      </c>
      <c r="J176" s="462">
        <f>'ConventionalAllocations (Large)'!H98</f>
        <v>0</v>
      </c>
      <c r="K176" s="462">
        <f>'ConventionalAllocations (Large)'!G98</f>
        <v>47</v>
      </c>
      <c r="L176" s="462" t="str">
        <f>'ConventionalAllocations (Large)'!I98</f>
        <v>None</v>
      </c>
      <c r="M176" s="462">
        <f>'ConventionalAllocations (Large)'!J98</f>
        <v>0</v>
      </c>
      <c r="N176" s="462">
        <f>'ConventionalAllocations (Large)'!K98</f>
        <v>47</v>
      </c>
      <c r="O176" s="462"/>
      <c r="P176" s="462"/>
      <c r="Q176" s="464" t="str">
        <f>'ConventionalAllocations (Large)'!L98</f>
        <v>Perivale</v>
      </c>
      <c r="R176" s="464" t="str">
        <f>'ConventionalAllocations (Large)'!M98</f>
        <v>Perivale</v>
      </c>
      <c r="S176" s="464">
        <f>'ConventionalAllocations (Large)'!N98</f>
        <v>517360</v>
      </c>
      <c r="T176" s="464">
        <f>'ConventionalAllocations (Large)'!O98</f>
        <v>182899</v>
      </c>
      <c r="U176" s="464">
        <f>'ConventionalAllocations (Large)'!P98</f>
        <v>0</v>
      </c>
      <c r="V176" s="464" t="str">
        <f>'ConventionalAllocations (Large)'!Q98</f>
        <v>No</v>
      </c>
      <c r="W176" s="462"/>
      <c r="X176" s="462"/>
      <c r="Y176" s="473">
        <f>'ConventionalAllocations (Large)'!R98</f>
        <v>0.38</v>
      </c>
      <c r="Z176" s="473">
        <f>'ConventionalAllocations (Large)'!T98</f>
        <v>47</v>
      </c>
      <c r="AA176" s="462"/>
      <c r="AB176" s="462"/>
      <c r="AC176" s="462"/>
      <c r="AD176" s="462"/>
      <c r="AE176" s="462"/>
      <c r="AF176" s="116"/>
      <c r="AG176" s="116" t="s">
        <v>1541</v>
      </c>
      <c r="AJ176" s="462">
        <v>0</v>
      </c>
      <c r="AK176" s="462"/>
      <c r="AL176" s="462"/>
      <c r="AM176" s="462"/>
      <c r="AN176" s="462"/>
      <c r="AO176" s="462"/>
      <c r="AP176" s="462"/>
      <c r="AQ176" s="462"/>
      <c r="AR176" s="116">
        <f>'ConventionalAllocations (Large)'!AJ98</f>
        <v>0</v>
      </c>
      <c r="AS176" s="116">
        <f>'ConventionalAllocations (Large)'!AK98</f>
        <v>0</v>
      </c>
      <c r="AT176" s="116">
        <f>'ConventionalAllocations (Large)'!AL98</f>
        <v>0</v>
      </c>
      <c r="AU176" s="116">
        <f>'ConventionalAllocations (Large)'!AM98</f>
        <v>0</v>
      </c>
      <c r="AV176" s="116">
        <f>'ConventionalAllocations (Large)'!AN98</f>
        <v>0</v>
      </c>
      <c r="AW176" s="116">
        <f>'ConventionalAllocations (Large)'!AO98</f>
        <v>0</v>
      </c>
      <c r="AX176" s="116">
        <f>'ConventionalAllocations (Large)'!AP98</f>
        <v>0</v>
      </c>
      <c r="AY176" s="116">
        <f>'ConventionalAllocations (Large)'!AQ98</f>
        <v>15</v>
      </c>
      <c r="AZ176" s="116">
        <f>'ConventionalAllocations (Large)'!AR98</f>
        <v>16</v>
      </c>
      <c r="BA176" s="116">
        <f>'ConventionalAllocations (Large)'!AS98</f>
        <v>16</v>
      </c>
      <c r="BB176" s="116">
        <f>'ConventionalAllocations (Large)'!AT98</f>
        <v>0</v>
      </c>
      <c r="BC176" s="116">
        <f>'ConventionalAllocations (Large)'!AU98</f>
        <v>0</v>
      </c>
      <c r="BD176" s="116">
        <f>'ConventionalAllocations (Large)'!AV98</f>
        <v>0</v>
      </c>
      <c r="BE176" s="116">
        <f>'ConventionalAllocations (Large)'!AW98</f>
        <v>0</v>
      </c>
      <c r="BF176" s="116">
        <f>'ConventionalAllocations (Large)'!AX98</f>
        <v>0</v>
      </c>
      <c r="BG176" s="116">
        <f>'ConventionalAllocations (Large)'!AY98</f>
        <v>47</v>
      </c>
      <c r="BH176" s="457">
        <f t="shared" si="2"/>
        <v>47</v>
      </c>
      <c r="BI176" s="457" t="str">
        <f>'ConventionalAllocations (Large)'!S98</f>
        <v>No relevant planning applications.
Capacity derived from Ealing R19 Capacity Assessment.</v>
      </c>
      <c r="BJ176" s="457" t="str">
        <f>'ConventionalAllocations (Large)'!Z98</f>
        <v>Beyond 5 years.  Recent pre-app interest but for commercial only scheme. Scenario 28.</v>
      </c>
      <c r="BK176" s="457" t="s">
        <v>808</v>
      </c>
      <c r="BL176" s="457" t="s">
        <v>852</v>
      </c>
    </row>
    <row r="177" spans="1:64" x14ac:dyDescent="0.45">
      <c r="A177" s="462">
        <f>'ConventionalAllocations (Large)'!A99</f>
        <v>95</v>
      </c>
      <c r="B177" s="465" t="str">
        <f>'ConventionalAllocations (Large)'!B99</f>
        <v>04PE</v>
      </c>
      <c r="C177" s="462"/>
      <c r="D177" s="462"/>
      <c r="E177" s="462"/>
      <c r="F177" s="462"/>
      <c r="G177" s="116" t="str">
        <f>'ConventionalAllocations (Large)'!D99</f>
        <v>Alperton Lane South and Metroline Depot, Alperton Lane, Perivale UB5 9RT</v>
      </c>
      <c r="H177" s="462" t="str">
        <f>'ConventionalAllocations (Large)'!E99</f>
        <v>Industrial-led mixed-use intensification.</v>
      </c>
      <c r="I177" s="462">
        <f>'ConventionalAllocations (Large)'!F99</f>
        <v>190</v>
      </c>
      <c r="J177" s="462">
        <f>'ConventionalAllocations (Large)'!H99</f>
        <v>0</v>
      </c>
      <c r="K177" s="462">
        <f>'ConventionalAllocations (Large)'!G99</f>
        <v>190</v>
      </c>
      <c r="L177" s="462" t="str">
        <f>'ConventionalAllocations (Large)'!I99</f>
        <v>None</v>
      </c>
      <c r="M177" s="462">
        <f>'ConventionalAllocations (Large)'!J99</f>
        <v>0</v>
      </c>
      <c r="N177" s="462">
        <f>'ConventionalAllocations (Large)'!K99</f>
        <v>190</v>
      </c>
      <c r="O177" s="462"/>
      <c r="P177" s="462"/>
      <c r="Q177" s="464" t="str">
        <f>'ConventionalAllocations (Large)'!L99</f>
        <v>Perivale</v>
      </c>
      <c r="R177" s="464" t="str">
        <f>'ConventionalAllocations (Large)'!M99</f>
        <v>Perivale</v>
      </c>
      <c r="S177" s="464">
        <f>'ConventionalAllocations (Large)'!N99</f>
        <v>517540</v>
      </c>
      <c r="T177" s="464">
        <f>'ConventionalAllocations (Large)'!O99</f>
        <v>182816</v>
      </c>
      <c r="U177" s="464">
        <f>'ConventionalAllocations (Large)'!P99</f>
        <v>0</v>
      </c>
      <c r="V177" s="464" t="str">
        <f>'ConventionalAllocations (Large)'!Q99</f>
        <v>No</v>
      </c>
      <c r="W177" s="462"/>
      <c r="X177" s="462"/>
      <c r="Y177" s="473">
        <f>'ConventionalAllocations (Large)'!R99</f>
        <v>1.89</v>
      </c>
      <c r="Z177" s="473">
        <f>'ConventionalAllocations (Large)'!T99</f>
        <v>190</v>
      </c>
      <c r="AA177" s="462"/>
      <c r="AB177" s="462"/>
      <c r="AC177" s="462"/>
      <c r="AD177" s="462"/>
      <c r="AE177" s="462"/>
      <c r="AF177" s="116"/>
      <c r="AG177" s="116" t="s">
        <v>1541</v>
      </c>
      <c r="AJ177" s="462">
        <v>0</v>
      </c>
      <c r="AK177" s="462"/>
      <c r="AL177" s="462"/>
      <c r="AM177" s="462"/>
      <c r="AN177" s="462"/>
      <c r="AO177" s="462"/>
      <c r="AP177" s="462"/>
      <c r="AQ177" s="462"/>
      <c r="AR177" s="116">
        <f>'ConventionalAllocations (Large)'!AJ99</f>
        <v>0</v>
      </c>
      <c r="AS177" s="116">
        <f>'ConventionalAllocations (Large)'!AK99</f>
        <v>0</v>
      </c>
      <c r="AT177" s="116">
        <f>'ConventionalAllocations (Large)'!AL99</f>
        <v>0</v>
      </c>
      <c r="AU177" s="116">
        <f>'ConventionalAllocations (Large)'!AM99</f>
        <v>0</v>
      </c>
      <c r="AV177" s="116">
        <f>'ConventionalAllocations (Large)'!AN99</f>
        <v>0</v>
      </c>
      <c r="AW177" s="116">
        <f>'ConventionalAllocations (Large)'!AO99</f>
        <v>0</v>
      </c>
      <c r="AX177" s="116">
        <f>'ConventionalAllocations (Large)'!AP99</f>
        <v>0</v>
      </c>
      <c r="AY177" s="116">
        <f>'ConventionalAllocations (Large)'!AQ99</f>
        <v>0</v>
      </c>
      <c r="AZ177" s="116">
        <f>'ConventionalAllocations (Large)'!AR99</f>
        <v>47</v>
      </c>
      <c r="BA177" s="116">
        <f>'ConventionalAllocations (Large)'!AS99</f>
        <v>47</v>
      </c>
      <c r="BB177" s="116">
        <f>'ConventionalAllocations (Large)'!AT99</f>
        <v>48</v>
      </c>
      <c r="BC177" s="116">
        <f>'ConventionalAllocations (Large)'!AU99</f>
        <v>48</v>
      </c>
      <c r="BD177" s="116">
        <f>'ConventionalAllocations (Large)'!AV99</f>
        <v>0</v>
      </c>
      <c r="BE177" s="116">
        <f>'ConventionalAllocations (Large)'!AW99</f>
        <v>0</v>
      </c>
      <c r="BF177" s="116">
        <f>'ConventionalAllocations (Large)'!AX99</f>
        <v>0</v>
      </c>
      <c r="BG177" s="116">
        <f>'ConventionalAllocations (Large)'!AY99</f>
        <v>190</v>
      </c>
      <c r="BH177" s="457">
        <f t="shared" si="2"/>
        <v>190</v>
      </c>
      <c r="BI177" s="457" t="str">
        <f>'ConventionalAllocations (Large)'!S99</f>
        <v xml:space="preserve">No relevant planning applications (P/2013/5028 lies beyond allocation and boundary and has no residential component).
Capacity derived from Ealing R19 Capacity Assessment.
</v>
      </c>
      <c r="BJ177" s="457" t="str">
        <f>'ConventionalAllocations (Large)'!Z99</f>
        <v>Beyond 5 years. Figures not informed by extant or pending applications. Scenario 29</v>
      </c>
      <c r="BK177" s="457" t="s">
        <v>857</v>
      </c>
      <c r="BL177" s="457" t="s">
        <v>620</v>
      </c>
    </row>
    <row r="178" spans="1:64" x14ac:dyDescent="0.45">
      <c r="A178" s="462">
        <f>'ConventionalAllocations (Large)'!A100</f>
        <v>96</v>
      </c>
      <c r="B178" s="465" t="str">
        <f>'ConventionalAllocations (Large)'!B100</f>
        <v>01SO</v>
      </c>
      <c r="C178" s="462"/>
      <c r="D178" s="462"/>
      <c r="E178" s="462"/>
      <c r="F178" s="462"/>
      <c r="G178" s="116" t="str">
        <f>'ConventionalAllocations (Large)'!D100</f>
        <v>Southall Crossrail Station &amp; Gurdwara, 2-10 Park Avenue, Southall UB1 3AG</v>
      </c>
      <c r="H178" s="462" t="str">
        <f>'ConventionalAllocations (Large)'!E100</f>
        <v>Residential-led, mixed-use scheme. with retail and community uses at ground floor and reproviding a new purpose built Gurdwara.</v>
      </c>
      <c r="I178" s="462">
        <f>'ConventionalAllocations (Large)'!F100</f>
        <v>505</v>
      </c>
      <c r="J178" s="462">
        <f>'ConventionalAllocations (Large)'!H100</f>
        <v>0</v>
      </c>
      <c r="K178" s="462">
        <f>'ConventionalAllocations (Large)'!G100</f>
        <v>505</v>
      </c>
      <c r="L178" s="462" t="str">
        <f>'ConventionalAllocations (Large)'!I100</f>
        <v>None</v>
      </c>
      <c r="M178" s="462">
        <f>'ConventionalAllocations (Large)'!J100</f>
        <v>0</v>
      </c>
      <c r="N178" s="462">
        <f>'ConventionalAllocations (Large)'!K100</f>
        <v>505</v>
      </c>
      <c r="O178" s="462"/>
      <c r="P178" s="462"/>
      <c r="Q178" s="464" t="str">
        <f>'ConventionalAllocations (Large)'!L100</f>
        <v>Southall Broadway</v>
      </c>
      <c r="R178" s="464" t="str">
        <f>'ConventionalAllocations (Large)'!M100</f>
        <v>Southall</v>
      </c>
      <c r="S178" s="464">
        <f>'ConventionalAllocations (Large)'!N100</f>
        <v>512704</v>
      </c>
      <c r="T178" s="464">
        <f>'ConventionalAllocations (Large)'!O100</f>
        <v>179881</v>
      </c>
      <c r="U178" s="464">
        <f>'ConventionalAllocations (Large)'!P100</f>
        <v>0</v>
      </c>
      <c r="V178" s="464" t="str">
        <f>'ConventionalAllocations (Large)'!Q100</f>
        <v>SOU4</v>
      </c>
      <c r="W178" s="462"/>
      <c r="X178" s="462"/>
      <c r="Y178" s="473">
        <f>'ConventionalAllocations (Large)'!R100</f>
        <v>1.27</v>
      </c>
      <c r="Z178" s="473">
        <f>'ConventionalAllocations (Large)'!T100</f>
        <v>505</v>
      </c>
      <c r="AA178" s="462"/>
      <c r="AB178" s="462"/>
      <c r="AC178" s="462"/>
      <c r="AD178" s="462"/>
      <c r="AE178" s="462"/>
      <c r="AF178" s="116"/>
      <c r="AG178" s="116" t="s">
        <v>1541</v>
      </c>
      <c r="AJ178" s="462">
        <v>0</v>
      </c>
      <c r="AK178" s="462"/>
      <c r="AL178" s="462"/>
      <c r="AM178" s="462"/>
      <c r="AN178" s="462"/>
      <c r="AO178" s="462"/>
      <c r="AP178" s="462"/>
      <c r="AQ178" s="462"/>
      <c r="AR178" s="116">
        <f>'ConventionalAllocations (Large)'!AJ100</f>
        <v>0</v>
      </c>
      <c r="AS178" s="116">
        <f>'ConventionalAllocations (Large)'!AK100</f>
        <v>0</v>
      </c>
      <c r="AT178" s="116">
        <f>'ConventionalAllocations (Large)'!AL100</f>
        <v>0</v>
      </c>
      <c r="AU178" s="116">
        <f>'ConventionalAllocations (Large)'!AM100</f>
        <v>0</v>
      </c>
      <c r="AV178" s="116">
        <f>'ConventionalAllocations (Large)'!AN100</f>
        <v>0</v>
      </c>
      <c r="AW178" s="116">
        <f>'ConventionalAllocations (Large)'!AO100</f>
        <v>0</v>
      </c>
      <c r="AX178" s="116">
        <f>'ConventionalAllocations (Large)'!AP100</f>
        <v>101</v>
      </c>
      <c r="AY178" s="116">
        <f>'ConventionalAllocations (Large)'!AQ100</f>
        <v>101</v>
      </c>
      <c r="AZ178" s="116">
        <f>'ConventionalAllocations (Large)'!AR100</f>
        <v>101</v>
      </c>
      <c r="BA178" s="116">
        <f>'ConventionalAllocations (Large)'!AS100</f>
        <v>101</v>
      </c>
      <c r="BB178" s="116">
        <f>'ConventionalAllocations (Large)'!AT100</f>
        <v>101</v>
      </c>
      <c r="BC178" s="116">
        <f>'ConventionalAllocations (Large)'!AU100</f>
        <v>0</v>
      </c>
      <c r="BD178" s="116">
        <f>'ConventionalAllocations (Large)'!AV100</f>
        <v>0</v>
      </c>
      <c r="BE178" s="116">
        <f>'ConventionalAllocations (Large)'!AW100</f>
        <v>0</v>
      </c>
      <c r="BF178" s="116">
        <f>'ConventionalAllocations (Large)'!AX100</f>
        <v>0</v>
      </c>
      <c r="BG178" s="116">
        <f>'ConventionalAllocations (Large)'!AY100</f>
        <v>505</v>
      </c>
      <c r="BH178" s="457">
        <f t="shared" si="2"/>
        <v>505</v>
      </c>
      <c r="BI178" s="457" t="str">
        <f>'ConventionalAllocations (Large)'!S100</f>
        <v>No relevant planning applications. 
Capacity derived from Tall Buildings Strategy</v>
      </c>
      <c r="BJ178" s="457" t="str">
        <f>'ConventionalAllocations (Large)'!Z100</f>
        <v xml:space="preserve">Bespoke. Early pre-app discussions with landowner.  </v>
      </c>
      <c r="BK178" s="457" t="s">
        <v>525</v>
      </c>
      <c r="BL178" s="457" t="s">
        <v>860</v>
      </c>
    </row>
    <row r="179" spans="1:64" s="76" customFormat="1" hidden="1" x14ac:dyDescent="0.45">
      <c r="A179" s="462">
        <f>'ConventionalAllocations (Large)'!A101</f>
        <v>97</v>
      </c>
      <c r="B179" s="486" t="str">
        <f>'ConventionalAllocations (Large)'!B101</f>
        <v>NA</v>
      </c>
      <c r="C179" s="462"/>
      <c r="D179" s="462"/>
      <c r="E179" s="462"/>
      <c r="F179" s="462"/>
      <c r="G179" s="462" t="str">
        <f>'ConventionalAllocations (Large)'!D101</f>
        <v>Park Avenue, Southall UB1 3AD</v>
      </c>
      <c r="H179" s="462" t="str">
        <f>'ConventionalAllocations (Large)'!E101</f>
        <v>Residential and some commercial on ground floor</v>
      </c>
      <c r="I179" s="462">
        <f>'ConventionalAllocations (Large)'!F101</f>
        <v>516</v>
      </c>
      <c r="J179" s="462">
        <f>'ConventionalAllocations (Large)'!H101</f>
        <v>23</v>
      </c>
      <c r="K179" s="462">
        <f>'ConventionalAllocations (Large)'!G101</f>
        <v>493</v>
      </c>
      <c r="L179" s="462" t="str">
        <f>'ConventionalAllocations (Large)'!I101</f>
        <v>216991FULR3
232654VAR (pending and doesn't alter unit totals)</v>
      </c>
      <c r="M179" s="462">
        <f>'ConventionalAllocations (Large)'!J101</f>
        <v>493</v>
      </c>
      <c r="N179" s="462">
        <f>'ConventionalAllocations (Large)'!K101</f>
        <v>0</v>
      </c>
      <c r="O179" s="462"/>
      <c r="P179" s="462"/>
      <c r="Q179" s="464" t="str">
        <f>'ConventionalAllocations (Large)'!L101</f>
        <v>Southall Broadway</v>
      </c>
      <c r="R179" s="464" t="str">
        <f>'ConventionalAllocations (Large)'!M101</f>
        <v>Southall</v>
      </c>
      <c r="S179" s="464">
        <f>'ConventionalAllocations (Large)'!N101</f>
        <v>0</v>
      </c>
      <c r="T179" s="464">
        <f>'ConventionalAllocations (Large)'!O101</f>
        <v>0</v>
      </c>
      <c r="U179" s="464">
        <f>'ConventionalAllocations (Large)'!P101</f>
        <v>0</v>
      </c>
      <c r="V179" s="464" t="str">
        <f>'ConventionalAllocations (Large)'!Q101</f>
        <v>SOU4</v>
      </c>
      <c r="W179" s="462"/>
      <c r="X179" s="462"/>
      <c r="Y179" s="448">
        <f>'ConventionalAllocations (Large)'!R101</f>
        <v>1.24</v>
      </c>
      <c r="Z179" s="448">
        <f>'ConventionalAllocations (Large)'!T101</f>
        <v>0</v>
      </c>
      <c r="AA179" s="462"/>
      <c r="AB179" s="462"/>
      <c r="AC179" s="462"/>
      <c r="AD179" s="462"/>
      <c r="AE179" s="462"/>
      <c r="AF179" s="462"/>
      <c r="AG179" s="462"/>
      <c r="AJ179" s="462">
        <v>0</v>
      </c>
      <c r="AK179" s="462"/>
      <c r="AL179" s="462"/>
      <c r="AM179" s="462"/>
      <c r="AN179" s="462"/>
      <c r="AO179" s="462"/>
      <c r="AP179" s="462"/>
      <c r="AQ179" s="462"/>
      <c r="AR179" s="462">
        <f>'ConventionalAllocations (Large)'!AJ101</f>
        <v>0</v>
      </c>
      <c r="AS179" s="462">
        <f>'ConventionalAllocations (Large)'!AK101</f>
        <v>0</v>
      </c>
      <c r="AT179" s="462">
        <f>'ConventionalAllocations (Large)'!AL101</f>
        <v>0</v>
      </c>
      <c r="AU179" s="462">
        <f>'ConventionalAllocations (Large)'!AM101</f>
        <v>0</v>
      </c>
      <c r="AV179" s="462">
        <f>'ConventionalAllocations (Large)'!AN101</f>
        <v>0</v>
      </c>
      <c r="AW179" s="462">
        <f>'ConventionalAllocations (Large)'!AO101</f>
        <v>0</v>
      </c>
      <c r="AX179" s="462">
        <f>'ConventionalAllocations (Large)'!AP101</f>
        <v>0</v>
      </c>
      <c r="AY179" s="462">
        <f>'ConventionalAllocations (Large)'!AQ101</f>
        <v>0</v>
      </c>
      <c r="AZ179" s="462">
        <f>'ConventionalAllocations (Large)'!AR101</f>
        <v>0</v>
      </c>
      <c r="BA179" s="462">
        <f>'ConventionalAllocations (Large)'!AS101</f>
        <v>0</v>
      </c>
      <c r="BB179" s="462">
        <f>'ConventionalAllocations (Large)'!AT101</f>
        <v>0</v>
      </c>
      <c r="BC179" s="462">
        <f>'ConventionalAllocations (Large)'!AU101</f>
        <v>0</v>
      </c>
      <c r="BD179" s="462">
        <f>'ConventionalAllocations (Large)'!AV101</f>
        <v>0</v>
      </c>
      <c r="BE179" s="462">
        <f>'ConventionalAllocations (Large)'!AW101</f>
        <v>0</v>
      </c>
      <c r="BF179" s="462">
        <f>'ConventionalAllocations (Large)'!AX101</f>
        <v>0</v>
      </c>
      <c r="BG179" s="462">
        <f>'ConventionalAllocations (Large)'!AY101</f>
        <v>0</v>
      </c>
      <c r="BH179" s="457">
        <f t="shared" si="2"/>
        <v>0</v>
      </c>
      <c r="BI179" s="457" t="str">
        <f>'ConventionalAllocations (Large)'!S101</f>
        <v xml:space="preserve">No longer pursued as Allocation.  
Capacity (493) assigned to Conventional Pipeline tab reflecting planning permission ref. 216991FULR3.
</v>
      </c>
      <c r="BJ179" s="457" t="str">
        <f>'ConventionalAllocations (Large)'!Z101</f>
        <v>NA</v>
      </c>
      <c r="BK179" s="457" t="s">
        <v>865</v>
      </c>
      <c r="BL179" s="457" t="s">
        <v>37</v>
      </c>
    </row>
    <row r="180" spans="1:64" s="76" customFormat="1" hidden="1" x14ac:dyDescent="0.45">
      <c r="A180" s="462">
        <f>'ConventionalAllocations (Large)'!A102</f>
        <v>98</v>
      </c>
      <c r="B180" s="486" t="str">
        <f>'ConventionalAllocations (Large)'!B102</f>
        <v>02SO</v>
      </c>
      <c r="C180" s="462"/>
      <c r="D180" s="462"/>
      <c r="E180" s="462"/>
      <c r="F180" s="462"/>
      <c r="G180" s="462" t="str">
        <f>'ConventionalAllocations (Large)'!D102</f>
        <v>Southall Sidings, Park Avenue, Southall UB1 3AD</v>
      </c>
      <c r="H180" s="462" t="str">
        <f>'ConventionalAllocations (Large)'!E102</f>
        <v>Residential led mixed use scheme.</v>
      </c>
      <c r="I180" s="462">
        <f>'ConventionalAllocations (Large)'!F102</f>
        <v>460</v>
      </c>
      <c r="J180" s="462">
        <f>'ConventionalAllocations (Large)'!H102</f>
        <v>0</v>
      </c>
      <c r="K180" s="462">
        <f>'ConventionalAllocations (Large)'!G102</f>
        <v>460</v>
      </c>
      <c r="L180" s="462" t="str">
        <f>'ConventionalAllocations (Large)'!I102</f>
        <v>201888FUL</v>
      </c>
      <c r="M180" s="462">
        <f>'ConventionalAllocations (Large)'!J102</f>
        <v>460</v>
      </c>
      <c r="N180" s="462">
        <f>'ConventionalAllocations (Large)'!K102</f>
        <v>0</v>
      </c>
      <c r="O180" s="462"/>
      <c r="P180" s="462"/>
      <c r="Q180" s="464" t="str">
        <f>'ConventionalAllocations (Large)'!L102</f>
        <v>Southall Broadway</v>
      </c>
      <c r="R180" s="464" t="str">
        <f>'ConventionalAllocations (Large)'!M102</f>
        <v>Southall</v>
      </c>
      <c r="S180" s="464">
        <f>'ConventionalAllocations (Large)'!N102</f>
        <v>0</v>
      </c>
      <c r="T180" s="464">
        <f>'ConventionalAllocations (Large)'!O102</f>
        <v>0</v>
      </c>
      <c r="U180" s="464">
        <f>'ConventionalAllocations (Large)'!P102</f>
        <v>0</v>
      </c>
      <c r="V180" s="464" t="str">
        <f>'ConventionalAllocations (Large)'!Q102</f>
        <v>SOU4</v>
      </c>
      <c r="W180" s="462"/>
      <c r="X180" s="462"/>
      <c r="Y180" s="448">
        <f>'ConventionalAllocations (Large)'!R102</f>
        <v>1.1599999999999999</v>
      </c>
      <c r="Z180" s="448">
        <f>'ConventionalAllocations (Large)'!T102</f>
        <v>0</v>
      </c>
      <c r="AA180" s="462"/>
      <c r="AB180" s="462"/>
      <c r="AC180" s="462"/>
      <c r="AD180" s="462"/>
      <c r="AE180" s="462"/>
      <c r="AF180" s="462"/>
      <c r="AG180" s="462"/>
      <c r="AJ180" s="462">
        <v>0</v>
      </c>
      <c r="AK180" s="462"/>
      <c r="AL180" s="462"/>
      <c r="AM180" s="462"/>
      <c r="AN180" s="462"/>
      <c r="AO180" s="462"/>
      <c r="AP180" s="462"/>
      <c r="AQ180" s="462"/>
      <c r="AR180" s="462">
        <f>'ConventionalAllocations (Large)'!AJ102</f>
        <v>0</v>
      </c>
      <c r="AS180" s="462">
        <f>'ConventionalAllocations (Large)'!AK102</f>
        <v>0</v>
      </c>
      <c r="AT180" s="462">
        <f>'ConventionalAllocations (Large)'!AL102</f>
        <v>0</v>
      </c>
      <c r="AU180" s="462">
        <f>'ConventionalAllocations (Large)'!AM102</f>
        <v>0</v>
      </c>
      <c r="AV180" s="462">
        <f>'ConventionalAllocations (Large)'!AN102</f>
        <v>0</v>
      </c>
      <c r="AW180" s="462">
        <f>'ConventionalAllocations (Large)'!AO102</f>
        <v>0</v>
      </c>
      <c r="AX180" s="462">
        <f>'ConventionalAllocations (Large)'!AP102</f>
        <v>0</v>
      </c>
      <c r="AY180" s="462">
        <f>'ConventionalAllocations (Large)'!AQ102</f>
        <v>0</v>
      </c>
      <c r="AZ180" s="462">
        <f>'ConventionalAllocations (Large)'!AR102</f>
        <v>0</v>
      </c>
      <c r="BA180" s="462">
        <f>'ConventionalAllocations (Large)'!AS102</f>
        <v>0</v>
      </c>
      <c r="BB180" s="462">
        <f>'ConventionalAllocations (Large)'!AT102</f>
        <v>0</v>
      </c>
      <c r="BC180" s="462">
        <f>'ConventionalAllocations (Large)'!AU102</f>
        <v>0</v>
      </c>
      <c r="BD180" s="462">
        <f>'ConventionalAllocations (Large)'!AV102</f>
        <v>0</v>
      </c>
      <c r="BE180" s="462">
        <f>'ConventionalAllocations (Large)'!AW102</f>
        <v>0</v>
      </c>
      <c r="BF180" s="462">
        <f>'ConventionalAllocations (Large)'!AX102</f>
        <v>0</v>
      </c>
      <c r="BG180" s="462">
        <f>'ConventionalAllocations (Large)'!AY102</f>
        <v>0</v>
      </c>
      <c r="BH180" s="457">
        <f t="shared" si="2"/>
        <v>0</v>
      </c>
      <c r="BI180" s="457" t="str">
        <f>'ConventionalAllocations (Large)'!S102</f>
        <v xml:space="preserve">Capacity (460) assigned to Conventional Pipeline tab reflecting planning permission ref. 201888FUL.
</v>
      </c>
      <c r="BJ180" s="457" t="str">
        <f>'ConventionalAllocations (Large)'!Z102</f>
        <v>NA</v>
      </c>
      <c r="BK180" s="457" t="s">
        <v>868</v>
      </c>
      <c r="BL180" s="457" t="s">
        <v>37</v>
      </c>
    </row>
    <row r="181" spans="1:64" x14ac:dyDescent="0.45">
      <c r="A181" s="462">
        <f>'ConventionalAllocations (Large)'!A103</f>
        <v>99</v>
      </c>
      <c r="B181" s="465" t="str">
        <f>'ConventionalAllocations (Large)'!B103</f>
        <v>03SO</v>
      </c>
      <c r="C181" s="462"/>
      <c r="D181" s="462"/>
      <c r="E181" s="462"/>
      <c r="F181" s="462"/>
      <c r="G181" s="116" t="str">
        <f>'ConventionalAllocations (Large)'!D103</f>
        <v>Former Sorting Office &amp; Kings Hall Methodist Church, South Road, Southall UB1 1RB</v>
      </c>
      <c r="H181" s="462" t="str">
        <f>'ConventionalAllocations (Large)'!E103</f>
        <v>Residential led mixed use scheme, including retention of community facilities.</v>
      </c>
      <c r="I181" s="462">
        <f>'ConventionalAllocations (Large)'!F103</f>
        <v>88</v>
      </c>
      <c r="J181" s="462">
        <f>'ConventionalAllocations (Large)'!H103</f>
        <v>0</v>
      </c>
      <c r="K181" s="462">
        <f>'ConventionalAllocations (Large)'!G103</f>
        <v>88</v>
      </c>
      <c r="L181" s="462" t="str">
        <f>'ConventionalAllocations (Large)'!I103</f>
        <v>PP/2015/4921
PAC/2014/5876
222363VAR (amends PP/2015/4921 but doesn't alter unit totals)</v>
      </c>
      <c r="M181" s="462">
        <f>'ConventionalAllocations (Large)'!J103</f>
        <v>0</v>
      </c>
      <c r="N181" s="462">
        <f>'ConventionalAllocations (Large)'!K103</f>
        <v>88</v>
      </c>
      <c r="O181" s="462"/>
      <c r="P181" s="462"/>
      <c r="Q181" s="464" t="str">
        <f>'ConventionalAllocations (Large)'!L103</f>
        <v>Southall Broadway</v>
      </c>
      <c r="R181" s="464" t="str">
        <f>'ConventionalAllocations (Large)'!M103</f>
        <v>Southall</v>
      </c>
      <c r="S181" s="464">
        <f>'ConventionalAllocations (Large)'!N103</f>
        <v>512618</v>
      </c>
      <c r="T181" s="464">
        <f>'ConventionalAllocations (Large)'!O103</f>
        <v>180006</v>
      </c>
      <c r="U181" s="464">
        <f>'ConventionalAllocations (Large)'!P103</f>
        <v>0</v>
      </c>
      <c r="V181" s="464" t="str">
        <f>'ConventionalAllocations (Large)'!Q103</f>
        <v>SOU3</v>
      </c>
      <c r="W181" s="462"/>
      <c r="X181" s="462"/>
      <c r="Y181" s="473">
        <f>'ConventionalAllocations (Large)'!R103</f>
        <v>0.57999999999999996</v>
      </c>
      <c r="Z181" s="473">
        <f>'ConventionalAllocations (Large)'!T103</f>
        <v>88</v>
      </c>
      <c r="AA181" s="462"/>
      <c r="AB181" s="462"/>
      <c r="AC181" s="462"/>
      <c r="AD181" s="462"/>
      <c r="AE181" s="462"/>
      <c r="AF181" s="116"/>
      <c r="AG181" s="116" t="s">
        <v>1541</v>
      </c>
      <c r="AJ181" s="462">
        <v>0</v>
      </c>
      <c r="AK181" s="462"/>
      <c r="AL181" s="462"/>
      <c r="AM181" s="462"/>
      <c r="AN181" s="462"/>
      <c r="AO181" s="462"/>
      <c r="AP181" s="462"/>
      <c r="AQ181" s="462"/>
      <c r="AR181" s="116">
        <f>'ConventionalAllocations (Large)'!AJ103</f>
        <v>0</v>
      </c>
      <c r="AS181" s="116">
        <f>'ConventionalAllocations (Large)'!AK103</f>
        <v>0</v>
      </c>
      <c r="AT181" s="116">
        <f>'ConventionalAllocations (Large)'!AL103</f>
        <v>0</v>
      </c>
      <c r="AU181" s="116">
        <f>'ConventionalAllocations (Large)'!AM103</f>
        <v>0</v>
      </c>
      <c r="AV181" s="116">
        <f>'ConventionalAllocations (Large)'!AN103</f>
        <v>41</v>
      </c>
      <c r="AW181" s="116">
        <f>'ConventionalAllocations (Large)'!AO103</f>
        <v>0</v>
      </c>
      <c r="AX181" s="116">
        <f>'ConventionalAllocations (Large)'!AP103</f>
        <v>23</v>
      </c>
      <c r="AY181" s="116">
        <f>'ConventionalAllocations (Large)'!AQ103</f>
        <v>24</v>
      </c>
      <c r="AZ181" s="116">
        <f>'ConventionalAllocations (Large)'!AR103</f>
        <v>0</v>
      </c>
      <c r="BA181" s="116">
        <f>'ConventionalAllocations (Large)'!AS103</f>
        <v>0</v>
      </c>
      <c r="BB181" s="116">
        <f>'ConventionalAllocations (Large)'!AT103</f>
        <v>0</v>
      </c>
      <c r="BC181" s="116">
        <f>'ConventionalAllocations (Large)'!AU103</f>
        <v>0</v>
      </c>
      <c r="BD181" s="116">
        <f>'ConventionalAllocations (Large)'!AV103</f>
        <v>0</v>
      </c>
      <c r="BE181" s="116">
        <f>'ConventionalAllocations (Large)'!AW103</f>
        <v>0</v>
      </c>
      <c r="BF181" s="116">
        <f>'ConventionalAllocations (Large)'!AX103</f>
        <v>0</v>
      </c>
      <c r="BG181" s="116">
        <f>'ConventionalAllocations (Large)'!AY103</f>
        <v>88</v>
      </c>
      <c r="BH181" s="457">
        <f t="shared" si="2"/>
        <v>47</v>
      </c>
      <c r="BI181" s="457" t="str">
        <f>'ConventionalAllocations (Large)'!S103</f>
        <v xml:space="preserve">Capacity derived from the Tall Building Feasibility Study. 
Tall building capacity estimate subsumes capacity from extant permissions (PP/2015/4921) relating to this site.  Pre-app discussions are also ongoing re. redevelopment of King Hall. Again it is assumed that Tall Building Feasibility Study Capacity  estimate subsumes any potential yield from this part of the site as well. </v>
      </c>
      <c r="BJ181" s="457" t="str">
        <f>'ConventionalAllocations (Large)'!Z103</f>
        <v>Bespoke. Phasing to reflect permission at sorting office (PP/2015/4921 commenced Jan 2020) and pre-app activity for Kings Hall.</v>
      </c>
      <c r="BK181" s="457" t="s">
        <v>872</v>
      </c>
      <c r="BL181" s="457" t="s">
        <v>1391</v>
      </c>
    </row>
    <row r="182" spans="1:64" x14ac:dyDescent="0.45">
      <c r="A182" s="462">
        <f>'ConventionalAllocations (Large)'!A104</f>
        <v>100</v>
      </c>
      <c r="B182" s="465" t="str">
        <f>'ConventionalAllocations (Large)'!B104</f>
        <v>04SO</v>
      </c>
      <c r="C182" s="462"/>
      <c r="D182" s="462"/>
      <c r="E182" s="462"/>
      <c r="F182" s="462"/>
      <c r="G182" s="116" t="str">
        <f>'ConventionalAllocations (Large)'!D104</f>
        <v>Southall West London College, Beaconsfield Road, Southall, UB1 1RB</v>
      </c>
      <c r="H182" s="462" t="str">
        <f>'ConventionalAllocations (Large)'!E104</f>
        <v>Residential, education, community and leisure/sport use</v>
      </c>
      <c r="I182" s="462">
        <f>'ConventionalAllocations (Large)'!F104</f>
        <v>103</v>
      </c>
      <c r="J182" s="462">
        <f>'ConventionalAllocations (Large)'!H104</f>
        <v>0</v>
      </c>
      <c r="K182" s="462">
        <f>'ConventionalAllocations (Large)'!G104</f>
        <v>103</v>
      </c>
      <c r="L182" s="462" t="str">
        <f>'ConventionalAllocations (Large)'!I104</f>
        <v>None</v>
      </c>
      <c r="M182" s="462">
        <f>'ConventionalAllocations (Large)'!J104</f>
        <v>0</v>
      </c>
      <c r="N182" s="462">
        <f>'ConventionalAllocations (Large)'!K104</f>
        <v>103</v>
      </c>
      <c r="O182" s="462"/>
      <c r="P182" s="462"/>
      <c r="Q182" s="464" t="str">
        <f>'ConventionalAllocations (Large)'!L104</f>
        <v>Southall Broadway</v>
      </c>
      <c r="R182" s="464" t="str">
        <f>'ConventionalAllocations (Large)'!M104</f>
        <v>Southall</v>
      </c>
      <c r="S182" s="464">
        <f>'ConventionalAllocations (Large)'!N104</f>
        <v>512458</v>
      </c>
      <c r="T182" s="464">
        <f>'ConventionalAllocations (Large)'!O104</f>
        <v>180023</v>
      </c>
      <c r="U182" s="464">
        <f>'ConventionalAllocations (Large)'!P104</f>
        <v>0</v>
      </c>
      <c r="V182" s="464" t="str">
        <f>'ConventionalAllocations (Large)'!Q104</f>
        <v>SOU3</v>
      </c>
      <c r="W182" s="462"/>
      <c r="X182" s="462"/>
      <c r="Y182" s="473">
        <f>'ConventionalAllocations (Large)'!R104</f>
        <v>1.18</v>
      </c>
      <c r="Z182" s="473">
        <f>'ConventionalAllocations (Large)'!T104</f>
        <v>103</v>
      </c>
      <c r="AA182" s="462"/>
      <c r="AB182" s="462"/>
      <c r="AC182" s="462"/>
      <c r="AD182" s="462"/>
      <c r="AE182" s="462"/>
      <c r="AF182" s="116"/>
      <c r="AG182" s="116" t="s">
        <v>1541</v>
      </c>
      <c r="AJ182" s="462">
        <v>0</v>
      </c>
      <c r="AK182" s="462"/>
      <c r="AL182" s="462"/>
      <c r="AM182" s="462"/>
      <c r="AN182" s="462"/>
      <c r="AO182" s="462"/>
      <c r="AP182" s="462"/>
      <c r="AQ182" s="462"/>
      <c r="AR182" s="116">
        <f>'ConventionalAllocations (Large)'!AJ104</f>
        <v>0</v>
      </c>
      <c r="AS182" s="116">
        <f>'ConventionalAllocations (Large)'!AK104</f>
        <v>0</v>
      </c>
      <c r="AT182" s="116">
        <f>'ConventionalAllocations (Large)'!AL104</f>
        <v>0</v>
      </c>
      <c r="AU182" s="116">
        <f>'ConventionalAllocations (Large)'!AM104</f>
        <v>0</v>
      </c>
      <c r="AV182" s="116">
        <f>'ConventionalAllocations (Large)'!AN104</f>
        <v>0</v>
      </c>
      <c r="AW182" s="116">
        <f>'ConventionalAllocations (Large)'!AO104</f>
        <v>0</v>
      </c>
      <c r="AX182" s="116">
        <f>'ConventionalAllocations (Large)'!AP104</f>
        <v>0</v>
      </c>
      <c r="AY182" s="116">
        <f>'ConventionalAllocations (Large)'!AQ104</f>
        <v>0</v>
      </c>
      <c r="AZ182" s="116">
        <f>'ConventionalAllocations (Large)'!AR104</f>
        <v>34</v>
      </c>
      <c r="BA182" s="116">
        <f>'ConventionalAllocations (Large)'!AS104</f>
        <v>34</v>
      </c>
      <c r="BB182" s="116">
        <f>'ConventionalAllocations (Large)'!AT104</f>
        <v>35</v>
      </c>
      <c r="BC182" s="116">
        <f>'ConventionalAllocations (Large)'!AU104</f>
        <v>0</v>
      </c>
      <c r="BD182" s="116">
        <f>'ConventionalAllocations (Large)'!AV104</f>
        <v>0</v>
      </c>
      <c r="BE182" s="116">
        <f>'ConventionalAllocations (Large)'!AW104</f>
        <v>0</v>
      </c>
      <c r="BF182" s="116">
        <f>'ConventionalAllocations (Large)'!AX104</f>
        <v>0</v>
      </c>
      <c r="BG182" s="116">
        <f>'ConventionalAllocations (Large)'!AY104</f>
        <v>103</v>
      </c>
      <c r="BH182" s="457">
        <f t="shared" si="2"/>
        <v>103</v>
      </c>
      <c r="BI182" s="457" t="str">
        <f>'ConventionalAllocations (Large)'!S104</f>
        <v>Capacity derived from Ealing R19 Capacity Assessment.
Note R18 boundary amended to exclude that part of site covered by 203705FUL.</v>
      </c>
      <c r="BJ182" s="457" t="str">
        <f>'ConventionalAllocations (Large)'!Z104</f>
        <v>Bespoke. Note neighbouring site underpinned by 203705FUL has commenced and nearing completion.</v>
      </c>
      <c r="BK182" s="457" t="s">
        <v>875</v>
      </c>
      <c r="BL182" s="457" t="s">
        <v>876</v>
      </c>
    </row>
    <row r="183" spans="1:64" x14ac:dyDescent="0.45">
      <c r="A183" s="462">
        <f>'ConventionalAllocations (Large)'!A105</f>
        <v>101</v>
      </c>
      <c r="B183" s="465" t="str">
        <f>'ConventionalAllocations (Large)'!B105</f>
        <v>05SO</v>
      </c>
      <c r="C183" s="462"/>
      <c r="D183" s="462"/>
      <c r="E183" s="462"/>
      <c r="F183" s="462"/>
      <c r="G183" s="116" t="str">
        <f>'ConventionalAllocations (Large)'!D105</f>
        <v>31-45 South Road &amp; Telephone Exchange, Quality Foods &amp; Iceland, Southall, UB1 1SW</v>
      </c>
      <c r="H183" s="462" t="str">
        <f>'ConventionalAllocations (Large)'!E105</f>
        <v>Residential above retail ground floor and community facilities</v>
      </c>
      <c r="I183" s="462">
        <f>'ConventionalAllocations (Large)'!F105</f>
        <v>148</v>
      </c>
      <c r="J183" s="462">
        <f>'ConventionalAllocations (Large)'!H105</f>
        <v>6</v>
      </c>
      <c r="K183" s="462">
        <f>'ConventionalAllocations (Large)'!G105</f>
        <v>142</v>
      </c>
      <c r="L183" s="462" t="str">
        <f>'ConventionalAllocations (Large)'!I105</f>
        <v>None</v>
      </c>
      <c r="M183" s="462">
        <f>'ConventionalAllocations (Large)'!J105</f>
        <v>0</v>
      </c>
      <c r="N183" s="462">
        <f>'ConventionalAllocations (Large)'!K105</f>
        <v>142</v>
      </c>
      <c r="O183" s="462"/>
      <c r="P183" s="462"/>
      <c r="Q183" s="464" t="str">
        <f>'ConventionalAllocations (Large)'!L105</f>
        <v>Southall Broadway</v>
      </c>
      <c r="R183" s="464" t="str">
        <f>'ConventionalAllocations (Large)'!M105</f>
        <v>Southall</v>
      </c>
      <c r="S183" s="464">
        <f>'ConventionalAllocations (Large)'!N105</f>
        <v>512789</v>
      </c>
      <c r="T183" s="464">
        <f>'ConventionalAllocations (Large)'!O105</f>
        <v>180179</v>
      </c>
      <c r="U183" s="464">
        <f>'ConventionalAllocations (Large)'!P105</f>
        <v>0</v>
      </c>
      <c r="V183" s="464" t="str">
        <f>'ConventionalAllocations (Large)'!Q105</f>
        <v>SOU2</v>
      </c>
      <c r="W183" s="462"/>
      <c r="X183" s="462"/>
      <c r="Y183" s="473">
        <f>'ConventionalAllocations (Large)'!R105</f>
        <v>1.04</v>
      </c>
      <c r="Z183" s="473">
        <f>'ConventionalAllocations (Large)'!T105</f>
        <v>142</v>
      </c>
      <c r="AA183" s="462"/>
      <c r="AB183" s="462"/>
      <c r="AC183" s="462"/>
      <c r="AD183" s="462"/>
      <c r="AE183" s="462"/>
      <c r="AF183" s="116"/>
      <c r="AG183" s="116" t="s">
        <v>1541</v>
      </c>
      <c r="AJ183" s="462">
        <v>0</v>
      </c>
      <c r="AK183" s="462"/>
      <c r="AL183" s="462"/>
      <c r="AM183" s="462"/>
      <c r="AN183" s="462"/>
      <c r="AO183" s="462"/>
      <c r="AP183" s="462"/>
      <c r="AQ183" s="462"/>
      <c r="AR183" s="116">
        <f>'ConventionalAllocations (Large)'!AJ105</f>
        <v>0</v>
      </c>
      <c r="AS183" s="116">
        <f>'ConventionalAllocations (Large)'!AK105</f>
        <v>0</v>
      </c>
      <c r="AT183" s="116">
        <f>'ConventionalAllocations (Large)'!AL105</f>
        <v>0</v>
      </c>
      <c r="AU183" s="116">
        <f>'ConventionalAllocations (Large)'!AM105</f>
        <v>0</v>
      </c>
      <c r="AV183" s="116">
        <f>'ConventionalAllocations (Large)'!AN105</f>
        <v>0</v>
      </c>
      <c r="AW183" s="116">
        <f>'ConventionalAllocations (Large)'!AO105</f>
        <v>0</v>
      </c>
      <c r="AX183" s="116">
        <f>'ConventionalAllocations (Large)'!AP105</f>
        <v>0</v>
      </c>
      <c r="AY183" s="116">
        <f>'ConventionalAllocations (Large)'!AQ105</f>
        <v>0</v>
      </c>
      <c r="AZ183" s="116">
        <f>'ConventionalAllocations (Large)'!AR105</f>
        <v>35</v>
      </c>
      <c r="BA183" s="116">
        <f>'ConventionalAllocations (Large)'!AS105</f>
        <v>35</v>
      </c>
      <c r="BB183" s="116">
        <f>'ConventionalAllocations (Large)'!AT105</f>
        <v>36</v>
      </c>
      <c r="BC183" s="116">
        <f>'ConventionalAllocations (Large)'!AU105</f>
        <v>36</v>
      </c>
      <c r="BD183" s="116">
        <f>'ConventionalAllocations (Large)'!AV105</f>
        <v>0</v>
      </c>
      <c r="BE183" s="116">
        <f>'ConventionalAllocations (Large)'!AW105</f>
        <v>0</v>
      </c>
      <c r="BF183" s="116">
        <f>'ConventionalAllocations (Large)'!AX105</f>
        <v>0</v>
      </c>
      <c r="BG183" s="116">
        <f>'ConventionalAllocations (Large)'!AY105</f>
        <v>142</v>
      </c>
      <c r="BH183" s="457">
        <f t="shared" si="2"/>
        <v>142</v>
      </c>
      <c r="BI183" s="457" t="str">
        <f>'ConventionalAllocations (Large)'!S105</f>
        <v>Capacity derived from the Tall Building Feasibility Study.</v>
      </c>
      <c r="BJ183" s="457" t="str">
        <f>'ConventionalAllocations (Large)'!Z105</f>
        <v>Beyond 5 years. Complex land assembly my impact timing of delivery. Scenario 29</v>
      </c>
      <c r="BK183" s="457" t="s">
        <v>1184</v>
      </c>
      <c r="BL183" s="457" t="s">
        <v>1393</v>
      </c>
    </row>
    <row r="184" spans="1:64" s="76" customFormat="1" hidden="1" x14ac:dyDescent="0.45">
      <c r="A184" s="462">
        <f>'ConventionalAllocations (Large)'!A106</f>
        <v>102</v>
      </c>
      <c r="B184" s="486" t="str">
        <f>'ConventionalAllocations (Large)'!B106</f>
        <v>NA</v>
      </c>
      <c r="C184" s="462"/>
      <c r="D184" s="462"/>
      <c r="E184" s="462"/>
      <c r="F184" s="462"/>
      <c r="G184" s="462" t="str">
        <f>'ConventionalAllocations (Large)'!D106</f>
        <v>Herbert Road Car Park</v>
      </c>
      <c r="H184" s="462" t="str">
        <f>'ConventionalAllocations (Large)'!E106</f>
        <v>Residential</v>
      </c>
      <c r="I184" s="462">
        <f>'ConventionalAllocations (Large)'!F106</f>
        <v>0</v>
      </c>
      <c r="J184" s="462">
        <f>'ConventionalAllocations (Large)'!H106</f>
        <v>0</v>
      </c>
      <c r="K184" s="462">
        <f>'ConventionalAllocations (Large)'!G106</f>
        <v>0</v>
      </c>
      <c r="L184" s="462" t="str">
        <f>'ConventionalAllocations (Large)'!I106</f>
        <v>None</v>
      </c>
      <c r="M184" s="462">
        <f>'ConventionalAllocations (Large)'!J106</f>
        <v>0</v>
      </c>
      <c r="N184" s="462">
        <f>'ConventionalAllocations (Large)'!K106</f>
        <v>0</v>
      </c>
      <c r="O184" s="462"/>
      <c r="P184" s="462"/>
      <c r="Q184" s="464" t="str">
        <f>'ConventionalAllocations (Large)'!L106</f>
        <v>Southall Broadway</v>
      </c>
      <c r="R184" s="464" t="str">
        <f>'ConventionalAllocations (Large)'!M106</f>
        <v>Southall</v>
      </c>
      <c r="S184" s="464">
        <f>'ConventionalAllocations (Large)'!N106</f>
        <v>0</v>
      </c>
      <c r="T184" s="464">
        <f>'ConventionalAllocations (Large)'!O106</f>
        <v>0</v>
      </c>
      <c r="U184" s="464">
        <f>'ConventionalAllocations (Large)'!P106</f>
        <v>0</v>
      </c>
      <c r="V184" s="464" t="str">
        <f>'ConventionalAllocations (Large)'!Q106</f>
        <v>No</v>
      </c>
      <c r="W184" s="462"/>
      <c r="X184" s="462"/>
      <c r="Y184" s="448">
        <f>'ConventionalAllocations (Large)'!R106</f>
        <v>0.27</v>
      </c>
      <c r="Z184" s="448">
        <f>'ConventionalAllocations (Large)'!T106</f>
        <v>0</v>
      </c>
      <c r="AA184" s="462"/>
      <c r="AB184" s="462"/>
      <c r="AC184" s="462"/>
      <c r="AD184" s="462"/>
      <c r="AE184" s="462"/>
      <c r="AF184" s="462"/>
      <c r="AG184" s="462"/>
      <c r="AJ184" s="462">
        <v>0</v>
      </c>
      <c r="AK184" s="462"/>
      <c r="AL184" s="462"/>
      <c r="AM184" s="462"/>
      <c r="AN184" s="462"/>
      <c r="AO184" s="462"/>
      <c r="AP184" s="462"/>
      <c r="AQ184" s="462"/>
      <c r="AR184" s="462">
        <f>'ConventionalAllocations (Large)'!AJ106</f>
        <v>0</v>
      </c>
      <c r="AS184" s="462">
        <f>'ConventionalAllocations (Large)'!AK106</f>
        <v>0</v>
      </c>
      <c r="AT184" s="462">
        <f>'ConventionalAllocations (Large)'!AL106</f>
        <v>0</v>
      </c>
      <c r="AU184" s="462">
        <f>'ConventionalAllocations (Large)'!AM106</f>
        <v>0</v>
      </c>
      <c r="AV184" s="462">
        <f>'ConventionalAllocations (Large)'!AN106</f>
        <v>0</v>
      </c>
      <c r="AW184" s="462">
        <f>'ConventionalAllocations (Large)'!AO106</f>
        <v>0</v>
      </c>
      <c r="AX184" s="462">
        <f>'ConventionalAllocations (Large)'!AP106</f>
        <v>0</v>
      </c>
      <c r="AY184" s="462">
        <f>'ConventionalAllocations (Large)'!AQ106</f>
        <v>0</v>
      </c>
      <c r="AZ184" s="462">
        <f>'ConventionalAllocations (Large)'!AR106</f>
        <v>0</v>
      </c>
      <c r="BA184" s="462">
        <f>'ConventionalAllocations (Large)'!AS106</f>
        <v>0</v>
      </c>
      <c r="BB184" s="462">
        <f>'ConventionalAllocations (Large)'!AT106</f>
        <v>0</v>
      </c>
      <c r="BC184" s="462">
        <f>'ConventionalAllocations (Large)'!AU106</f>
        <v>0</v>
      </c>
      <c r="BD184" s="462">
        <f>'ConventionalAllocations (Large)'!AV106</f>
        <v>0</v>
      </c>
      <c r="BE184" s="462">
        <f>'ConventionalAllocations (Large)'!AW106</f>
        <v>0</v>
      </c>
      <c r="BF184" s="462">
        <f>'ConventionalAllocations (Large)'!AX106</f>
        <v>0</v>
      </c>
      <c r="BG184" s="462">
        <f>'ConventionalAllocations (Large)'!AY106</f>
        <v>0</v>
      </c>
      <c r="BH184" s="457">
        <f t="shared" si="2"/>
        <v>0</v>
      </c>
      <c r="BI184" s="457" t="str">
        <f>'ConventionalAllocations (Large)'!S106</f>
        <v>No longer pursued as Allocation.</v>
      </c>
      <c r="BJ184" s="457" t="str">
        <f>'ConventionalAllocations (Large)'!Z106</f>
        <v>NA</v>
      </c>
      <c r="BK184" s="457" t="s">
        <v>882</v>
      </c>
      <c r="BL184" s="457" t="s">
        <v>37</v>
      </c>
    </row>
    <row r="185" spans="1:64" x14ac:dyDescent="0.45">
      <c r="A185" s="462">
        <f>'ConventionalAllocations (Large)'!A107</f>
        <v>103</v>
      </c>
      <c r="B185" s="465" t="str">
        <f>'ConventionalAllocations (Large)'!B107</f>
        <v>06SO</v>
      </c>
      <c r="C185" s="462"/>
      <c r="D185" s="462"/>
      <c r="E185" s="462"/>
      <c r="F185" s="462"/>
      <c r="G185" s="116" t="str">
        <f>'ConventionalAllocations (Large)'!D107</f>
        <v>Fairlawn Hall and Science of the Soul Centre, 30 Shrubbery Road &amp; 39-47 High Street, Southall, UB1 3HB</v>
      </c>
      <c r="H185" s="462" t="str">
        <f>'ConventionalAllocations (Large)'!E107</f>
        <v>Residential-led, mixed-use scheme.</v>
      </c>
      <c r="I185" s="462">
        <f>'ConventionalAllocations (Large)'!F107</f>
        <v>186</v>
      </c>
      <c r="J185" s="462">
        <f>'ConventionalAllocations (Large)'!H107</f>
        <v>2</v>
      </c>
      <c r="K185" s="462">
        <f>'ConventionalAllocations (Large)'!G107</f>
        <v>184</v>
      </c>
      <c r="L185" s="462" t="str">
        <f>'ConventionalAllocations (Large)'!I107</f>
        <v>None</v>
      </c>
      <c r="M185" s="462">
        <f>'ConventionalAllocations (Large)'!J107</f>
        <v>0</v>
      </c>
      <c r="N185" s="462">
        <f>'ConventionalAllocations (Large)'!K107</f>
        <v>184</v>
      </c>
      <c r="O185" s="462"/>
      <c r="P185" s="462"/>
      <c r="Q185" s="464" t="str">
        <f>'ConventionalAllocations (Large)'!L107</f>
        <v>Dormers Wells</v>
      </c>
      <c r="R185" s="464" t="str">
        <f>'ConventionalAllocations (Large)'!M107</f>
        <v>Southall</v>
      </c>
      <c r="S185" s="464">
        <f>'ConventionalAllocations (Large)'!N107</f>
        <v>512922</v>
      </c>
      <c r="T185" s="464">
        <f>'ConventionalAllocations (Large)'!O107</f>
        <v>180458</v>
      </c>
      <c r="U185" s="464">
        <f>'ConventionalAllocations (Large)'!P107</f>
        <v>0</v>
      </c>
      <c r="V185" s="464" t="str">
        <f>'ConventionalAllocations (Large)'!Q107</f>
        <v>No</v>
      </c>
      <c r="W185" s="462"/>
      <c r="X185" s="462"/>
      <c r="Y185" s="473">
        <f>'ConventionalAllocations (Large)'!R107</f>
        <v>1.06</v>
      </c>
      <c r="Z185" s="473">
        <f>'ConventionalAllocations (Large)'!T107</f>
        <v>184</v>
      </c>
      <c r="AA185" s="462"/>
      <c r="AB185" s="462"/>
      <c r="AC185" s="462"/>
      <c r="AD185" s="462"/>
      <c r="AE185" s="462"/>
      <c r="AF185" s="116"/>
      <c r="AG185" s="116" t="s">
        <v>1541</v>
      </c>
      <c r="AJ185" s="462">
        <v>0</v>
      </c>
      <c r="AK185" s="462"/>
      <c r="AL185" s="462"/>
      <c r="AM185" s="462"/>
      <c r="AN185" s="462"/>
      <c r="AO185" s="462"/>
      <c r="AP185" s="462"/>
      <c r="AQ185" s="462"/>
      <c r="AR185" s="116">
        <f>'ConventionalAllocations (Large)'!AJ107</f>
        <v>0</v>
      </c>
      <c r="AS185" s="116">
        <f>'ConventionalAllocations (Large)'!AK107</f>
        <v>0</v>
      </c>
      <c r="AT185" s="116">
        <f>'ConventionalAllocations (Large)'!AL107</f>
        <v>0</v>
      </c>
      <c r="AU185" s="116">
        <f>'ConventionalAllocations (Large)'!AM107</f>
        <v>0</v>
      </c>
      <c r="AV185" s="116">
        <f>'ConventionalAllocations (Large)'!AN107</f>
        <v>0</v>
      </c>
      <c r="AW185" s="116">
        <f>'ConventionalAllocations (Large)'!AO107</f>
        <v>0</v>
      </c>
      <c r="AX185" s="116">
        <f>'ConventionalAllocations (Large)'!AP107</f>
        <v>0</v>
      </c>
      <c r="AY185" s="116">
        <f>'ConventionalAllocations (Large)'!AQ107</f>
        <v>0</v>
      </c>
      <c r="AZ185" s="116">
        <f>'ConventionalAllocations (Large)'!AR107</f>
        <v>46</v>
      </c>
      <c r="BA185" s="116">
        <f>'ConventionalAllocations (Large)'!AS107</f>
        <v>46</v>
      </c>
      <c r="BB185" s="116">
        <f>'ConventionalAllocations (Large)'!AT107</f>
        <v>46</v>
      </c>
      <c r="BC185" s="116">
        <f>'ConventionalAllocations (Large)'!AU107</f>
        <v>46</v>
      </c>
      <c r="BD185" s="116">
        <f>'ConventionalAllocations (Large)'!AV107</f>
        <v>0</v>
      </c>
      <c r="BE185" s="116">
        <f>'ConventionalAllocations (Large)'!AW107</f>
        <v>0</v>
      </c>
      <c r="BF185" s="116">
        <f>'ConventionalAllocations (Large)'!AX107</f>
        <v>0</v>
      </c>
      <c r="BG185" s="116">
        <f>'ConventionalAllocations (Large)'!AY107</f>
        <v>184</v>
      </c>
      <c r="BH185" s="457">
        <f t="shared" si="2"/>
        <v>184</v>
      </c>
      <c r="BI185" s="457" t="str">
        <f>'ConventionalAllocations (Large)'!S107</f>
        <v>No relevant planning applications.
Capacity derived from Ealing R19 Capacity Assessment</v>
      </c>
      <c r="BJ185" s="457" t="str">
        <f>'ConventionalAllocations (Large)'!Z107</f>
        <v>Beyond 5 years. Scenario 29</v>
      </c>
      <c r="BK185" s="457" t="s">
        <v>885</v>
      </c>
      <c r="BL185" s="457" t="s">
        <v>924</v>
      </c>
    </row>
    <row r="186" spans="1:64" s="76" customFormat="1" hidden="1" x14ac:dyDescent="0.45">
      <c r="A186" s="462">
        <f>'ConventionalAllocations (Large)'!A108</f>
        <v>104</v>
      </c>
      <c r="B186" s="486" t="str">
        <f>'ConventionalAllocations (Large)'!B108</f>
        <v>NA</v>
      </c>
      <c r="C186" s="462"/>
      <c r="D186" s="462"/>
      <c r="E186" s="462"/>
      <c r="F186" s="462"/>
      <c r="G186" s="462" t="str">
        <f>'ConventionalAllocations (Large)'!D108</f>
        <v>The Arches Business Centre</v>
      </c>
      <c r="H186" s="462" t="str">
        <f>'ConventionalAllocations (Large)'!E108</f>
        <v>Residential, light industrial, offices and flexible commercial uses.</v>
      </c>
      <c r="I186" s="462">
        <f>'ConventionalAllocations (Large)'!F108</f>
        <v>575</v>
      </c>
      <c r="J186" s="462">
        <f>'ConventionalAllocations (Large)'!H108</f>
        <v>0</v>
      </c>
      <c r="K186" s="462">
        <f>'ConventionalAllocations (Large)'!G108</f>
        <v>575</v>
      </c>
      <c r="L186" s="462" t="str">
        <f>'ConventionalAllocations (Large)'!I108</f>
        <v>181380FUL</v>
      </c>
      <c r="M186" s="462">
        <f>'ConventionalAllocations (Large)'!J108</f>
        <v>575</v>
      </c>
      <c r="N186" s="462">
        <f>'ConventionalAllocations (Large)'!K108</f>
        <v>0</v>
      </c>
      <c r="O186" s="462"/>
      <c r="P186" s="462"/>
      <c r="Q186" s="464" t="str">
        <f>'ConventionalAllocations (Large)'!L108</f>
        <v xml:space="preserve">Norwood Green </v>
      </c>
      <c r="R186" s="464" t="str">
        <f>'ConventionalAllocations (Large)'!M108</f>
        <v>Southall</v>
      </c>
      <c r="S186" s="464">
        <f>'ConventionalAllocations (Large)'!N108</f>
        <v>0</v>
      </c>
      <c r="T186" s="464">
        <f>'ConventionalAllocations (Large)'!O108</f>
        <v>0</v>
      </c>
      <c r="U186" s="464">
        <f>'ConventionalAllocations (Large)'!P108</f>
        <v>0</v>
      </c>
      <c r="V186" s="464" t="str">
        <f>'ConventionalAllocations (Large)'!Q108</f>
        <v>SOU6</v>
      </c>
      <c r="W186" s="462"/>
      <c r="X186" s="462"/>
      <c r="Y186" s="448">
        <f>'ConventionalAllocations (Large)'!R108</f>
        <v>0.61</v>
      </c>
      <c r="Z186" s="448">
        <f>'ConventionalAllocations (Large)'!T108</f>
        <v>0</v>
      </c>
      <c r="AA186" s="462"/>
      <c r="AB186" s="462"/>
      <c r="AC186" s="462"/>
      <c r="AD186" s="462"/>
      <c r="AE186" s="462"/>
      <c r="AF186" s="462"/>
      <c r="AG186" s="462"/>
      <c r="AJ186" s="462">
        <v>0</v>
      </c>
      <c r="AK186" s="462"/>
      <c r="AL186" s="462"/>
      <c r="AM186" s="462"/>
      <c r="AN186" s="462"/>
      <c r="AO186" s="462"/>
      <c r="AP186" s="462"/>
      <c r="AQ186" s="462"/>
      <c r="AR186" s="462">
        <f>'ConventionalAllocations (Large)'!AJ108</f>
        <v>0</v>
      </c>
      <c r="AS186" s="462">
        <f>'ConventionalAllocations (Large)'!AK108</f>
        <v>0</v>
      </c>
      <c r="AT186" s="462">
        <f>'ConventionalAllocations (Large)'!AL108</f>
        <v>0</v>
      </c>
      <c r="AU186" s="462">
        <f>'ConventionalAllocations (Large)'!AM108</f>
        <v>0</v>
      </c>
      <c r="AV186" s="462">
        <f>'ConventionalAllocations (Large)'!AN108</f>
        <v>0</v>
      </c>
      <c r="AW186" s="462">
        <f>'ConventionalAllocations (Large)'!AO108</f>
        <v>0</v>
      </c>
      <c r="AX186" s="462">
        <f>'ConventionalAllocations (Large)'!AP108</f>
        <v>0</v>
      </c>
      <c r="AY186" s="462">
        <f>'ConventionalAllocations (Large)'!AQ108</f>
        <v>0</v>
      </c>
      <c r="AZ186" s="462">
        <f>'ConventionalAllocations (Large)'!AR108</f>
        <v>0</v>
      </c>
      <c r="BA186" s="462">
        <f>'ConventionalAllocations (Large)'!AS108</f>
        <v>0</v>
      </c>
      <c r="BB186" s="462">
        <f>'ConventionalAllocations (Large)'!AT108</f>
        <v>0</v>
      </c>
      <c r="BC186" s="462">
        <f>'ConventionalAllocations (Large)'!AU108</f>
        <v>0</v>
      </c>
      <c r="BD186" s="462">
        <f>'ConventionalAllocations (Large)'!AV108</f>
        <v>0</v>
      </c>
      <c r="BE186" s="462">
        <f>'ConventionalAllocations (Large)'!AW108</f>
        <v>0</v>
      </c>
      <c r="BF186" s="462">
        <f>'ConventionalAllocations (Large)'!AX108</f>
        <v>0</v>
      </c>
      <c r="BG186" s="462">
        <f>'ConventionalAllocations (Large)'!AY108</f>
        <v>0</v>
      </c>
      <c r="BH186" s="457">
        <f t="shared" si="2"/>
        <v>0</v>
      </c>
      <c r="BI186" s="457" t="str">
        <f>'ConventionalAllocations (Large)'!S108</f>
        <v>No longer pursued as Allocation.  
Capacity (575) assigned to Conventional Pipeline tab reflecting planning permission ref. 181380FUL</v>
      </c>
      <c r="BJ186" s="457" t="str">
        <f>'ConventionalAllocations (Large)'!Z108</f>
        <v>NA</v>
      </c>
      <c r="BK186" s="457" t="s">
        <v>889</v>
      </c>
      <c r="BL186" s="457" t="s">
        <v>37</v>
      </c>
    </row>
    <row r="187" spans="1:64" x14ac:dyDescent="0.45">
      <c r="A187" s="462">
        <f>'ConventionalAllocations (Large)'!A109</f>
        <v>105</v>
      </c>
      <c r="B187" s="465" t="str">
        <f>'ConventionalAllocations (Large)'!B109</f>
        <v>07SO</v>
      </c>
      <c r="C187" s="462"/>
      <c r="D187" s="462"/>
      <c r="E187" s="462"/>
      <c r="F187" s="462"/>
      <c r="G187" s="116" t="str">
        <f>'ConventionalAllocations (Large)'!D109</f>
        <v>The Limes, Maypole Court, Banqueting Centre, 13 - 19 The Green and 10 Merrick Road, Southall, UB2 4AU.</v>
      </c>
      <c r="H187" s="462" t="str">
        <f>'ConventionalAllocations (Large)'!E109</f>
        <v>Mixed-use scheme with residential, health facility, community use and a portion of commercial/retail</v>
      </c>
      <c r="I187" s="462">
        <f>'ConventionalAllocations (Large)'!F109</f>
        <v>458</v>
      </c>
      <c r="J187" s="462">
        <f>'ConventionalAllocations (Large)'!H109</f>
        <v>36</v>
      </c>
      <c r="K187" s="462">
        <f>'ConventionalAllocations (Large)'!G109</f>
        <v>422</v>
      </c>
      <c r="L187" s="462" t="str">
        <f>'ConventionalAllocations (Large)'!I109</f>
        <v>216215FUL - 13-15 The Green
223246FUL (Pending)
243547FUL - 13-19 The Green</v>
      </c>
      <c r="M187" s="462">
        <f>'ConventionalAllocations (Large)'!J109</f>
        <v>96</v>
      </c>
      <c r="N187" s="462">
        <f>'ConventionalAllocations (Large)'!K109</f>
        <v>326</v>
      </c>
      <c r="O187" s="462"/>
      <c r="P187" s="462"/>
      <c r="Q187" s="464" t="str">
        <f>'ConventionalAllocations (Large)'!L109</f>
        <v xml:space="preserve">Norwood Green </v>
      </c>
      <c r="R187" s="464" t="str">
        <f>'ConventionalAllocations (Large)'!M109</f>
        <v>Southall</v>
      </c>
      <c r="S187" s="464">
        <f>'ConventionalAllocations (Large)'!N109</f>
        <v>512703</v>
      </c>
      <c r="T187" s="464">
        <f>'ConventionalAllocations (Large)'!O109</f>
        <v>179694</v>
      </c>
      <c r="U187" s="464">
        <f>'ConventionalAllocations (Large)'!P109</f>
        <v>0</v>
      </c>
      <c r="V187" s="464" t="str">
        <f>'ConventionalAllocations (Large)'!Q109</f>
        <v>SOU6</v>
      </c>
      <c r="W187" s="462"/>
      <c r="X187" s="462"/>
      <c r="Y187" s="473">
        <f>'ConventionalAllocations (Large)'!R109</f>
        <v>1.22</v>
      </c>
      <c r="Z187" s="473">
        <f>'ConventionalAllocations (Large)'!T109</f>
        <v>326</v>
      </c>
      <c r="AA187" s="462"/>
      <c r="AB187" s="462"/>
      <c r="AC187" s="462"/>
      <c r="AD187" s="462"/>
      <c r="AE187" s="462"/>
      <c r="AF187" s="116"/>
      <c r="AG187" s="116" t="s">
        <v>1541</v>
      </c>
      <c r="AJ187" s="462">
        <v>0</v>
      </c>
      <c r="AK187" s="462"/>
      <c r="AL187" s="462"/>
      <c r="AM187" s="462"/>
      <c r="AN187" s="462"/>
      <c r="AO187" s="462"/>
      <c r="AP187" s="462"/>
      <c r="AQ187" s="462"/>
      <c r="AR187" s="116">
        <f>'ConventionalAllocations (Large)'!AJ109</f>
        <v>0</v>
      </c>
      <c r="AS187" s="116">
        <f>'ConventionalAllocations (Large)'!AK109</f>
        <v>0</v>
      </c>
      <c r="AT187" s="116">
        <f>'ConventionalAllocations (Large)'!AL109</f>
        <v>0</v>
      </c>
      <c r="AU187" s="116">
        <f>'ConventionalAllocations (Large)'!AM109</f>
        <v>0</v>
      </c>
      <c r="AV187" s="116">
        <f>'ConventionalAllocations (Large)'!AN109</f>
        <v>0</v>
      </c>
      <c r="AW187" s="116">
        <f>'ConventionalAllocations (Large)'!AO109</f>
        <v>0</v>
      </c>
      <c r="AX187" s="116">
        <f>'ConventionalAllocations (Large)'!AP109</f>
        <v>107</v>
      </c>
      <c r="AY187" s="116">
        <f>'ConventionalAllocations (Large)'!AQ109</f>
        <v>108</v>
      </c>
      <c r="AZ187" s="116">
        <f>'ConventionalAllocations (Large)'!AR109</f>
        <v>55</v>
      </c>
      <c r="BA187" s="116">
        <f>'ConventionalAllocations (Large)'!AS109</f>
        <v>56</v>
      </c>
      <c r="BB187" s="116">
        <f>'ConventionalAllocations (Large)'!AT109</f>
        <v>0</v>
      </c>
      <c r="BC187" s="116">
        <f>'ConventionalAllocations (Large)'!AU109</f>
        <v>0</v>
      </c>
      <c r="BD187" s="116">
        <f>'ConventionalAllocations (Large)'!AV109</f>
        <v>0</v>
      </c>
      <c r="BE187" s="116">
        <f>'ConventionalAllocations (Large)'!AW109</f>
        <v>0</v>
      </c>
      <c r="BF187" s="116">
        <f>'ConventionalAllocations (Large)'!AX109</f>
        <v>0</v>
      </c>
      <c r="BG187" s="116">
        <f>'ConventionalAllocations (Large)'!AY109</f>
        <v>326</v>
      </c>
      <c r="BH187" s="457">
        <f t="shared" si="2"/>
        <v>326</v>
      </c>
      <c r="BI187" s="457" t="str">
        <f>'ConventionalAllocations (Large)'!S109</f>
        <v xml:space="preserve">Capacity derived from the Tall Building Feasibility Study.
Tall building strategy capacity assessment (362 gross or 326 net) supersedes capacity figures derived from pending application 223246FUL which relates to the banqueting hall only on the  eastern side of the site.  The Tall Building Feasibility Study excludes part of site covered by 216215FUL (pipeline) at the western end of the allocation  (13-15 The Green) and that covered by 243547FUL (pipeline NSC), but encompasses the banqueting hall, Maypole Court and The Limes. In terms of existing units on the site Maypole Court comprises 16 self contained units, and the Limes comprises a 20-bed special care unit. Combined this equates to 36 existing units. </v>
      </c>
      <c r="BJ187" s="457" t="str">
        <f>'ConventionalAllocations (Large)'!Z109</f>
        <v>Bespoke.  Phasing to reflect existence of pending scheme on part of site.</v>
      </c>
      <c r="BK187" s="457" t="s">
        <v>1396</v>
      </c>
      <c r="BL187" s="457" t="s">
        <v>1237</v>
      </c>
    </row>
    <row r="188" spans="1:64" s="76" customFormat="1" hidden="1" x14ac:dyDescent="0.45">
      <c r="A188" s="462">
        <f>'ConventionalAllocations (Large)'!A110</f>
        <v>106</v>
      </c>
      <c r="B188" s="486" t="str">
        <f>'ConventionalAllocations (Large)'!B110</f>
        <v>08SO</v>
      </c>
      <c r="C188" s="462"/>
      <c r="D188" s="462"/>
      <c r="E188" s="462"/>
      <c r="F188" s="462"/>
      <c r="G188" s="462" t="str">
        <f>'ConventionalAllocations (Large)'!D110</f>
        <v>Middlesex Business Centre, Bridge Road, Southall, UB2 4AB</v>
      </c>
      <c r="H188" s="462" t="str">
        <f>'ConventionalAllocations (Large)'!E110</f>
        <v>Mixed-use scheme with residential, flexible commercial, small-scale retail, and community/social infrastructure uses.</v>
      </c>
      <c r="I188" s="462">
        <f>'ConventionalAllocations (Large)'!F110</f>
        <v>1274</v>
      </c>
      <c r="J188" s="462">
        <f>'ConventionalAllocations (Large)'!H110</f>
        <v>0</v>
      </c>
      <c r="K188" s="462">
        <f>'ConventionalAllocations (Large)'!G110</f>
        <v>1274</v>
      </c>
      <c r="L188" s="462" t="str">
        <f>'ConventionalAllocations (Large)'!I110</f>
        <v>183673OUT
224785REM</v>
      </c>
      <c r="M188" s="462">
        <f>'ConventionalAllocations (Large)'!J110</f>
        <v>1395</v>
      </c>
      <c r="N188" s="462">
        <f>'ConventionalAllocations (Large)'!K110</f>
        <v>0</v>
      </c>
      <c r="O188" s="462"/>
      <c r="P188" s="462"/>
      <c r="Q188" s="464" t="str">
        <f>'ConventionalAllocations (Large)'!L110</f>
        <v xml:space="preserve">Norwood Green </v>
      </c>
      <c r="R188" s="464" t="str">
        <f>'ConventionalAllocations (Large)'!M110</f>
        <v>Southall</v>
      </c>
      <c r="S188" s="464">
        <f>'ConventionalAllocations (Large)'!N110</f>
        <v>0</v>
      </c>
      <c r="T188" s="464">
        <f>'ConventionalAllocations (Large)'!O110</f>
        <v>0</v>
      </c>
      <c r="U188" s="464">
        <f>'ConventionalAllocations (Large)'!P110</f>
        <v>0</v>
      </c>
      <c r="V188" s="464" t="str">
        <f>'ConventionalAllocations (Large)'!Q110</f>
        <v>SOU6</v>
      </c>
      <c r="W188" s="462"/>
      <c r="X188" s="462"/>
      <c r="Y188" s="448">
        <f>'ConventionalAllocations (Large)'!R110</f>
        <v>4.95</v>
      </c>
      <c r="Z188" s="448">
        <f>'ConventionalAllocations (Large)'!T110</f>
        <v>0</v>
      </c>
      <c r="AA188" s="462"/>
      <c r="AB188" s="462"/>
      <c r="AC188" s="462"/>
      <c r="AD188" s="462"/>
      <c r="AE188" s="462"/>
      <c r="AF188" s="462"/>
      <c r="AG188" s="462"/>
      <c r="AJ188" s="462">
        <v>0</v>
      </c>
      <c r="AK188" s="462"/>
      <c r="AL188" s="462"/>
      <c r="AM188" s="462"/>
      <c r="AN188" s="462"/>
      <c r="AO188" s="462"/>
      <c r="AP188" s="462"/>
      <c r="AQ188" s="462"/>
      <c r="AR188" s="462">
        <f>'ConventionalAllocations (Large)'!AJ110</f>
        <v>0</v>
      </c>
      <c r="AS188" s="462">
        <f>'ConventionalAllocations (Large)'!AK110</f>
        <v>0</v>
      </c>
      <c r="AT188" s="462">
        <f>'ConventionalAllocations (Large)'!AL110</f>
        <v>0</v>
      </c>
      <c r="AU188" s="462">
        <f>'ConventionalAllocations (Large)'!AM110</f>
        <v>0</v>
      </c>
      <c r="AV188" s="462">
        <f>'ConventionalAllocations (Large)'!AN110</f>
        <v>0</v>
      </c>
      <c r="AW188" s="462">
        <f>'ConventionalAllocations (Large)'!AO110</f>
        <v>0</v>
      </c>
      <c r="AX188" s="462">
        <f>'ConventionalAllocations (Large)'!AP110</f>
        <v>0</v>
      </c>
      <c r="AY188" s="462">
        <f>'ConventionalAllocations (Large)'!AQ110</f>
        <v>0</v>
      </c>
      <c r="AZ188" s="462">
        <f>'ConventionalAllocations (Large)'!AR110</f>
        <v>0</v>
      </c>
      <c r="BA188" s="462">
        <f>'ConventionalAllocations (Large)'!AS110</f>
        <v>0</v>
      </c>
      <c r="BB188" s="462">
        <f>'ConventionalAllocations (Large)'!AT110</f>
        <v>0</v>
      </c>
      <c r="BC188" s="462">
        <f>'ConventionalAllocations (Large)'!AU110</f>
        <v>0</v>
      </c>
      <c r="BD188" s="462">
        <f>'ConventionalAllocations (Large)'!AV110</f>
        <v>0</v>
      </c>
      <c r="BE188" s="462">
        <f>'ConventionalAllocations (Large)'!AW110</f>
        <v>0</v>
      </c>
      <c r="BF188" s="462">
        <f>'ConventionalAllocations (Large)'!AX110</f>
        <v>0</v>
      </c>
      <c r="BG188" s="462">
        <f>'ConventionalAllocations (Large)'!AY110</f>
        <v>0</v>
      </c>
      <c r="BH188" s="457">
        <f t="shared" si="2"/>
        <v>0</v>
      </c>
      <c r="BI188" s="457" t="str">
        <f>'ConventionalAllocations (Large)'!S110</f>
        <v>Original capacity figure (1274) given was derived from the Tall Building Feasibility Study. It is noted that this estimated figure falls below the permitted capacity under permissions 183673OUT and 224785REM. It has been determined therefore that the pipeline capacity figures are to supersede the allocation estimate in this instance. Note also the allocation boundary encompasses Unit K which is excluded from the boundary of the outline permission.</v>
      </c>
      <c r="BJ188" s="457" t="str">
        <f>'ConventionalAllocations (Large)'!Z110</f>
        <v>NA</v>
      </c>
      <c r="BK188" s="457" t="s">
        <v>1398</v>
      </c>
      <c r="BL188" s="457" t="s">
        <v>37</v>
      </c>
    </row>
    <row r="189" spans="1:64" s="76" customFormat="1" hidden="1" x14ac:dyDescent="0.45">
      <c r="A189" s="462">
        <f>'ConventionalAllocations (Large)'!A111</f>
        <v>107</v>
      </c>
      <c r="B189" s="486" t="str">
        <f>'ConventionalAllocations (Large)'!B111</f>
        <v>09SO</v>
      </c>
      <c r="C189" s="462"/>
      <c r="D189" s="462"/>
      <c r="E189" s="462"/>
      <c r="F189" s="462"/>
      <c r="G189" s="462" t="str">
        <f>'ConventionalAllocations (Large)'!D111</f>
        <v>Havelock Estate, Havelock Road, Southall, UB2 4NY</v>
      </c>
      <c r="H189" s="462" t="str">
        <f>'ConventionalAllocations (Large)'!E111</f>
        <v>Residential-led, mixed use scheme (Phases 2-4)</v>
      </c>
      <c r="I189" s="462">
        <f>'ConventionalAllocations (Large)'!F111</f>
        <v>635</v>
      </c>
      <c r="J189" s="462">
        <f>'ConventionalAllocations (Large)'!H111</f>
        <v>536</v>
      </c>
      <c r="K189" s="462">
        <f>'ConventionalAllocations (Large)'!G111</f>
        <v>99</v>
      </c>
      <c r="L189" s="462" t="str">
        <f>'ConventionalAllocations (Large)'!I111</f>
        <v>PP/2013/3241 (Phases 1-4 Outline)
PP/2013/3242 (Phase 1) (completed)
190163NMA (Part supersedes PP/2013/3242) (completed)</v>
      </c>
      <c r="M189" s="462">
        <f>'ConventionalAllocations (Large)'!J111</f>
        <v>99</v>
      </c>
      <c r="N189" s="462">
        <f>'ConventionalAllocations (Large)'!K111</f>
        <v>0</v>
      </c>
      <c r="O189" s="462"/>
      <c r="P189" s="462"/>
      <c r="Q189" s="464" t="str">
        <f>'ConventionalAllocations (Large)'!L111</f>
        <v xml:space="preserve">Norwood Green </v>
      </c>
      <c r="R189" s="464" t="str">
        <f>'ConventionalAllocations (Large)'!M111</f>
        <v>Southall</v>
      </c>
      <c r="S189" s="464">
        <f>'ConventionalAllocations (Large)'!N111</f>
        <v>0</v>
      </c>
      <c r="T189" s="464">
        <f>'ConventionalAllocations (Large)'!O111</f>
        <v>0</v>
      </c>
      <c r="U189" s="464">
        <f>'ConventionalAllocations (Large)'!P111</f>
        <v>0</v>
      </c>
      <c r="V189" s="464" t="str">
        <f>'ConventionalAllocations (Large)'!Q111</f>
        <v>SOU7</v>
      </c>
      <c r="W189" s="462"/>
      <c r="X189" s="462"/>
      <c r="Y189" s="448">
        <f>'ConventionalAllocations (Large)'!R111</f>
        <v>13.48</v>
      </c>
      <c r="Z189" s="448">
        <f>'ConventionalAllocations (Large)'!T111</f>
        <v>0</v>
      </c>
      <c r="AA189" s="462"/>
      <c r="AB189" s="462"/>
      <c r="AC189" s="462"/>
      <c r="AD189" s="462"/>
      <c r="AE189" s="462"/>
      <c r="AF189" s="462"/>
      <c r="AG189" s="462"/>
      <c r="AJ189" s="462">
        <v>0</v>
      </c>
      <c r="AK189" s="462"/>
      <c r="AL189" s="462"/>
      <c r="AM189" s="462"/>
      <c r="AN189" s="462"/>
      <c r="AO189" s="462"/>
      <c r="AP189" s="462"/>
      <c r="AQ189" s="462"/>
      <c r="AR189" s="462">
        <f>'ConventionalAllocations (Large)'!AJ111</f>
        <v>0</v>
      </c>
      <c r="AS189" s="462">
        <f>'ConventionalAllocations (Large)'!AK111</f>
        <v>0</v>
      </c>
      <c r="AT189" s="462">
        <f>'ConventionalAllocations (Large)'!AL111</f>
        <v>0</v>
      </c>
      <c r="AU189" s="462">
        <f>'ConventionalAllocations (Large)'!AM111</f>
        <v>0</v>
      </c>
      <c r="AV189" s="462">
        <f>'ConventionalAllocations (Large)'!AN111</f>
        <v>0</v>
      </c>
      <c r="AW189" s="462">
        <f>'ConventionalAllocations (Large)'!AO111</f>
        <v>0</v>
      </c>
      <c r="AX189" s="462">
        <f>'ConventionalAllocations (Large)'!AP111</f>
        <v>0</v>
      </c>
      <c r="AY189" s="462">
        <f>'ConventionalAllocations (Large)'!AQ111</f>
        <v>0</v>
      </c>
      <c r="AZ189" s="462">
        <f>'ConventionalAllocations (Large)'!AR111</f>
        <v>0</v>
      </c>
      <c r="BA189" s="462">
        <f>'ConventionalAllocations (Large)'!AS111</f>
        <v>0</v>
      </c>
      <c r="BB189" s="462">
        <f>'ConventionalAllocations (Large)'!AT111</f>
        <v>0</v>
      </c>
      <c r="BC189" s="462">
        <f>'ConventionalAllocations (Large)'!AU111</f>
        <v>0</v>
      </c>
      <c r="BD189" s="462">
        <f>'ConventionalAllocations (Large)'!AV111</f>
        <v>0</v>
      </c>
      <c r="BE189" s="462">
        <f>'ConventionalAllocations (Large)'!AW111</f>
        <v>0</v>
      </c>
      <c r="BF189" s="462">
        <f>'ConventionalAllocations (Large)'!AX111</f>
        <v>0</v>
      </c>
      <c r="BG189" s="462">
        <f>'ConventionalAllocations (Large)'!AY111</f>
        <v>0</v>
      </c>
      <c r="BH189" s="457">
        <f t="shared" si="2"/>
        <v>0</v>
      </c>
      <c r="BI189" s="457" t="str">
        <f>'ConventionalAllocations (Large)'!S111</f>
        <v xml:space="preserve">Capacity (99) assigned to Conventional Pipeline tab reflecting existing planning permissions ref. PP/2013/3241 (Phases 1-4), PP/2013/3242 (Phase 1) &amp; 190163NMA (Part supersedes PP/2013/3242). The capacity yield inputting here for this site is informed solely by existing planning permissions. Whilst it is anticipated that a revised scheme will be submitted for phases 2-4, replacing the original outline approval, further details are not available regarding this at present. The capacity figures given here excludes the phase 1 component which has been completed.   </v>
      </c>
      <c r="BJ189" s="457" t="str">
        <f>'ConventionalAllocations (Large)'!Z111</f>
        <v>NA</v>
      </c>
      <c r="BK189" s="457" t="s">
        <v>1099</v>
      </c>
      <c r="BL189" s="457" t="s">
        <v>37</v>
      </c>
    </row>
    <row r="190" spans="1:64" s="76" customFormat="1" hidden="1" x14ac:dyDescent="0.45">
      <c r="A190" s="462">
        <f>'ConventionalAllocations (Large)'!A112</f>
        <v>108</v>
      </c>
      <c r="B190" s="486" t="str">
        <f>'ConventionalAllocations (Large)'!B112</f>
        <v>10SO</v>
      </c>
      <c r="C190" s="462"/>
      <c r="D190" s="462"/>
      <c r="E190" s="462"/>
      <c r="F190" s="462"/>
      <c r="G190" s="462" t="str">
        <f>'ConventionalAllocations (Large)'!D112</f>
        <v>The Green, Southall, UB2 4BZ</v>
      </c>
      <c r="H190" s="462" t="str">
        <f>'ConventionalAllocations (Large)'!E112</f>
        <v>Residential, flexible commercial, employment and community floorspace, parking.</v>
      </c>
      <c r="I190" s="462">
        <f>'ConventionalAllocations (Large)'!F112</f>
        <v>231</v>
      </c>
      <c r="J190" s="462">
        <f>'ConventionalAllocations (Large)'!H112</f>
        <v>0</v>
      </c>
      <c r="K190" s="462">
        <f>'ConventionalAllocations (Large)'!G112</f>
        <v>231</v>
      </c>
      <c r="L190" s="462" t="str">
        <f>'ConventionalAllocations (Large)'!I112</f>
        <v>215058FULR3</v>
      </c>
      <c r="M190" s="462">
        <f>'ConventionalAllocations (Large)'!J112</f>
        <v>0</v>
      </c>
      <c r="N190" s="462">
        <f>'ConventionalAllocations (Large)'!K112</f>
        <v>231</v>
      </c>
      <c r="O190" s="462"/>
      <c r="P190" s="462"/>
      <c r="Q190" s="464" t="str">
        <f>'ConventionalAllocations (Large)'!L112</f>
        <v>Southall Green</v>
      </c>
      <c r="R190" s="464" t="str">
        <f>'ConventionalAllocations (Large)'!M112</f>
        <v>Southall</v>
      </c>
      <c r="S190" s="464">
        <f>'ConventionalAllocations (Large)'!N112</f>
        <v>0</v>
      </c>
      <c r="T190" s="464">
        <f>'ConventionalAllocations (Large)'!O112</f>
        <v>0</v>
      </c>
      <c r="U190" s="464">
        <f>'ConventionalAllocations (Large)'!P112</f>
        <v>0</v>
      </c>
      <c r="V190" s="464" t="str">
        <f>'ConventionalAllocations (Large)'!Q112</f>
        <v>SOU8</v>
      </c>
      <c r="W190" s="462"/>
      <c r="X190" s="462"/>
      <c r="Y190" s="448">
        <f>'ConventionalAllocations (Large)'!R112</f>
        <v>2.0499999999999998</v>
      </c>
      <c r="Z190" s="448">
        <f>'ConventionalAllocations (Large)'!T112</f>
        <v>231</v>
      </c>
      <c r="AA190" s="462"/>
      <c r="AB190" s="462"/>
      <c r="AC190" s="462"/>
      <c r="AD190" s="462"/>
      <c r="AE190" s="462"/>
      <c r="AF190" s="462"/>
      <c r="AG190" s="462"/>
      <c r="AJ190" s="462">
        <v>0</v>
      </c>
      <c r="AK190" s="462"/>
      <c r="AL190" s="462"/>
      <c r="AM190" s="462"/>
      <c r="AN190" s="462"/>
      <c r="AO190" s="462"/>
      <c r="AP190" s="462"/>
      <c r="AQ190" s="462"/>
      <c r="AR190" s="462">
        <f>'ConventionalAllocations (Large)'!AJ112</f>
        <v>0</v>
      </c>
      <c r="AS190" s="462">
        <f>'ConventionalAllocations (Large)'!AK112</f>
        <v>0</v>
      </c>
      <c r="AT190" s="462">
        <f>'ConventionalAllocations (Large)'!AL112</f>
        <v>0</v>
      </c>
      <c r="AU190" s="462">
        <f>'ConventionalAllocations (Large)'!AM112</f>
        <v>0</v>
      </c>
      <c r="AV190" s="462">
        <f>'ConventionalAllocations (Large)'!AN112</f>
        <v>0</v>
      </c>
      <c r="AW190" s="462">
        <f>'ConventionalAllocations (Large)'!AO112</f>
        <v>0</v>
      </c>
      <c r="AX190" s="462">
        <f>'ConventionalAllocations (Large)'!AP112</f>
        <v>0</v>
      </c>
      <c r="AY190" s="462">
        <f>'ConventionalAllocations (Large)'!AQ112</f>
        <v>0</v>
      </c>
      <c r="AZ190" s="462">
        <f>'ConventionalAllocations (Large)'!AR112</f>
        <v>58</v>
      </c>
      <c r="BA190" s="462">
        <f>'ConventionalAllocations (Large)'!AS112</f>
        <v>58</v>
      </c>
      <c r="BB190" s="462">
        <f>'ConventionalAllocations (Large)'!AT112</f>
        <v>58</v>
      </c>
      <c r="BC190" s="462">
        <f>'ConventionalAllocations (Large)'!AU112</f>
        <v>57</v>
      </c>
      <c r="BD190" s="462">
        <f>'ConventionalAllocations (Large)'!AV112</f>
        <v>0</v>
      </c>
      <c r="BE190" s="462">
        <f>'ConventionalAllocations (Large)'!AW112</f>
        <v>0</v>
      </c>
      <c r="BF190" s="462">
        <f>'ConventionalAllocations (Large)'!AX112</f>
        <v>0</v>
      </c>
      <c r="BG190" s="462">
        <f>'ConventionalAllocations (Large)'!AY112</f>
        <v>231</v>
      </c>
      <c r="BH190" s="457">
        <f t="shared" si="2"/>
        <v>231</v>
      </c>
      <c r="BI190" s="457" t="str">
        <f>'ConventionalAllocations (Large)'!S112</f>
        <v>The site benefits from an extant permission (215058FULR3) for 564 units, and the capacity contribution associated with this site had previously been accounted for under the pipeline rather than against the allocation. Part of the site is subject to a CPO which was approved April 2023.  As a result of  viability issues, the development partnership with Peabody and Ealing Council was terminated in November 2025, and both the CPO and planning permission will now not be pursued. It is noted that this position was reached after 31/03/2025, but is accounted for here in version 3 of the trajectory (redistributing capacity from the pipeline to the allocation) on the basis that this separate allocation input already existed.  The capacity previously assigned to the pipeline (in version 2) has now been zeroed out.  Although the CPO will soon expire the Council does retain the freehold of Featherstone Terrace Car Park. The Tall Building Study identifies an indicative capacity estimate of 231 units for this part of the site (block B), which has been utilised here.</v>
      </c>
      <c r="BJ190" s="457" t="str">
        <f>'ConventionalAllocations (Large)'!Z112</f>
        <v xml:space="preserve">Scenario 29  </v>
      </c>
      <c r="BK190" s="457" t="s">
        <v>1102</v>
      </c>
      <c r="BL190" s="457" t="s">
        <v>37</v>
      </c>
    </row>
    <row r="191" spans="1:64" s="76" customFormat="1" hidden="1" x14ac:dyDescent="0.45">
      <c r="A191" s="462">
        <f>'ConventionalAllocations (Large)'!A113</f>
        <v>109</v>
      </c>
      <c r="B191" s="486" t="str">
        <f>'ConventionalAllocations (Large)'!B113</f>
        <v>11SO</v>
      </c>
      <c r="C191" s="462"/>
      <c r="D191" s="462"/>
      <c r="E191" s="462"/>
      <c r="F191" s="462"/>
      <c r="G191" s="462" t="str">
        <f>'ConventionalAllocations (Large)'!D113</f>
        <v>The Green Quarter (Southall Gasworks), The Straight, Southall, UB1 1QX (Phases 4-9)</v>
      </c>
      <c r="H191" s="462" t="str">
        <f>'ConventionalAllocations (Large)'!E113</f>
        <v>A new neighbourhood comprising residential, employment and commercial uses, school and health centre.</v>
      </c>
      <c r="I191" s="462" t="str">
        <f>'ConventionalAllocations (Large)'!F113</f>
        <v>3776 
(5288 including phases 2 &amp; 3)</v>
      </c>
      <c r="J191" s="462">
        <f>'ConventionalAllocations (Large)'!H113</f>
        <v>0</v>
      </c>
      <c r="K191" s="462" t="str">
        <f>'ConventionalAllocations (Large)'!G113</f>
        <v>3776 
(5579 including phases 2 &amp; 3)</v>
      </c>
      <c r="L191" s="462" t="str">
        <f>'ConventionalAllocations (Large)'!I113</f>
        <v xml:space="preserve">234110OUT (phase 4 to 9 - pending decision)
PP/2015/4682 (Phases 1-9 Outline)
160115REM, 181964NMA (Phase 1 Completed)
185158REM, 201123NMA, 216077REM (Phase 2 not started),
205101REM (Phase 3 commenced)
</v>
      </c>
      <c r="M191" s="462" t="str">
        <f>'ConventionalAllocations (Large)'!J113</f>
        <v>5566 to pending 
(plus 1512 under pipeline from original scheme for earlier phases)</v>
      </c>
      <c r="N191" s="462">
        <f>'ConventionalAllocations (Large)'!K113</f>
        <v>0</v>
      </c>
      <c r="O191" s="462"/>
      <c r="P191" s="462"/>
      <c r="Q191" s="464" t="str">
        <f>'ConventionalAllocations (Large)'!L113</f>
        <v>Southall West</v>
      </c>
      <c r="R191" s="464" t="str">
        <f>'ConventionalAllocations (Large)'!M113</f>
        <v>Southall</v>
      </c>
      <c r="S191" s="464">
        <f>'ConventionalAllocations (Large)'!N113</f>
        <v>0</v>
      </c>
      <c r="T191" s="464">
        <f>'ConventionalAllocations (Large)'!O113</f>
        <v>0</v>
      </c>
      <c r="U191" s="464">
        <f>'ConventionalAllocations (Large)'!P113</f>
        <v>0</v>
      </c>
      <c r="V191" s="464" t="str">
        <f>'ConventionalAllocations (Large)'!Q113</f>
        <v>SOU5</v>
      </c>
      <c r="W191" s="462"/>
      <c r="X191" s="462"/>
      <c r="Y191" s="448">
        <f>'ConventionalAllocations (Large)'!R113</f>
        <v>22</v>
      </c>
      <c r="Z191" s="448">
        <f>'ConventionalAllocations (Large)'!T113</f>
        <v>0</v>
      </c>
      <c r="AA191" s="462"/>
      <c r="AB191" s="462"/>
      <c r="AC191" s="462"/>
      <c r="AD191" s="462"/>
      <c r="AE191" s="462"/>
      <c r="AF191" s="462"/>
      <c r="AG191" s="462"/>
      <c r="AJ191" s="462">
        <v>0</v>
      </c>
      <c r="AK191" s="462"/>
      <c r="AL191" s="462"/>
      <c r="AM191" s="462"/>
      <c r="AN191" s="462"/>
      <c r="AO191" s="462"/>
      <c r="AP191" s="462"/>
      <c r="AQ191" s="462"/>
      <c r="AR191" s="462">
        <f>'ConventionalAllocations (Large)'!AJ113</f>
        <v>0</v>
      </c>
      <c r="AS191" s="462">
        <f>'ConventionalAllocations (Large)'!AK113</f>
        <v>0</v>
      </c>
      <c r="AT191" s="462">
        <f>'ConventionalAllocations (Large)'!AL113</f>
        <v>0</v>
      </c>
      <c r="AU191" s="462">
        <f>'ConventionalAllocations (Large)'!AM113</f>
        <v>0</v>
      </c>
      <c r="AV191" s="462">
        <f>'ConventionalAllocations (Large)'!AN113</f>
        <v>0</v>
      </c>
      <c r="AW191" s="462">
        <f>'ConventionalAllocations (Large)'!AO113</f>
        <v>0</v>
      </c>
      <c r="AX191" s="462">
        <f>'ConventionalAllocations (Large)'!AP113</f>
        <v>0</v>
      </c>
      <c r="AY191" s="462">
        <f>'ConventionalAllocations (Large)'!AQ113</f>
        <v>0</v>
      </c>
      <c r="AZ191" s="462">
        <f>'ConventionalAllocations (Large)'!AR113</f>
        <v>0</v>
      </c>
      <c r="BA191" s="462">
        <f>'ConventionalAllocations (Large)'!AS113</f>
        <v>0</v>
      </c>
      <c r="BB191" s="462">
        <f>'ConventionalAllocations (Large)'!AT113</f>
        <v>0</v>
      </c>
      <c r="BC191" s="462">
        <f>'ConventionalAllocations (Large)'!AU113</f>
        <v>0</v>
      </c>
      <c r="BD191" s="462">
        <f>'ConventionalAllocations (Large)'!AV113</f>
        <v>0</v>
      </c>
      <c r="BE191" s="462">
        <f>'ConventionalAllocations (Large)'!AW113</f>
        <v>0</v>
      </c>
      <c r="BF191" s="462">
        <f>'ConventionalAllocations (Large)'!AX113</f>
        <v>0</v>
      </c>
      <c r="BG191" s="462">
        <f>'ConventionalAllocations (Large)'!AY113</f>
        <v>0</v>
      </c>
      <c r="BH191" s="457">
        <f t="shared" si="2"/>
        <v>0</v>
      </c>
      <c r="BI191" s="457" t="str">
        <f>'ConventionalAllocations (Large)'!S113</f>
        <v xml:space="preserve">The capacity for this site has now been assigned to the Conventional Pending tab reflecting pending application 234110OUT (now approved Nov 2025). 
The original capacity figure (3776) given here derived from the Tall Building Feasibility Study, and was not informed by pending application 234110OUT. This feasibility work assumed a revised masterplan for phases 4-9, and the allocation boundary reflects these phases only. These figures are disregarded however with the trajectory defaulting to using the pending scheme.  
Of the 2404 net units permitted under phases 1-3 and forming part of the wider original site, 1512 net units remain to be completed relating to phases 2 and 3.  The relevant permissions associated with phases 2 and 3 are assigned to the Conventional Pipeline tab.
  </v>
      </c>
      <c r="BJ191" s="457" t="str">
        <f>'ConventionalAllocations (Large)'!Z113</f>
        <v>NA</v>
      </c>
      <c r="BK191" s="457" t="s">
        <v>1104</v>
      </c>
      <c r="BL191" s="457" t="s">
        <v>37</v>
      </c>
    </row>
    <row r="192" spans="1:64" x14ac:dyDescent="0.45">
      <c r="A192" s="462">
        <f>'ConventionalAllocations (Large)'!A114</f>
        <v>110</v>
      </c>
      <c r="B192" s="465" t="str">
        <f>'ConventionalAllocations (Large)'!B114</f>
        <v>12SO</v>
      </c>
      <c r="C192" s="462"/>
      <c r="D192" s="462"/>
      <c r="E192" s="462"/>
      <c r="F192" s="462"/>
      <c r="G192" s="116" t="str">
        <f>'ConventionalAllocations (Large)'!D114</f>
        <v>Scotts Road Trading Estate, Scotts Road, Southall, UB2 5DD</v>
      </c>
      <c r="H192" s="462" t="str">
        <f>'ConventionalAllocations (Large)'!E114</f>
        <v>Residential-led, mixed-use scheme (including some industrial).</v>
      </c>
      <c r="I192" s="462">
        <f>'ConventionalAllocations (Large)'!F114</f>
        <v>92</v>
      </c>
      <c r="J192" s="462">
        <f>'ConventionalAllocations (Large)'!H114</f>
        <v>0</v>
      </c>
      <c r="K192" s="462">
        <f>'ConventionalAllocations (Large)'!G114</f>
        <v>92</v>
      </c>
      <c r="L192" s="462" t="str">
        <f>'ConventionalAllocations (Large)'!I114</f>
        <v>None</v>
      </c>
      <c r="M192" s="462">
        <f>'ConventionalAllocations (Large)'!J114</f>
        <v>0</v>
      </c>
      <c r="N192" s="462">
        <f>'ConventionalAllocations (Large)'!K114</f>
        <v>92</v>
      </c>
      <c r="O192" s="462"/>
      <c r="P192" s="462"/>
      <c r="Q192" s="464" t="str">
        <f>'ConventionalAllocations (Large)'!L114</f>
        <v>Southall Green</v>
      </c>
      <c r="R192" s="464" t="str">
        <f>'ConventionalAllocations (Large)'!M114</f>
        <v>Southall</v>
      </c>
      <c r="S192" s="464">
        <f>'ConventionalAllocations (Large)'!N114</f>
        <v>511836</v>
      </c>
      <c r="T192" s="464">
        <f>'ConventionalAllocations (Large)'!O114</f>
        <v>179261</v>
      </c>
      <c r="U192" s="464">
        <f>'ConventionalAllocations (Large)'!P114</f>
        <v>0</v>
      </c>
      <c r="V192" s="464" t="str">
        <f>'ConventionalAllocations (Large)'!Q114</f>
        <v>No</v>
      </c>
      <c r="W192" s="462"/>
      <c r="X192" s="462"/>
      <c r="Y192" s="473">
        <f>'ConventionalAllocations (Large)'!R114</f>
        <v>0.59</v>
      </c>
      <c r="Z192" s="473">
        <f>'ConventionalAllocations (Large)'!T114</f>
        <v>92</v>
      </c>
      <c r="AA192" s="462"/>
      <c r="AB192" s="462"/>
      <c r="AC192" s="462"/>
      <c r="AD192" s="462"/>
      <c r="AE192" s="462"/>
      <c r="AF192" s="116"/>
      <c r="AG192" s="116" t="s">
        <v>1541</v>
      </c>
      <c r="AJ192" s="462">
        <v>0</v>
      </c>
      <c r="AK192" s="462"/>
      <c r="AL192" s="462"/>
      <c r="AM192" s="462"/>
      <c r="AN192" s="462"/>
      <c r="AO192" s="462"/>
      <c r="AP192" s="462"/>
      <c r="AQ192" s="462"/>
      <c r="AR192" s="116">
        <f>'ConventionalAllocations (Large)'!AJ114</f>
        <v>0</v>
      </c>
      <c r="AS192" s="116">
        <f>'ConventionalAllocations (Large)'!AK114</f>
        <v>0</v>
      </c>
      <c r="AT192" s="116">
        <f>'ConventionalAllocations (Large)'!AL114</f>
        <v>0</v>
      </c>
      <c r="AU192" s="116">
        <f>'ConventionalAllocations (Large)'!AM114</f>
        <v>0</v>
      </c>
      <c r="AV192" s="116">
        <f>'ConventionalAllocations (Large)'!AN114</f>
        <v>0</v>
      </c>
      <c r="AW192" s="116">
        <f>'ConventionalAllocations (Large)'!AO114</f>
        <v>0</v>
      </c>
      <c r="AX192" s="116">
        <f>'ConventionalAllocations (Large)'!AP114</f>
        <v>0</v>
      </c>
      <c r="AY192" s="116">
        <f>'ConventionalAllocations (Large)'!AQ114</f>
        <v>30</v>
      </c>
      <c r="AZ192" s="116">
        <f>'ConventionalAllocations (Large)'!AR114</f>
        <v>31</v>
      </c>
      <c r="BA192" s="116">
        <f>'ConventionalAllocations (Large)'!AS114</f>
        <v>31</v>
      </c>
      <c r="BB192" s="116">
        <f>'ConventionalAllocations (Large)'!AT114</f>
        <v>0</v>
      </c>
      <c r="BC192" s="116">
        <f>'ConventionalAllocations (Large)'!AU114</f>
        <v>0</v>
      </c>
      <c r="BD192" s="116">
        <f>'ConventionalAllocations (Large)'!AV114</f>
        <v>0</v>
      </c>
      <c r="BE192" s="116">
        <f>'ConventionalAllocations (Large)'!AW114</f>
        <v>0</v>
      </c>
      <c r="BF192" s="116">
        <f>'ConventionalAllocations (Large)'!AX114</f>
        <v>0</v>
      </c>
      <c r="BG192" s="116">
        <f>'ConventionalAllocations (Large)'!AY114</f>
        <v>92</v>
      </c>
      <c r="BH192" s="457">
        <f t="shared" si="2"/>
        <v>92</v>
      </c>
      <c r="BI192" s="457" t="str">
        <f>'ConventionalAllocations (Large)'!S114</f>
        <v>No relevant planning applications.
Capacity derived from Ealing R19 Capacity Assessment</v>
      </c>
      <c r="BJ192" s="457" t="str">
        <f>'ConventionalAllocations (Large)'!Z114</f>
        <v>Beyond 5 years. Figures not informed by extant or pending applications. Scenario 28</v>
      </c>
      <c r="BK192" s="457" t="s">
        <v>885</v>
      </c>
      <c r="BL192" s="457" t="s">
        <v>626</v>
      </c>
    </row>
    <row r="193" spans="1:64" x14ac:dyDescent="0.45">
      <c r="A193" s="462">
        <f>'ConventionalAllocations (Large)'!A115</f>
        <v>111</v>
      </c>
      <c r="B193" s="465" t="str">
        <f>'ConventionalAllocations (Large)'!B115</f>
        <v>13SO</v>
      </c>
      <c r="C193" s="462"/>
      <c r="D193" s="462"/>
      <c r="E193" s="462"/>
      <c r="F193" s="462"/>
      <c r="G193" s="116" t="str">
        <f>'ConventionalAllocations (Large)'!D115</f>
        <v>Endsleigh Industrial Estate, Endsleigh Road, Southall, UB2 5QR</v>
      </c>
      <c r="H193" s="462" t="str">
        <f>'ConventionalAllocations (Large)'!E115</f>
        <v>Residential-led, mixed-use scheme (including some industrial).</v>
      </c>
      <c r="I193" s="462">
        <f>'ConventionalAllocations (Large)'!F115</f>
        <v>59</v>
      </c>
      <c r="J193" s="462">
        <f>'ConventionalAllocations (Large)'!H115</f>
        <v>0</v>
      </c>
      <c r="K193" s="462">
        <f>'ConventionalAllocations (Large)'!G115</f>
        <v>59</v>
      </c>
      <c r="L193" s="462" t="str">
        <f>'ConventionalAllocations (Large)'!I115</f>
        <v>190140FUL</v>
      </c>
      <c r="M193" s="462">
        <f>'ConventionalAllocations (Large)'!J115</f>
        <v>9</v>
      </c>
      <c r="N193" s="462">
        <f>'ConventionalAllocations (Large)'!K115</f>
        <v>50</v>
      </c>
      <c r="O193" s="462"/>
      <c r="P193" s="462"/>
      <c r="Q193" s="464" t="str">
        <f>'ConventionalAllocations (Large)'!L115</f>
        <v xml:space="preserve">Norwood Green </v>
      </c>
      <c r="R193" s="464" t="str">
        <f>'ConventionalAllocations (Large)'!M115</f>
        <v>Southall</v>
      </c>
      <c r="S193" s="464">
        <f>'ConventionalAllocations (Large)'!N115</f>
        <v>512530</v>
      </c>
      <c r="T193" s="464">
        <f>'ConventionalAllocations (Large)'!O115</f>
        <v>178783</v>
      </c>
      <c r="U193" s="464">
        <f>'ConventionalAllocations (Large)'!P115</f>
        <v>0</v>
      </c>
      <c r="V193" s="464" t="str">
        <f>'ConventionalAllocations (Large)'!Q115</f>
        <v>No</v>
      </c>
      <c r="W193" s="462"/>
      <c r="X193" s="462"/>
      <c r="Y193" s="473">
        <f>'ConventionalAllocations (Large)'!R115</f>
        <v>1.1399999999999999</v>
      </c>
      <c r="Z193" s="473">
        <f>'ConventionalAllocations (Large)'!T115</f>
        <v>50</v>
      </c>
      <c r="AA193" s="462"/>
      <c r="AB193" s="462"/>
      <c r="AC193" s="462"/>
      <c r="AD193" s="462"/>
      <c r="AE193" s="462"/>
      <c r="AF193" s="116"/>
      <c r="AG193" s="116" t="s">
        <v>1541</v>
      </c>
      <c r="AJ193" s="462">
        <v>0</v>
      </c>
      <c r="AK193" s="462"/>
      <c r="AL193" s="462"/>
      <c r="AM193" s="462"/>
      <c r="AN193" s="462"/>
      <c r="AO193" s="462"/>
      <c r="AP193" s="462"/>
      <c r="AQ193" s="462"/>
      <c r="AR193" s="116">
        <f>'ConventionalAllocations (Large)'!AJ115</f>
        <v>0</v>
      </c>
      <c r="AS193" s="116">
        <f>'ConventionalAllocations (Large)'!AK115</f>
        <v>0</v>
      </c>
      <c r="AT193" s="116">
        <f>'ConventionalAllocations (Large)'!AL115</f>
        <v>0</v>
      </c>
      <c r="AU193" s="116">
        <f>'ConventionalAllocations (Large)'!AM115</f>
        <v>0</v>
      </c>
      <c r="AV193" s="116">
        <f>'ConventionalAllocations (Large)'!AN115</f>
        <v>0</v>
      </c>
      <c r="AW193" s="116">
        <f>'ConventionalAllocations (Large)'!AO115</f>
        <v>0</v>
      </c>
      <c r="AX193" s="116">
        <f>'ConventionalAllocations (Large)'!AP115</f>
        <v>0</v>
      </c>
      <c r="AY193" s="116">
        <f>'ConventionalAllocations (Large)'!AQ115</f>
        <v>16</v>
      </c>
      <c r="AZ193" s="116">
        <f>'ConventionalAllocations (Large)'!AR115</f>
        <v>17</v>
      </c>
      <c r="BA193" s="116">
        <f>'ConventionalAllocations (Large)'!AS115</f>
        <v>17</v>
      </c>
      <c r="BB193" s="116">
        <f>'ConventionalAllocations (Large)'!AT115</f>
        <v>0</v>
      </c>
      <c r="BC193" s="116">
        <f>'ConventionalAllocations (Large)'!AU115</f>
        <v>0</v>
      </c>
      <c r="BD193" s="116">
        <f>'ConventionalAllocations (Large)'!AV115</f>
        <v>0</v>
      </c>
      <c r="BE193" s="116">
        <f>'ConventionalAllocations (Large)'!AW115</f>
        <v>0</v>
      </c>
      <c r="BF193" s="116">
        <f>'ConventionalAllocations (Large)'!AX115</f>
        <v>0</v>
      </c>
      <c r="BG193" s="116">
        <f>'ConventionalAllocations (Large)'!AY115</f>
        <v>50</v>
      </c>
      <c r="BH193" s="457">
        <f t="shared" si="2"/>
        <v>50</v>
      </c>
      <c r="BI193" s="457" t="str">
        <f>'ConventionalAllocations (Large)'!S115</f>
        <v>Capacity derived from Ealing R19 Capacity Assessment.  Existing permission (190140FUL) for 9 units on small part of allocation site assigned to Pipeline.</v>
      </c>
      <c r="BJ193" s="457" t="str">
        <f>'ConventionalAllocations (Large)'!Z115</f>
        <v>Beyond 5 years. Scenario 28</v>
      </c>
      <c r="BK193" s="457" t="s">
        <v>1440</v>
      </c>
      <c r="BL193" s="457" t="s">
        <v>685</v>
      </c>
    </row>
    <row r="194" spans="1:64" x14ac:dyDescent="0.45">
      <c r="A194" s="462">
        <f>'ConventionalAllocations (Large)'!A116</f>
        <v>112</v>
      </c>
      <c r="B194" s="465" t="str">
        <f>'ConventionalAllocations (Large)'!B116</f>
        <v>14SO</v>
      </c>
      <c r="C194" s="462"/>
      <c r="D194" s="462"/>
      <c r="E194" s="462"/>
      <c r="F194" s="462"/>
      <c r="G194" s="116" t="str">
        <f>'ConventionalAllocations (Large)'!D116</f>
        <v>Witley Works, Witley Gardens, Southall, UB2 4ES</v>
      </c>
      <c r="H194" s="462" t="str">
        <f>'ConventionalAllocations (Large)'!E116</f>
        <v>Industrial-led mixed-use intensification</v>
      </c>
      <c r="I194" s="462">
        <f>'ConventionalAllocations (Large)'!F116</f>
        <v>55</v>
      </c>
      <c r="J194" s="462">
        <f>'ConventionalAllocations (Large)'!H116</f>
        <v>12</v>
      </c>
      <c r="K194" s="462">
        <f>'ConventionalAllocations (Large)'!G116</f>
        <v>43</v>
      </c>
      <c r="L194" s="462" t="str">
        <f>'ConventionalAllocations (Large)'!I116</f>
        <v>None</v>
      </c>
      <c r="M194" s="462">
        <f>'ConventionalAllocations (Large)'!J116</f>
        <v>0</v>
      </c>
      <c r="N194" s="462">
        <f>'ConventionalAllocations (Large)'!K116</f>
        <v>43</v>
      </c>
      <c r="O194" s="462"/>
      <c r="P194" s="462"/>
      <c r="Q194" s="464" t="str">
        <f>'ConventionalAllocations (Large)'!L116</f>
        <v xml:space="preserve">Norwood Green </v>
      </c>
      <c r="R194" s="464" t="str">
        <f>'ConventionalAllocations (Large)'!M116</f>
        <v>Southall</v>
      </c>
      <c r="S194" s="464">
        <f>'ConventionalAllocations (Large)'!N116</f>
        <v>512695</v>
      </c>
      <c r="T194" s="464">
        <f>'ConventionalAllocations (Large)'!O116</f>
        <v>178825</v>
      </c>
      <c r="U194" s="464">
        <f>'ConventionalAllocations (Large)'!P116</f>
        <v>0</v>
      </c>
      <c r="V194" s="464" t="str">
        <f>'ConventionalAllocations (Large)'!Q116</f>
        <v>No</v>
      </c>
      <c r="W194" s="462"/>
      <c r="X194" s="462"/>
      <c r="Y194" s="473">
        <f>'ConventionalAllocations (Large)'!R116</f>
        <v>1.25</v>
      </c>
      <c r="Z194" s="473">
        <f>'ConventionalAllocations (Large)'!T116</f>
        <v>43</v>
      </c>
      <c r="AA194" s="462"/>
      <c r="AB194" s="462"/>
      <c r="AC194" s="462"/>
      <c r="AD194" s="462"/>
      <c r="AE194" s="462"/>
      <c r="AF194" s="116"/>
      <c r="AG194" s="116" t="s">
        <v>1541</v>
      </c>
      <c r="AJ194" s="462">
        <v>0</v>
      </c>
      <c r="AK194" s="462"/>
      <c r="AL194" s="462"/>
      <c r="AM194" s="462"/>
      <c r="AN194" s="462"/>
      <c r="AO194" s="462"/>
      <c r="AP194" s="462"/>
      <c r="AQ194" s="462"/>
      <c r="AR194" s="116">
        <f>'ConventionalAllocations (Large)'!AJ116</f>
        <v>0</v>
      </c>
      <c r="AS194" s="116">
        <f>'ConventionalAllocations (Large)'!AK116</f>
        <v>0</v>
      </c>
      <c r="AT194" s="116">
        <f>'ConventionalAllocations (Large)'!AL116</f>
        <v>0</v>
      </c>
      <c r="AU194" s="116">
        <f>'ConventionalAllocations (Large)'!AM116</f>
        <v>0</v>
      </c>
      <c r="AV194" s="116">
        <f>'ConventionalAllocations (Large)'!AN116</f>
        <v>0</v>
      </c>
      <c r="AW194" s="116">
        <f>'ConventionalAllocations (Large)'!AO116</f>
        <v>0</v>
      </c>
      <c r="AX194" s="116">
        <f>'ConventionalAllocations (Large)'!AP116</f>
        <v>0</v>
      </c>
      <c r="AY194" s="116">
        <f>'ConventionalAllocations (Large)'!AQ116</f>
        <v>14</v>
      </c>
      <c r="AZ194" s="116">
        <f>'ConventionalAllocations (Large)'!AR116</f>
        <v>14</v>
      </c>
      <c r="BA194" s="116">
        <f>'ConventionalAllocations (Large)'!AS116</f>
        <v>15</v>
      </c>
      <c r="BB194" s="116">
        <f>'ConventionalAllocations (Large)'!AT116</f>
        <v>0</v>
      </c>
      <c r="BC194" s="116">
        <f>'ConventionalAllocations (Large)'!AU116</f>
        <v>0</v>
      </c>
      <c r="BD194" s="116">
        <f>'ConventionalAllocations (Large)'!AV116</f>
        <v>0</v>
      </c>
      <c r="BE194" s="116">
        <f>'ConventionalAllocations (Large)'!AW116</f>
        <v>0</v>
      </c>
      <c r="BF194" s="116">
        <f>'ConventionalAllocations (Large)'!AX116</f>
        <v>0</v>
      </c>
      <c r="BG194" s="116">
        <f>'ConventionalAllocations (Large)'!AY116</f>
        <v>43</v>
      </c>
      <c r="BH194" s="457">
        <f t="shared" si="2"/>
        <v>43</v>
      </c>
      <c r="BI194" s="457" t="str">
        <f>'ConventionalAllocations (Large)'!S116</f>
        <v>No relevant planning applications.
Capacity derived from Ealing R19 Capacity Assessment. 12 existing residential units identified at this site (9 at Witley Court and 3 at Heller House).</v>
      </c>
      <c r="BJ194" s="457" t="str">
        <f>'ConventionalAllocations (Large)'!Z116</f>
        <v>Beyond 5 years. Scenario 28</v>
      </c>
      <c r="BK194" s="457" t="s">
        <v>1399</v>
      </c>
      <c r="BL194" s="457" t="s">
        <v>685</v>
      </c>
    </row>
    <row r="195" spans="1:64" s="76" customFormat="1" hidden="1" x14ac:dyDescent="0.45">
      <c r="A195" s="462">
        <f>'ConventionalAllocations (Large)'!A117</f>
        <v>113</v>
      </c>
      <c r="B195" s="486" t="str">
        <f>'ConventionalAllocations (Large)'!B117</f>
        <v>15SO</v>
      </c>
      <c r="C195" s="462"/>
      <c r="D195" s="462"/>
      <c r="E195" s="462"/>
      <c r="F195" s="462"/>
      <c r="G195" s="462" t="str">
        <f>'ConventionalAllocations (Large)'!D117</f>
        <v>Monorep Site, Poplar Avenue, Southall, UB2 4PN</v>
      </c>
      <c r="H195" s="462" t="str">
        <f>'ConventionalAllocations (Large)'!E117</f>
        <v>Residential led mixed use development</v>
      </c>
      <c r="I195" s="462">
        <f>'ConventionalAllocations (Large)'!F117</f>
        <v>42</v>
      </c>
      <c r="J195" s="462">
        <f>'ConventionalAllocations (Large)'!H117</f>
        <v>0</v>
      </c>
      <c r="K195" s="462">
        <f>'ConventionalAllocations (Large)'!G117</f>
        <v>42</v>
      </c>
      <c r="L195" s="462" t="str">
        <f>'ConventionalAllocations (Large)'!I117</f>
        <v xml:space="preserve">211779PAC </v>
      </c>
      <c r="M195" s="462">
        <f>'ConventionalAllocations (Large)'!J117</f>
        <v>0</v>
      </c>
      <c r="N195" s="462">
        <f>'ConventionalAllocations (Large)'!K117</f>
        <v>42</v>
      </c>
      <c r="O195" s="462"/>
      <c r="P195" s="462"/>
      <c r="Q195" s="464" t="str">
        <f>'ConventionalAllocations (Large)'!L117</f>
        <v xml:space="preserve">Norwood Green </v>
      </c>
      <c r="R195" s="464" t="str">
        <f>'ConventionalAllocations (Large)'!M117</f>
        <v>Southall</v>
      </c>
      <c r="S195" s="464">
        <f>'ConventionalAllocations (Large)'!N117</f>
        <v>0</v>
      </c>
      <c r="T195" s="464">
        <f>'ConventionalAllocations (Large)'!O117</f>
        <v>0</v>
      </c>
      <c r="U195" s="464">
        <f>'ConventionalAllocations (Large)'!P117</f>
        <v>0</v>
      </c>
      <c r="V195" s="464" t="str">
        <f>'ConventionalAllocations (Large)'!Q117</f>
        <v>No</v>
      </c>
      <c r="W195" s="462"/>
      <c r="X195" s="462"/>
      <c r="Y195" s="448">
        <f>'ConventionalAllocations (Large)'!R117</f>
        <v>0.49</v>
      </c>
      <c r="Z195" s="448">
        <f>'ConventionalAllocations (Large)'!T117</f>
        <v>0</v>
      </c>
      <c r="AA195" s="462"/>
      <c r="AB195" s="462"/>
      <c r="AC195" s="462"/>
      <c r="AD195" s="462"/>
      <c r="AE195" s="462"/>
      <c r="AF195" s="462"/>
      <c r="AG195" s="462"/>
      <c r="AJ195" s="462">
        <v>0</v>
      </c>
      <c r="AK195" s="462"/>
      <c r="AL195" s="462"/>
      <c r="AM195" s="462"/>
      <c r="AN195" s="462"/>
      <c r="AO195" s="462"/>
      <c r="AP195" s="462"/>
      <c r="AQ195" s="462"/>
      <c r="AR195" s="462">
        <f>'ConventionalAllocations (Large)'!AJ117</f>
        <v>0</v>
      </c>
      <c r="AS195" s="462">
        <f>'ConventionalAllocations (Large)'!AK117</f>
        <v>0</v>
      </c>
      <c r="AT195" s="462">
        <f>'ConventionalAllocations (Large)'!AL117</f>
        <v>0</v>
      </c>
      <c r="AU195" s="462">
        <f>'ConventionalAllocations (Large)'!AM117</f>
        <v>0</v>
      </c>
      <c r="AV195" s="462">
        <f>'ConventionalAllocations (Large)'!AN117</f>
        <v>0</v>
      </c>
      <c r="AW195" s="462">
        <f>'ConventionalAllocations (Large)'!AO117</f>
        <v>0</v>
      </c>
      <c r="AX195" s="462">
        <f>'ConventionalAllocations (Large)'!AP117</f>
        <v>0</v>
      </c>
      <c r="AY195" s="462">
        <f>'ConventionalAllocations (Large)'!AQ117</f>
        <v>0</v>
      </c>
      <c r="AZ195" s="462">
        <f>'ConventionalAllocations (Large)'!AR117</f>
        <v>0</v>
      </c>
      <c r="BA195" s="462">
        <f>'ConventionalAllocations (Large)'!AS117</f>
        <v>0</v>
      </c>
      <c r="BB195" s="462">
        <f>'ConventionalAllocations (Large)'!AT117</f>
        <v>0</v>
      </c>
      <c r="BC195" s="462">
        <f>'ConventionalAllocations (Large)'!AU117</f>
        <v>0</v>
      </c>
      <c r="BD195" s="462">
        <f>'ConventionalAllocations (Large)'!AV117</f>
        <v>0</v>
      </c>
      <c r="BE195" s="462">
        <f>'ConventionalAllocations (Large)'!AW117</f>
        <v>0</v>
      </c>
      <c r="BF195" s="462">
        <f>'ConventionalAllocations (Large)'!AX117</f>
        <v>0</v>
      </c>
      <c r="BG195" s="462">
        <f>'ConventionalAllocations (Large)'!AY117</f>
        <v>0</v>
      </c>
      <c r="BH195" s="457">
        <f t="shared" si="2"/>
        <v>0</v>
      </c>
      <c r="BI195" s="457" t="str">
        <f>'ConventionalAllocations (Large)'!S117</f>
        <v xml:space="preserve">Recently implemented/regularised development removes scope to accommodate residential on this site. 
The original capacity estimate (42) derived from Ealing R19 Capacity Assessment.
Note however that this site is now subject to a part-retrospective application (241738FUL) involving a change of use of the existing car showroom and MOT garage into a place of worship.  This application was approved in April 2025.  It is not captured in the trajectory as it comprises no residential component. </v>
      </c>
      <c r="BJ195" s="457" t="str">
        <f>'ConventionalAllocations (Large)'!Z117</f>
        <v>NA</v>
      </c>
      <c r="BK195" s="457" t="s">
        <v>1298</v>
      </c>
      <c r="BL195" s="457" t="s">
        <v>37</v>
      </c>
    </row>
    <row r="196" spans="1:64" s="76" customFormat="1" hidden="1" x14ac:dyDescent="0.45">
      <c r="A196" s="462">
        <f>'ConventionalAllocations (Large)'!A118</f>
        <v>114</v>
      </c>
      <c r="B196" s="486" t="str">
        <f>'ConventionalAllocations (Large)'!B118</f>
        <v>16SO</v>
      </c>
      <c r="C196" s="462"/>
      <c r="D196" s="462"/>
      <c r="E196" s="462"/>
      <c r="F196" s="462"/>
      <c r="G196" s="462" t="str">
        <f>'ConventionalAllocations (Large)'!D118</f>
        <v>Warren Farm and Imperial College Land, Windmill Lane, Southall, UB2 4NE</v>
      </c>
      <c r="H196" s="462" t="str">
        <f>'ConventionalAllocations (Large)'!E118</f>
        <v>Outdoor sport facility and nature reserve</v>
      </c>
      <c r="I196" s="462">
        <f>'ConventionalAllocations (Large)'!F118</f>
        <v>0</v>
      </c>
      <c r="J196" s="462">
        <f>'ConventionalAllocations (Large)'!H118</f>
        <v>0</v>
      </c>
      <c r="K196" s="462">
        <f>'ConventionalAllocations (Large)'!G118</f>
        <v>0</v>
      </c>
      <c r="L196" s="462" t="str">
        <f>'ConventionalAllocations (Large)'!I118</f>
        <v>None</v>
      </c>
      <c r="M196" s="462">
        <f>'ConventionalAllocations (Large)'!J118</f>
        <v>0</v>
      </c>
      <c r="N196" s="462">
        <f>'ConventionalAllocations (Large)'!K118</f>
        <v>0</v>
      </c>
      <c r="O196" s="462"/>
      <c r="P196" s="462"/>
      <c r="Q196" s="464" t="str">
        <f>'ConventionalAllocations (Large)'!L118</f>
        <v xml:space="preserve">Norwood Green </v>
      </c>
      <c r="R196" s="464" t="str">
        <f>'ConventionalAllocations (Large)'!M118</f>
        <v>Southall</v>
      </c>
      <c r="S196" s="464">
        <f>'ConventionalAllocations (Large)'!N118</f>
        <v>0</v>
      </c>
      <c r="T196" s="464">
        <f>'ConventionalAllocations (Large)'!O118</f>
        <v>0</v>
      </c>
      <c r="U196" s="464">
        <f>'ConventionalAllocations (Large)'!P118</f>
        <v>0</v>
      </c>
      <c r="V196" s="464" t="str">
        <f>'ConventionalAllocations (Large)'!Q118</f>
        <v>No</v>
      </c>
      <c r="W196" s="462"/>
      <c r="X196" s="462"/>
      <c r="Y196" s="448">
        <f>'ConventionalAllocations (Large)'!R118</f>
        <v>33.81</v>
      </c>
      <c r="Z196" s="448">
        <f>'ConventionalAllocations (Large)'!T118</f>
        <v>0</v>
      </c>
      <c r="AA196" s="462"/>
      <c r="AB196" s="462"/>
      <c r="AC196" s="462"/>
      <c r="AD196" s="462"/>
      <c r="AE196" s="462"/>
      <c r="AF196" s="462"/>
      <c r="AG196" s="462"/>
      <c r="AJ196" s="462">
        <v>0</v>
      </c>
      <c r="AK196" s="462"/>
      <c r="AL196" s="462"/>
      <c r="AM196" s="462"/>
      <c r="AN196" s="462"/>
      <c r="AO196" s="462"/>
      <c r="AP196" s="462"/>
      <c r="AQ196" s="462"/>
      <c r="AR196" s="462">
        <f>'ConventionalAllocations (Large)'!AJ118</f>
        <v>0</v>
      </c>
      <c r="AS196" s="462">
        <f>'ConventionalAllocations (Large)'!AK118</f>
        <v>0</v>
      </c>
      <c r="AT196" s="462">
        <f>'ConventionalAllocations (Large)'!AL118</f>
        <v>0</v>
      </c>
      <c r="AU196" s="462">
        <f>'ConventionalAllocations (Large)'!AM118</f>
        <v>0</v>
      </c>
      <c r="AV196" s="462">
        <f>'ConventionalAllocations (Large)'!AN118</f>
        <v>0</v>
      </c>
      <c r="AW196" s="462">
        <f>'ConventionalAllocations (Large)'!AO118</f>
        <v>0</v>
      </c>
      <c r="AX196" s="462">
        <f>'ConventionalAllocations (Large)'!AP118</f>
        <v>0</v>
      </c>
      <c r="AY196" s="462">
        <f>'ConventionalAllocations (Large)'!AQ118</f>
        <v>0</v>
      </c>
      <c r="AZ196" s="462">
        <f>'ConventionalAllocations (Large)'!AR118</f>
        <v>0</v>
      </c>
      <c r="BA196" s="462">
        <f>'ConventionalAllocations (Large)'!AS118</f>
        <v>0</v>
      </c>
      <c r="BB196" s="462">
        <f>'ConventionalAllocations (Large)'!AT118</f>
        <v>0</v>
      </c>
      <c r="BC196" s="462">
        <f>'ConventionalAllocations (Large)'!AU118</f>
        <v>0</v>
      </c>
      <c r="BD196" s="462">
        <f>'ConventionalAllocations (Large)'!AV118</f>
        <v>0</v>
      </c>
      <c r="BE196" s="462">
        <f>'ConventionalAllocations (Large)'!AW118</f>
        <v>0</v>
      </c>
      <c r="BF196" s="462">
        <f>'ConventionalAllocations (Large)'!AX118</f>
        <v>0</v>
      </c>
      <c r="BG196" s="462">
        <f>'ConventionalAllocations (Large)'!AY118</f>
        <v>0</v>
      </c>
      <c r="BH196" s="457">
        <f t="shared" si="2"/>
        <v>0</v>
      </c>
      <c r="BI196" s="457" t="str">
        <f>'ConventionalAllocations (Large)'!S118</f>
        <v>No residential component</v>
      </c>
      <c r="BJ196" s="457" t="str">
        <f>'ConventionalAllocations (Large)'!Z118</f>
        <v>NA</v>
      </c>
      <c r="BK196" s="457" t="s">
        <v>1115</v>
      </c>
      <c r="BL196" s="457" t="s">
        <v>37</v>
      </c>
    </row>
    <row r="197" spans="1:64" x14ac:dyDescent="0.45">
      <c r="A197" s="462">
        <f>'ConventionalAllocations (Large)'!A119</f>
        <v>115</v>
      </c>
      <c r="B197" s="465" t="str">
        <f>'ConventionalAllocations (Large)'!B119</f>
        <v>17SO</v>
      </c>
      <c r="C197" s="462"/>
      <c r="D197" s="462"/>
      <c r="E197" s="462"/>
      <c r="F197" s="462"/>
      <c r="G197" s="116" t="str">
        <f>'ConventionalAllocations (Large)'!D119</f>
        <v>Great Western Triangle Centre, Uxbridge Road, Southall, UB1 3EJ</v>
      </c>
      <c r="H197" s="462" t="str">
        <f>'ConventionalAllocations (Large)'!E119</f>
        <v>Mixed industrial intensification</v>
      </c>
      <c r="I197" s="462">
        <f>'ConventionalAllocations (Large)'!F119</f>
        <v>64</v>
      </c>
      <c r="J197" s="462">
        <f>'ConventionalAllocations (Large)'!H119</f>
        <v>4</v>
      </c>
      <c r="K197" s="462">
        <f>'ConventionalAllocations (Large)'!G119</f>
        <v>60</v>
      </c>
      <c r="L197" s="462" t="str">
        <f>'ConventionalAllocations (Large)'!I119</f>
        <v>None</v>
      </c>
      <c r="M197" s="462">
        <f>'ConventionalAllocations (Large)'!J119</f>
        <v>0</v>
      </c>
      <c r="N197" s="462">
        <f>'ConventionalAllocations (Large)'!K119</f>
        <v>60</v>
      </c>
      <c r="O197" s="462"/>
      <c r="P197" s="462"/>
      <c r="Q197" s="464" t="str">
        <f>'ConventionalAllocations (Large)'!L119</f>
        <v xml:space="preserve">Norwood Green </v>
      </c>
      <c r="R197" s="464" t="str">
        <f>'ConventionalAllocations (Large)'!M119</f>
        <v>Southall</v>
      </c>
      <c r="S197" s="464">
        <f>'ConventionalAllocations (Large)'!N119</f>
        <v>514576</v>
      </c>
      <c r="T197" s="464">
        <f>'ConventionalAllocations (Large)'!O119</f>
        <v>180245</v>
      </c>
      <c r="U197" s="464">
        <f>'ConventionalAllocations (Large)'!P119</f>
        <v>0</v>
      </c>
      <c r="V197" s="464" t="str">
        <f>'ConventionalAllocations (Large)'!Q119</f>
        <v>No</v>
      </c>
      <c r="W197" s="462"/>
      <c r="X197" s="462"/>
      <c r="Y197" s="473">
        <f>'ConventionalAllocations (Large)'!R119</f>
        <v>1.84</v>
      </c>
      <c r="Z197" s="473">
        <f>'ConventionalAllocations (Large)'!T119</f>
        <v>60</v>
      </c>
      <c r="AA197" s="462"/>
      <c r="AB197" s="462"/>
      <c r="AC197" s="462"/>
      <c r="AD197" s="462"/>
      <c r="AE197" s="462"/>
      <c r="AF197" s="116"/>
      <c r="AG197" s="116" t="s">
        <v>1541</v>
      </c>
      <c r="AJ197" s="462">
        <v>0</v>
      </c>
      <c r="AK197" s="462"/>
      <c r="AL197" s="462"/>
      <c r="AM197" s="462"/>
      <c r="AN197" s="462"/>
      <c r="AO197" s="462"/>
      <c r="AP197" s="462"/>
      <c r="AQ197" s="462"/>
      <c r="AR197" s="116">
        <f>'ConventionalAllocations (Large)'!AJ119</f>
        <v>0</v>
      </c>
      <c r="AS197" s="116">
        <f>'ConventionalAllocations (Large)'!AK119</f>
        <v>0</v>
      </c>
      <c r="AT197" s="116">
        <f>'ConventionalAllocations (Large)'!AL119</f>
        <v>0</v>
      </c>
      <c r="AU197" s="116">
        <f>'ConventionalAllocations (Large)'!AM119</f>
        <v>0</v>
      </c>
      <c r="AV197" s="116">
        <f>'ConventionalAllocations (Large)'!AN119</f>
        <v>0</v>
      </c>
      <c r="AW197" s="116">
        <f>'ConventionalAllocations (Large)'!AO119</f>
        <v>0</v>
      </c>
      <c r="AX197" s="116">
        <f>'ConventionalAllocations (Large)'!AP119</f>
        <v>0</v>
      </c>
      <c r="AY197" s="116">
        <f>'ConventionalAllocations (Large)'!AQ119</f>
        <v>0</v>
      </c>
      <c r="AZ197" s="116">
        <f>'ConventionalAllocations (Large)'!AR119</f>
        <v>20</v>
      </c>
      <c r="BA197" s="116">
        <f>'ConventionalAllocations (Large)'!AS119</f>
        <v>20</v>
      </c>
      <c r="BB197" s="116">
        <f>'ConventionalAllocations (Large)'!AT119</f>
        <v>20</v>
      </c>
      <c r="BC197" s="116">
        <f>'ConventionalAllocations (Large)'!AU119</f>
        <v>0</v>
      </c>
      <c r="BD197" s="116">
        <f>'ConventionalAllocations (Large)'!AV119</f>
        <v>0</v>
      </c>
      <c r="BE197" s="116">
        <f>'ConventionalAllocations (Large)'!AW119</f>
        <v>0</v>
      </c>
      <c r="BF197" s="116">
        <f>'ConventionalAllocations (Large)'!AX119</f>
        <v>0</v>
      </c>
      <c r="BG197" s="116">
        <f>'ConventionalAllocations (Large)'!AY119</f>
        <v>60</v>
      </c>
      <c r="BH197" s="457">
        <f t="shared" si="2"/>
        <v>60</v>
      </c>
      <c r="BI197" s="457" t="str">
        <f>'ConventionalAllocations (Large)'!S119</f>
        <v>No relevant planning applications (180253PAOR implemented).
Capacity derived from Ealing R19 Capacity Assessment (SIL)</v>
      </c>
      <c r="BJ197" s="457" t="str">
        <f>'ConventionalAllocations (Large)'!Z119</f>
        <v xml:space="preserve">Bespoke. Beyond 5 years - noting mix intensification model. Some early pre-app discussions have occurred.   </v>
      </c>
      <c r="BK197" s="457" t="s">
        <v>911</v>
      </c>
      <c r="BL197" s="457" t="s">
        <v>912</v>
      </c>
    </row>
    <row r="198" spans="1:64" s="76" customFormat="1" hidden="1" x14ac:dyDescent="0.45">
      <c r="A198" s="462">
        <f>'ConventionalAllocations (Large)'!A120</f>
        <v>116</v>
      </c>
      <c r="B198" s="486" t="str">
        <f>'ConventionalAllocations (Large)'!B120</f>
        <v>NA</v>
      </c>
      <c r="C198" s="462"/>
      <c r="D198" s="462"/>
      <c r="E198" s="462"/>
      <c r="F198" s="462"/>
      <c r="G198" s="462" t="str">
        <f>'ConventionalAllocations (Large)'!D120</f>
        <v>Hanson's Timber Yard &amp; MOTEC</v>
      </c>
      <c r="H198" s="462" t="str">
        <f>'ConventionalAllocations (Large)'!E120</f>
        <v>Residential, employment and community open space</v>
      </c>
      <c r="I198" s="462">
        <f>'ConventionalAllocations (Large)'!F120</f>
        <v>47</v>
      </c>
      <c r="J198" s="462">
        <f>'ConventionalAllocations (Large)'!H120</f>
        <v>0</v>
      </c>
      <c r="K198" s="462">
        <f>'ConventionalAllocations (Large)'!G120</f>
        <v>47</v>
      </c>
      <c r="L198" s="462" t="str">
        <f>'ConventionalAllocations (Large)'!I120</f>
        <v>None</v>
      </c>
      <c r="M198" s="462">
        <f>'ConventionalAllocations (Large)'!J120</f>
        <v>0</v>
      </c>
      <c r="N198" s="462">
        <f>'ConventionalAllocations (Large)'!K120</f>
        <v>0</v>
      </c>
      <c r="O198" s="462"/>
      <c r="P198" s="462"/>
      <c r="Q198" s="464" t="str">
        <f>'ConventionalAllocations (Large)'!L120</f>
        <v>Dormers Wells</v>
      </c>
      <c r="R198" s="464" t="str">
        <f>'ConventionalAllocations (Large)'!M120</f>
        <v>Southall</v>
      </c>
      <c r="S198" s="464">
        <f>'ConventionalAllocations (Large)'!N120</f>
        <v>0</v>
      </c>
      <c r="T198" s="464">
        <f>'ConventionalAllocations (Large)'!O120</f>
        <v>0</v>
      </c>
      <c r="U198" s="464">
        <f>'ConventionalAllocations (Large)'!P120</f>
        <v>0</v>
      </c>
      <c r="V198" s="464" t="str">
        <f>'ConventionalAllocations (Large)'!Q120</f>
        <v>No</v>
      </c>
      <c r="W198" s="462"/>
      <c r="X198" s="462"/>
      <c r="Y198" s="448">
        <f>'ConventionalAllocations (Large)'!R120</f>
        <v>0.84</v>
      </c>
      <c r="Z198" s="448">
        <f>'ConventionalAllocations (Large)'!T120</f>
        <v>0</v>
      </c>
      <c r="AA198" s="462"/>
      <c r="AB198" s="462"/>
      <c r="AC198" s="462"/>
      <c r="AD198" s="462"/>
      <c r="AE198" s="462"/>
      <c r="AF198" s="462"/>
      <c r="AG198" s="462"/>
      <c r="AJ198" s="462">
        <v>0</v>
      </c>
      <c r="AK198" s="462"/>
      <c r="AL198" s="462"/>
      <c r="AM198" s="462"/>
      <c r="AN198" s="462"/>
      <c r="AO198" s="462"/>
      <c r="AP198" s="462"/>
      <c r="AQ198" s="462"/>
      <c r="AR198" s="462">
        <f>'ConventionalAllocations (Large)'!AJ120</f>
        <v>0</v>
      </c>
      <c r="AS198" s="462">
        <f>'ConventionalAllocations (Large)'!AK120</f>
        <v>0</v>
      </c>
      <c r="AT198" s="462">
        <f>'ConventionalAllocations (Large)'!AL120</f>
        <v>0</v>
      </c>
      <c r="AU198" s="462">
        <f>'ConventionalAllocations (Large)'!AM120</f>
        <v>0</v>
      </c>
      <c r="AV198" s="462">
        <f>'ConventionalAllocations (Large)'!AN120</f>
        <v>0</v>
      </c>
      <c r="AW198" s="462">
        <f>'ConventionalAllocations (Large)'!AO120</f>
        <v>0</v>
      </c>
      <c r="AX198" s="462">
        <f>'ConventionalAllocations (Large)'!AP120</f>
        <v>0</v>
      </c>
      <c r="AY198" s="462">
        <f>'ConventionalAllocations (Large)'!AQ120</f>
        <v>0</v>
      </c>
      <c r="AZ198" s="462">
        <f>'ConventionalAllocations (Large)'!AR120</f>
        <v>0</v>
      </c>
      <c r="BA198" s="462">
        <f>'ConventionalAllocations (Large)'!AS120</f>
        <v>0</v>
      </c>
      <c r="BB198" s="462">
        <f>'ConventionalAllocations (Large)'!AT120</f>
        <v>0</v>
      </c>
      <c r="BC198" s="462">
        <f>'ConventionalAllocations (Large)'!AU120</f>
        <v>0</v>
      </c>
      <c r="BD198" s="462">
        <f>'ConventionalAllocations (Large)'!AV120</f>
        <v>0</v>
      </c>
      <c r="BE198" s="462">
        <f>'ConventionalAllocations (Large)'!AW120</f>
        <v>0</v>
      </c>
      <c r="BF198" s="462">
        <f>'ConventionalAllocations (Large)'!AX120</f>
        <v>0</v>
      </c>
      <c r="BG198" s="462">
        <f>'ConventionalAllocations (Large)'!AY120</f>
        <v>0</v>
      </c>
      <c r="BH198" s="457">
        <f t="shared" si="2"/>
        <v>0</v>
      </c>
      <c r="BI198" s="457" t="str">
        <f>'ConventionalAllocations (Large)'!S120</f>
        <v>No longer pursued as Allocation.
No relevant planning applications.</v>
      </c>
      <c r="BJ198" s="457" t="str">
        <f>'ConventionalAllocations (Large)'!Z120</f>
        <v>NA</v>
      </c>
      <c r="BK198" s="457" t="s">
        <v>1118</v>
      </c>
      <c r="BL198" s="457" t="s">
        <v>37</v>
      </c>
    </row>
    <row r="199" spans="1:64" s="76" customFormat="1" hidden="1" x14ac:dyDescent="0.45">
      <c r="A199" s="462">
        <f>'ConventionalAllocations (Large)'!A121</f>
        <v>117</v>
      </c>
      <c r="B199" s="486" t="str">
        <f>'ConventionalAllocations (Large)'!B121</f>
        <v>NA</v>
      </c>
      <c r="C199" s="462"/>
      <c r="D199" s="462"/>
      <c r="E199" s="462"/>
      <c r="F199" s="462"/>
      <c r="G199" s="462" t="str">
        <f>'ConventionalAllocations (Large)'!D121</f>
        <v>Car Sales, Queenstyle and MBS</v>
      </c>
      <c r="H199" s="462" t="str">
        <f>'ConventionalAllocations (Large)'!E121</f>
        <v>Residential-led, mixed-use scheme</v>
      </c>
      <c r="I199" s="462">
        <f>'ConventionalAllocations (Large)'!F121</f>
        <v>218</v>
      </c>
      <c r="J199" s="462">
        <f>'ConventionalAllocations (Large)'!H121</f>
        <v>0</v>
      </c>
      <c r="K199" s="462">
        <f>'ConventionalAllocations (Large)'!G121</f>
        <v>218</v>
      </c>
      <c r="L199" s="462" t="str">
        <f>'ConventionalAllocations (Large)'!I121</f>
        <v>None</v>
      </c>
      <c r="M199" s="462">
        <f>'ConventionalAllocations (Large)'!J121</f>
        <v>0</v>
      </c>
      <c r="N199" s="462">
        <f>'ConventionalAllocations (Large)'!K121</f>
        <v>0</v>
      </c>
      <c r="O199" s="462"/>
      <c r="P199" s="462"/>
      <c r="Q199" s="464" t="str">
        <f>'ConventionalAllocations (Large)'!L121</f>
        <v>Southall Broadway</v>
      </c>
      <c r="R199" s="464" t="str">
        <f>'ConventionalAllocations (Large)'!M121</f>
        <v>Southall</v>
      </c>
      <c r="S199" s="464">
        <f>'ConventionalAllocations (Large)'!N121</f>
        <v>0</v>
      </c>
      <c r="T199" s="464">
        <f>'ConventionalAllocations (Large)'!O121</f>
        <v>0</v>
      </c>
      <c r="U199" s="464">
        <f>'ConventionalAllocations (Large)'!P121</f>
        <v>0</v>
      </c>
      <c r="V199" s="464" t="str">
        <f>'ConventionalAllocations (Large)'!Q121</f>
        <v>No</v>
      </c>
      <c r="W199" s="462"/>
      <c r="X199" s="462"/>
      <c r="Y199" s="448">
        <f>'ConventionalAllocations (Large)'!R121</f>
        <v>0.5</v>
      </c>
      <c r="Z199" s="448">
        <f>'ConventionalAllocations (Large)'!T121</f>
        <v>0</v>
      </c>
      <c r="AA199" s="462"/>
      <c r="AB199" s="462"/>
      <c r="AC199" s="462"/>
      <c r="AD199" s="462"/>
      <c r="AE199" s="462"/>
      <c r="AF199" s="462"/>
      <c r="AG199" s="462"/>
      <c r="AJ199" s="462">
        <v>0</v>
      </c>
      <c r="AK199" s="462"/>
      <c r="AL199" s="462"/>
      <c r="AM199" s="462"/>
      <c r="AN199" s="462"/>
      <c r="AO199" s="462"/>
      <c r="AP199" s="462"/>
      <c r="AQ199" s="462"/>
      <c r="AR199" s="462">
        <f>'ConventionalAllocations (Large)'!AJ121</f>
        <v>0</v>
      </c>
      <c r="AS199" s="462">
        <f>'ConventionalAllocations (Large)'!AK121</f>
        <v>0</v>
      </c>
      <c r="AT199" s="462">
        <f>'ConventionalAllocations (Large)'!AL121</f>
        <v>0</v>
      </c>
      <c r="AU199" s="462">
        <f>'ConventionalAllocations (Large)'!AM121</f>
        <v>0</v>
      </c>
      <c r="AV199" s="462">
        <f>'ConventionalAllocations (Large)'!AN121</f>
        <v>0</v>
      </c>
      <c r="AW199" s="462">
        <f>'ConventionalAllocations (Large)'!AO121</f>
        <v>0</v>
      </c>
      <c r="AX199" s="462">
        <f>'ConventionalAllocations (Large)'!AP121</f>
        <v>0</v>
      </c>
      <c r="AY199" s="462">
        <f>'ConventionalAllocations (Large)'!AQ121</f>
        <v>0</v>
      </c>
      <c r="AZ199" s="462">
        <f>'ConventionalAllocations (Large)'!AR121</f>
        <v>0</v>
      </c>
      <c r="BA199" s="462">
        <f>'ConventionalAllocations (Large)'!AS121</f>
        <v>0</v>
      </c>
      <c r="BB199" s="462">
        <f>'ConventionalAllocations (Large)'!AT121</f>
        <v>0</v>
      </c>
      <c r="BC199" s="462">
        <f>'ConventionalAllocations (Large)'!AU121</f>
        <v>0</v>
      </c>
      <c r="BD199" s="462">
        <f>'ConventionalAllocations (Large)'!AV121</f>
        <v>0</v>
      </c>
      <c r="BE199" s="462">
        <f>'ConventionalAllocations (Large)'!AW121</f>
        <v>0</v>
      </c>
      <c r="BF199" s="462">
        <f>'ConventionalAllocations (Large)'!AX121</f>
        <v>0</v>
      </c>
      <c r="BG199" s="462">
        <f>'ConventionalAllocations (Large)'!AY121</f>
        <v>0</v>
      </c>
      <c r="BH199" s="457">
        <f t="shared" ref="BH199:BH206" si="3">SUM(AW199:BF199)</f>
        <v>0</v>
      </c>
      <c r="BI199" s="457" t="str">
        <f>'ConventionalAllocations (Large)'!S121</f>
        <v>No longer pursued as Allocation.
No relevant planning applications.</v>
      </c>
      <c r="BJ199" s="457" t="str">
        <f>'ConventionalAllocations (Large)'!Z121</f>
        <v>NA</v>
      </c>
      <c r="BK199" s="457" t="s">
        <v>1118</v>
      </c>
      <c r="BL199" s="457" t="s">
        <v>37</v>
      </c>
    </row>
    <row r="200" spans="1:64" x14ac:dyDescent="0.45">
      <c r="A200" s="462">
        <f>'ConventionalAllocations (Large)'!A122</f>
        <v>118</v>
      </c>
      <c r="B200" s="465" t="str">
        <f>'ConventionalAllocations (Large)'!B122</f>
        <v>18SO</v>
      </c>
      <c r="C200" s="462"/>
      <c r="D200" s="462"/>
      <c r="E200" s="462"/>
      <c r="F200" s="462"/>
      <c r="G200" s="116" t="str">
        <f>'ConventionalAllocations (Large)'!D122</f>
        <v>Golf Links Estate, Fleming Road, Southall, UB1 3ND (Phases 4-14)</v>
      </c>
      <c r="H200" s="462" t="str">
        <f>'ConventionalAllocations (Large)'!E122</f>
        <v>Residential (infill)</v>
      </c>
      <c r="I200" s="462">
        <f>'ConventionalAllocations (Large)'!F122</f>
        <v>430</v>
      </c>
      <c r="J200" s="462">
        <f>'ConventionalAllocations (Large)'!H122</f>
        <v>136</v>
      </c>
      <c r="K200" s="462">
        <f>'ConventionalAllocations (Large)'!G122</f>
        <v>294</v>
      </c>
      <c r="L200" s="462" t="str">
        <f>'ConventionalAllocations (Large)'!I122</f>
        <v>None (phase 0, 1, 2 &amp; 3 areas excluded)</v>
      </c>
      <c r="M200" s="462">
        <f>'ConventionalAllocations (Large)'!J122</f>
        <v>0</v>
      </c>
      <c r="N200" s="462">
        <f>'ConventionalAllocations (Large)'!K122</f>
        <v>294</v>
      </c>
      <c r="O200" s="462"/>
      <c r="P200" s="462"/>
      <c r="Q200" s="464" t="str">
        <f>'ConventionalAllocations (Large)'!L122</f>
        <v>Dormers Wells</v>
      </c>
      <c r="R200" s="464" t="str">
        <f>'ConventionalAllocations (Large)'!M122</f>
        <v>Southall</v>
      </c>
      <c r="S200" s="464">
        <f>'ConventionalAllocations (Large)'!N122</f>
        <v>514084</v>
      </c>
      <c r="T200" s="464">
        <f>'ConventionalAllocations (Large)'!O122</f>
        <v>181024</v>
      </c>
      <c r="U200" s="464">
        <f>'ConventionalAllocations (Large)'!P122</f>
        <v>0</v>
      </c>
      <c r="V200" s="464" t="str">
        <f>'ConventionalAllocations (Large)'!Q122</f>
        <v>No</v>
      </c>
      <c r="W200" s="462"/>
      <c r="X200" s="462"/>
      <c r="Y200" s="473">
        <f>'ConventionalAllocations (Large)'!R122</f>
        <v>7.78</v>
      </c>
      <c r="Z200" s="473">
        <f>'ConventionalAllocations (Large)'!T122</f>
        <v>294</v>
      </c>
      <c r="AA200" s="462"/>
      <c r="AB200" s="462"/>
      <c r="AC200" s="462"/>
      <c r="AD200" s="462"/>
      <c r="AE200" s="462"/>
      <c r="AF200" s="116"/>
      <c r="AG200" s="116" t="s">
        <v>1541</v>
      </c>
      <c r="AJ200" s="462">
        <v>0</v>
      </c>
      <c r="AK200" s="462"/>
      <c r="AL200" s="462"/>
      <c r="AM200" s="462"/>
      <c r="AN200" s="462"/>
      <c r="AO200" s="462"/>
      <c r="AP200" s="462"/>
      <c r="AQ200" s="462"/>
      <c r="AR200" s="116">
        <f>'ConventionalAllocations (Large)'!AJ122</f>
        <v>0</v>
      </c>
      <c r="AS200" s="116">
        <f>'ConventionalAllocations (Large)'!AK122</f>
        <v>0</v>
      </c>
      <c r="AT200" s="116">
        <f>'ConventionalAllocations (Large)'!AL122</f>
        <v>0</v>
      </c>
      <c r="AU200" s="116">
        <f>'ConventionalAllocations (Large)'!AM122</f>
        <v>0</v>
      </c>
      <c r="AV200" s="116">
        <f>'ConventionalAllocations (Large)'!AN122</f>
        <v>0</v>
      </c>
      <c r="AW200" s="116">
        <f>'ConventionalAllocations (Large)'!AO122</f>
        <v>0</v>
      </c>
      <c r="AX200" s="116">
        <f>'ConventionalAllocations (Large)'!AP122</f>
        <v>0</v>
      </c>
      <c r="AY200" s="116">
        <f>'ConventionalAllocations (Large)'!AQ122</f>
        <v>73</v>
      </c>
      <c r="AZ200" s="116">
        <f>'ConventionalAllocations (Large)'!AR122</f>
        <v>73</v>
      </c>
      <c r="BA200" s="116">
        <f>'ConventionalAllocations (Large)'!AS122</f>
        <v>74</v>
      </c>
      <c r="BB200" s="116">
        <f>'ConventionalAllocations (Large)'!AT122</f>
        <v>74</v>
      </c>
      <c r="BC200" s="116">
        <f>'ConventionalAllocations (Large)'!AU122</f>
        <v>0</v>
      </c>
      <c r="BD200" s="116">
        <f>'ConventionalAllocations (Large)'!AV122</f>
        <v>0</v>
      </c>
      <c r="BE200" s="116">
        <f>'ConventionalAllocations (Large)'!AW122</f>
        <v>0</v>
      </c>
      <c r="BF200" s="116">
        <f>'ConventionalAllocations (Large)'!AX122</f>
        <v>0</v>
      </c>
      <c r="BG200" s="116">
        <f>'ConventionalAllocations (Large)'!AY122</f>
        <v>294</v>
      </c>
      <c r="BH200" s="457">
        <f t="shared" si="3"/>
        <v>294</v>
      </c>
      <c r="BI200" s="457" t="str">
        <f>'ConventionalAllocations (Large)'!S122</f>
        <v>The boundary of the allocation excludes areas covered by phases 0, 1, 2 &amp; 3, and encompasses phases 4-14 only.  
Phase 0 (Suningdale Court) 44 units P/2006/0275 completed.
Phase 0 (Suningdale Court) 22 units PP/2010/3879 completed.
Phase 1 (David's Court and Lytham Court) -17 units PP/2012/3052 &amp; PP/2013/4843 completed
Phase 2 (Peterhead Court) 48 units PP/2015/3086 completed.
Phase 3 (Alnmouth &amp; Portrush Court) 59 units 221501REM commenced March 2023.
Phases 4-14 at pre-planning stage.  An initial high-level feasibility study examined different development scenarios for the site, from partial to comprehensive redevelopment.  This has generated a range of figures from 294 (net) / 430 (gross) for partial development to 945 (net) / 1,463 (gross) for comprehensive development of these phases.  It is anticipated that these figures will be refined further in light of emerging masterplanning work for this site.  In the interim, and taking a cautious approach the lower range are inputted here in the trajectory.</v>
      </c>
      <c r="BJ200" s="457" t="str">
        <f>'ConventionalAllocations (Large)'!Z122</f>
        <v>Scenario 25. If a more comprehensive scenario is advanced then delivery may extend beyond the plan period.</v>
      </c>
      <c r="BK200" s="457" t="s">
        <v>1400</v>
      </c>
      <c r="BL200" s="457" t="s">
        <v>1198</v>
      </c>
    </row>
    <row r="201" spans="1:64" x14ac:dyDescent="0.45">
      <c r="A201" s="462">
        <f>'ConventionalAllocations (Large)'!A123</f>
        <v>119</v>
      </c>
      <c r="B201" s="465" t="str">
        <f>'ConventionalAllocations (Large)'!B123</f>
        <v>19SO</v>
      </c>
      <c r="C201" s="462"/>
      <c r="D201" s="462"/>
      <c r="E201" s="462"/>
      <c r="F201" s="462"/>
      <c r="G201" s="116" t="str">
        <f>'ConventionalAllocations (Large)'!D123</f>
        <v>Cranleigh Gardens Industrial Estate &amp; Kingsbridge Crescent, Cranleigh Gardens, Southall, UB1 2BZ</v>
      </c>
      <c r="H201" s="462" t="str">
        <f>'ConventionalAllocations (Large)'!E123</f>
        <v>Residential, community</v>
      </c>
      <c r="I201" s="462">
        <f>'ConventionalAllocations (Large)'!F123</f>
        <v>216</v>
      </c>
      <c r="J201" s="462">
        <f>'ConventionalAllocations (Large)'!H123</f>
        <v>3</v>
      </c>
      <c r="K201" s="462">
        <f>'ConventionalAllocations (Large)'!G123</f>
        <v>213</v>
      </c>
      <c r="L201" s="462" t="str">
        <f>'ConventionalAllocations (Large)'!I123</f>
        <v>223913FUL Resolution to grant involving replacement Gurdwara but no residential component.  
Allocation boundary amended to exclude area of completed scheme at Lion House - 185960FUL</v>
      </c>
      <c r="M201" s="462">
        <f>'ConventionalAllocations (Large)'!J123</f>
        <v>0</v>
      </c>
      <c r="N201" s="462">
        <f>'ConventionalAllocations (Large)'!K123</f>
        <v>213</v>
      </c>
      <c r="O201" s="462"/>
      <c r="P201" s="462"/>
      <c r="Q201" s="464" t="str">
        <f>'ConventionalAllocations (Large)'!L123</f>
        <v>Lady Margaret</v>
      </c>
      <c r="R201" s="464" t="str">
        <f>'ConventionalAllocations (Large)'!M123</f>
        <v>Southall</v>
      </c>
      <c r="S201" s="464">
        <f>'ConventionalAllocations (Large)'!N123</f>
        <v>512610</v>
      </c>
      <c r="T201" s="464">
        <f>'ConventionalAllocations (Large)'!O123</f>
        <v>181555</v>
      </c>
      <c r="U201" s="464">
        <f>'ConventionalAllocations (Large)'!P123</f>
        <v>0</v>
      </c>
      <c r="V201" s="464" t="str">
        <f>'ConventionalAllocations (Large)'!Q123</f>
        <v>No</v>
      </c>
      <c r="W201" s="462"/>
      <c r="X201" s="462"/>
      <c r="Y201" s="473">
        <f>'ConventionalAllocations (Large)'!R123</f>
        <v>1.43</v>
      </c>
      <c r="Z201" s="473">
        <f>'ConventionalAllocations (Large)'!T123</f>
        <v>213</v>
      </c>
      <c r="AA201" s="462"/>
      <c r="AB201" s="462"/>
      <c r="AC201" s="462"/>
      <c r="AD201" s="462"/>
      <c r="AE201" s="462"/>
      <c r="AF201" s="116"/>
      <c r="AG201" s="116" t="s">
        <v>1541</v>
      </c>
      <c r="AJ201" s="462">
        <v>0</v>
      </c>
      <c r="AK201" s="462"/>
      <c r="AL201" s="462"/>
      <c r="AM201" s="462"/>
      <c r="AN201" s="462"/>
      <c r="AO201" s="462"/>
      <c r="AP201" s="462"/>
      <c r="AQ201" s="462"/>
      <c r="AR201" s="116">
        <f>'ConventionalAllocations (Large)'!AJ123</f>
        <v>0</v>
      </c>
      <c r="AS201" s="116">
        <f>'ConventionalAllocations (Large)'!AK123</f>
        <v>0</v>
      </c>
      <c r="AT201" s="116">
        <f>'ConventionalAllocations (Large)'!AL123</f>
        <v>0</v>
      </c>
      <c r="AU201" s="116">
        <f>'ConventionalAllocations (Large)'!AM123</f>
        <v>0</v>
      </c>
      <c r="AV201" s="116">
        <f>'ConventionalAllocations (Large)'!AN123</f>
        <v>0</v>
      </c>
      <c r="AW201" s="116">
        <f>'ConventionalAllocations (Large)'!AO123</f>
        <v>0</v>
      </c>
      <c r="AX201" s="116">
        <f>'ConventionalAllocations (Large)'!AP123</f>
        <v>0</v>
      </c>
      <c r="AY201" s="116">
        <f>'ConventionalAllocations (Large)'!AQ123</f>
        <v>0</v>
      </c>
      <c r="AZ201" s="116">
        <f>'ConventionalAllocations (Large)'!AR123</f>
        <v>53</v>
      </c>
      <c r="BA201" s="116">
        <f>'ConventionalAllocations (Large)'!AS123</f>
        <v>53</v>
      </c>
      <c r="BB201" s="116">
        <f>'ConventionalAllocations (Large)'!AT123</f>
        <v>53</v>
      </c>
      <c r="BC201" s="116">
        <f>'ConventionalAllocations (Large)'!AU123</f>
        <v>54</v>
      </c>
      <c r="BD201" s="116">
        <f>'ConventionalAllocations (Large)'!AV123</f>
        <v>0</v>
      </c>
      <c r="BE201" s="116">
        <f>'ConventionalAllocations (Large)'!AW123</f>
        <v>0</v>
      </c>
      <c r="BF201" s="116">
        <f>'ConventionalAllocations (Large)'!AX123</f>
        <v>0</v>
      </c>
      <c r="BG201" s="116">
        <f>'ConventionalAllocations (Large)'!AY123</f>
        <v>213</v>
      </c>
      <c r="BH201" s="457">
        <f t="shared" si="3"/>
        <v>213</v>
      </c>
      <c r="BI201" s="457" t="str">
        <f>'ConventionalAllocations (Large)'!S123</f>
        <v xml:space="preserve">No relevant planning applications.
Capacity derived from Ealing R19 Capacity Assessment.
</v>
      </c>
      <c r="BJ201" s="457" t="str">
        <f>'ConventionalAllocations (Large)'!Z123</f>
        <v>Beyond 5 years. Scenario 29</v>
      </c>
      <c r="BK201" s="457" t="s">
        <v>808</v>
      </c>
      <c r="BL201" s="457" t="s">
        <v>924</v>
      </c>
    </row>
    <row r="202" spans="1:64" s="76" customFormat="1" hidden="1" x14ac:dyDescent="0.45">
      <c r="A202" s="462">
        <f>'ConventionalAllocations (Large)'!A124</f>
        <v>120</v>
      </c>
      <c r="B202" s="486" t="str">
        <f>'ConventionalAllocations (Large)'!B124</f>
        <v>NA</v>
      </c>
      <c r="C202" s="462"/>
      <c r="D202" s="462"/>
      <c r="E202" s="462"/>
      <c r="F202" s="462"/>
      <c r="G202" s="462" t="str">
        <f>'ConventionalAllocations (Large)'!D124</f>
        <v>Southall TA Barracks</v>
      </c>
      <c r="H202" s="462" t="str">
        <f>'ConventionalAllocations (Large)'!E124</f>
        <v>Residential-led, mixed-use scheme (including some employment uses)</v>
      </c>
      <c r="I202" s="462">
        <f>'ConventionalAllocations (Large)'!F124</f>
        <v>546</v>
      </c>
      <c r="J202" s="462">
        <f>'ConventionalAllocations (Large)'!H124</f>
        <v>1</v>
      </c>
      <c r="K202" s="462">
        <f>'ConventionalAllocations (Large)'!G124</f>
        <v>545</v>
      </c>
      <c r="L202" s="462" t="str">
        <f>'ConventionalAllocations (Large)'!I124</f>
        <v>None</v>
      </c>
      <c r="M202" s="462">
        <f>'ConventionalAllocations (Large)'!J124</f>
        <v>0</v>
      </c>
      <c r="N202" s="462">
        <f>'ConventionalAllocations (Large)'!K124</f>
        <v>0</v>
      </c>
      <c r="O202" s="462"/>
      <c r="P202" s="462"/>
      <c r="Q202" s="464" t="str">
        <f>'ConventionalAllocations (Large)'!L124</f>
        <v>Southall West</v>
      </c>
      <c r="R202" s="464" t="str">
        <f>'ConventionalAllocations (Large)'!M124</f>
        <v>Southall</v>
      </c>
      <c r="S202" s="464">
        <f>'ConventionalAllocations (Large)'!N124</f>
        <v>0</v>
      </c>
      <c r="T202" s="464">
        <f>'ConventionalAllocations (Large)'!O124</f>
        <v>0</v>
      </c>
      <c r="U202" s="464">
        <f>'ConventionalAllocations (Large)'!P124</f>
        <v>0</v>
      </c>
      <c r="V202" s="464" t="str">
        <f>'ConventionalAllocations (Large)'!Q124</f>
        <v>No</v>
      </c>
      <c r="W202" s="462"/>
      <c r="X202" s="462"/>
      <c r="Y202" s="448">
        <f>'ConventionalAllocations (Large)'!R124</f>
        <v>1.1299999999999999</v>
      </c>
      <c r="Z202" s="448">
        <f>'ConventionalAllocations (Large)'!T124</f>
        <v>0</v>
      </c>
      <c r="AA202" s="462"/>
      <c r="AB202" s="462"/>
      <c r="AC202" s="462"/>
      <c r="AD202" s="462"/>
      <c r="AE202" s="462"/>
      <c r="AF202" s="462"/>
      <c r="AG202" s="462"/>
      <c r="AJ202" s="462">
        <v>0</v>
      </c>
      <c r="AK202" s="462"/>
      <c r="AL202" s="462"/>
      <c r="AM202" s="462"/>
      <c r="AN202" s="462"/>
      <c r="AO202" s="462"/>
      <c r="AP202" s="462"/>
      <c r="AQ202" s="462"/>
      <c r="AR202" s="462">
        <f>'ConventionalAllocations (Large)'!AJ124</f>
        <v>0</v>
      </c>
      <c r="AS202" s="462">
        <f>'ConventionalAllocations (Large)'!AK124</f>
        <v>0</v>
      </c>
      <c r="AT202" s="462">
        <f>'ConventionalAllocations (Large)'!AL124</f>
        <v>0</v>
      </c>
      <c r="AU202" s="462">
        <f>'ConventionalAllocations (Large)'!AM124</f>
        <v>0</v>
      </c>
      <c r="AV202" s="462">
        <f>'ConventionalAllocations (Large)'!AN124</f>
        <v>0</v>
      </c>
      <c r="AW202" s="462">
        <f>'ConventionalAllocations (Large)'!AO124</f>
        <v>0</v>
      </c>
      <c r="AX202" s="462">
        <f>'ConventionalAllocations (Large)'!AP124</f>
        <v>0</v>
      </c>
      <c r="AY202" s="462">
        <f>'ConventionalAllocations (Large)'!AQ124</f>
        <v>0</v>
      </c>
      <c r="AZ202" s="462">
        <f>'ConventionalAllocations (Large)'!AR124</f>
        <v>0</v>
      </c>
      <c r="BA202" s="462">
        <f>'ConventionalAllocations (Large)'!AS124</f>
        <v>0</v>
      </c>
      <c r="BB202" s="462">
        <f>'ConventionalAllocations (Large)'!AT124</f>
        <v>0</v>
      </c>
      <c r="BC202" s="462">
        <f>'ConventionalAllocations (Large)'!AU124</f>
        <v>0</v>
      </c>
      <c r="BD202" s="462">
        <f>'ConventionalAllocations (Large)'!AV124</f>
        <v>0</v>
      </c>
      <c r="BE202" s="462">
        <f>'ConventionalAllocations (Large)'!AW124</f>
        <v>0</v>
      </c>
      <c r="BF202" s="462">
        <f>'ConventionalAllocations (Large)'!AX124</f>
        <v>0</v>
      </c>
      <c r="BG202" s="462">
        <f>'ConventionalAllocations (Large)'!AY124</f>
        <v>0</v>
      </c>
      <c r="BH202" s="457">
        <f t="shared" si="3"/>
        <v>0</v>
      </c>
      <c r="BI202" s="457" t="str">
        <f>'ConventionalAllocations (Large)'!S124</f>
        <v>No longer pursued as Allocation.
No relevant planning applications.</v>
      </c>
      <c r="BJ202" s="457" t="str">
        <f>'ConventionalAllocations (Large)'!Z124</f>
        <v>NA</v>
      </c>
      <c r="BK202" s="457" t="s">
        <v>1118</v>
      </c>
      <c r="BL202" s="457" t="s">
        <v>37</v>
      </c>
    </row>
    <row r="203" spans="1:64" s="76" customFormat="1" hidden="1" x14ac:dyDescent="0.45">
      <c r="A203" s="462">
        <f>'ConventionalAllocations (Large)'!A125</f>
        <v>121</v>
      </c>
      <c r="B203" s="486" t="str">
        <f>'ConventionalAllocations (Large)'!B125</f>
        <v>20SO</v>
      </c>
      <c r="C203" s="462"/>
      <c r="D203" s="462"/>
      <c r="E203" s="462"/>
      <c r="F203" s="462"/>
      <c r="G203" s="462" t="str">
        <f>'ConventionalAllocations (Large)'!D125</f>
        <v>Hambrough Tavern, The Broadway, Southall, UB1 1NG</v>
      </c>
      <c r="H203" s="462" t="str">
        <f>'ConventionalAllocations (Large)'!E125</f>
        <v>Residential-led, mixed-use scheme</v>
      </c>
      <c r="I203" s="462">
        <f>'ConventionalAllocations (Large)'!F125</f>
        <v>116</v>
      </c>
      <c r="J203" s="462">
        <f>'ConventionalAllocations (Large)'!H125</f>
        <v>1</v>
      </c>
      <c r="K203" s="462">
        <f>'ConventionalAllocations (Large)'!G125</f>
        <v>115</v>
      </c>
      <c r="L203" s="462" t="str">
        <f>'ConventionalAllocations (Large)'!I125</f>
        <v>223545FUL</v>
      </c>
      <c r="M203" s="462">
        <f>'ConventionalAllocations (Large)'!J125</f>
        <v>0</v>
      </c>
      <c r="N203" s="462">
        <f>'ConventionalAllocations (Large)'!K125</f>
        <v>115</v>
      </c>
      <c r="O203" s="462"/>
      <c r="P203" s="462"/>
      <c r="Q203" s="464" t="str">
        <f>'ConventionalAllocations (Large)'!L125</f>
        <v>Southall West</v>
      </c>
      <c r="R203" s="464" t="str">
        <f>'ConventionalAllocations (Large)'!M125</f>
        <v>Southall</v>
      </c>
      <c r="S203" s="464">
        <f>'ConventionalAllocations (Large)'!N125</f>
        <v>0</v>
      </c>
      <c r="T203" s="464">
        <f>'ConventionalAllocations (Large)'!O125</f>
        <v>0</v>
      </c>
      <c r="U203" s="464">
        <f>'ConventionalAllocations (Large)'!P125</f>
        <v>0</v>
      </c>
      <c r="V203" s="464" t="str">
        <f>'ConventionalAllocations (Large)'!Q125</f>
        <v>No</v>
      </c>
      <c r="W203" s="462"/>
      <c r="X203" s="462"/>
      <c r="Y203" s="448">
        <f>'ConventionalAllocations (Large)'!R125</f>
        <v>0.17</v>
      </c>
      <c r="Z203" s="448">
        <f>'ConventionalAllocations (Large)'!T125</f>
        <v>0</v>
      </c>
      <c r="AA203" s="462"/>
      <c r="AB203" s="462"/>
      <c r="AC203" s="462"/>
      <c r="AD203" s="462"/>
      <c r="AE203" s="462"/>
      <c r="AF203" s="462"/>
      <c r="AG203" s="462"/>
      <c r="AJ203" s="462">
        <v>0</v>
      </c>
      <c r="AK203" s="462"/>
      <c r="AL203" s="462"/>
      <c r="AM203" s="462"/>
      <c r="AN203" s="462"/>
      <c r="AO203" s="462"/>
      <c r="AP203" s="462"/>
      <c r="AQ203" s="462"/>
      <c r="AR203" s="462">
        <f>'ConventionalAllocations (Large)'!AJ125</f>
        <v>0</v>
      </c>
      <c r="AS203" s="462">
        <f>'ConventionalAllocations (Large)'!AK125</f>
        <v>0</v>
      </c>
      <c r="AT203" s="462">
        <f>'ConventionalAllocations (Large)'!AL125</f>
        <v>0</v>
      </c>
      <c r="AU203" s="462">
        <f>'ConventionalAllocations (Large)'!AM125</f>
        <v>0</v>
      </c>
      <c r="AV203" s="462">
        <f>'ConventionalAllocations (Large)'!AN125</f>
        <v>0</v>
      </c>
      <c r="AW203" s="462">
        <f>'ConventionalAllocations (Large)'!AO125</f>
        <v>0</v>
      </c>
      <c r="AX203" s="462">
        <f>'ConventionalAllocations (Large)'!AP125</f>
        <v>0</v>
      </c>
      <c r="AY203" s="462">
        <f>'ConventionalAllocations (Large)'!AQ125</f>
        <v>0</v>
      </c>
      <c r="AZ203" s="462">
        <f>'ConventionalAllocations (Large)'!AR125</f>
        <v>0</v>
      </c>
      <c r="BA203" s="462">
        <f>'ConventionalAllocations (Large)'!AS125</f>
        <v>0</v>
      </c>
      <c r="BB203" s="462">
        <f>'ConventionalAllocations (Large)'!AT125</f>
        <v>0</v>
      </c>
      <c r="BC203" s="462">
        <f>'ConventionalAllocations (Large)'!AU125</f>
        <v>0</v>
      </c>
      <c r="BD203" s="462">
        <f>'ConventionalAllocations (Large)'!AV125</f>
        <v>0</v>
      </c>
      <c r="BE203" s="462">
        <f>'ConventionalAllocations (Large)'!AW125</f>
        <v>0</v>
      </c>
      <c r="BF203" s="462">
        <f>'ConventionalAllocations (Large)'!AX125</f>
        <v>0</v>
      </c>
      <c r="BG203" s="462">
        <f>'ConventionalAllocations (Large)'!AY125</f>
        <v>0</v>
      </c>
      <c r="BH203" s="457">
        <f t="shared" si="3"/>
        <v>0</v>
      </c>
      <c r="BI203" s="457" t="str">
        <f>'ConventionalAllocations (Large)'!S125</f>
        <v xml:space="preserve">Below Large Site threshold
Site also benefits from an approval (223545FUL) for 116 units, but allocation and permission are both below large site threshold, and so excluded.
</v>
      </c>
      <c r="BJ203" s="457" t="str">
        <f>'ConventionalAllocations (Large)'!Z125</f>
        <v>NA</v>
      </c>
      <c r="BK203" s="457" t="s">
        <v>1124</v>
      </c>
      <c r="BL203" s="457" t="s">
        <v>37</v>
      </c>
    </row>
    <row r="204" spans="1:64" x14ac:dyDescent="0.45">
      <c r="A204" s="462">
        <f>'ConventionalAllocations (Large)'!A126</f>
        <v>122</v>
      </c>
      <c r="B204" s="465" t="str">
        <f>'ConventionalAllocations (Large)'!B126</f>
        <v>21SO</v>
      </c>
      <c r="C204" s="462"/>
      <c r="D204" s="462"/>
      <c r="E204" s="462"/>
      <c r="F204" s="462"/>
      <c r="G204" s="116" t="str">
        <f>'ConventionalAllocations (Large)'!D126</f>
        <v>Toplocks Estate, Glade Lane, Southall, UB2 4PG</v>
      </c>
      <c r="H204" s="462" t="str">
        <f>'ConventionalAllocations (Large)'!E126</f>
        <v>Residential led mixed use scheme</v>
      </c>
      <c r="I204" s="462">
        <f>'ConventionalAllocations (Large)'!F126</f>
        <v>614</v>
      </c>
      <c r="J204" s="462">
        <f>'ConventionalAllocations (Large)'!H126</f>
        <v>199</v>
      </c>
      <c r="K204" s="462">
        <f>'ConventionalAllocations (Large)'!G126</f>
        <v>415</v>
      </c>
      <c r="L204" s="462" t="str">
        <f>'ConventionalAllocations (Large)'!I126</f>
        <v>None</v>
      </c>
      <c r="M204" s="462">
        <f>'ConventionalAllocations (Large)'!J126</f>
        <v>0</v>
      </c>
      <c r="N204" s="462">
        <f>'ConventionalAllocations (Large)'!K126</f>
        <v>415</v>
      </c>
      <c r="O204" s="462"/>
      <c r="P204" s="462"/>
      <c r="Q204" s="464" t="str">
        <f>'ConventionalAllocations (Large)'!L126</f>
        <v xml:space="preserve">Norwood Green </v>
      </c>
      <c r="R204" s="464" t="str">
        <f>'ConventionalAllocations (Large)'!M126</f>
        <v>Southall</v>
      </c>
      <c r="S204" s="464">
        <f>'ConventionalAllocations (Large)'!N126</f>
        <v>513555</v>
      </c>
      <c r="T204" s="464">
        <f>'ConventionalAllocations (Large)'!O126</f>
        <v>179432</v>
      </c>
      <c r="U204" s="464">
        <f>'ConventionalAllocations (Large)'!P126</f>
        <v>0</v>
      </c>
      <c r="V204" s="464" t="str">
        <f>'ConventionalAllocations (Large)'!Q126</f>
        <v>No</v>
      </c>
      <c r="W204" s="462"/>
      <c r="X204" s="462"/>
      <c r="Y204" s="473">
        <f>'ConventionalAllocations (Large)'!R126</f>
        <v>4.12</v>
      </c>
      <c r="Z204" s="473">
        <f>'ConventionalAllocations (Large)'!T126</f>
        <v>415</v>
      </c>
      <c r="AA204" s="462"/>
      <c r="AB204" s="462"/>
      <c r="AC204" s="462"/>
      <c r="AD204" s="462"/>
      <c r="AE204" s="462"/>
      <c r="AF204" s="116"/>
      <c r="AG204" s="116" t="s">
        <v>1541</v>
      </c>
      <c r="AJ204" s="462">
        <v>0</v>
      </c>
      <c r="AK204" s="462"/>
      <c r="AL204" s="462"/>
      <c r="AM204" s="462"/>
      <c r="AN204" s="462"/>
      <c r="AO204" s="462"/>
      <c r="AP204" s="462"/>
      <c r="AQ204" s="462"/>
      <c r="AR204" s="116">
        <f>'ConventionalAllocations (Large)'!AJ126</f>
        <v>0</v>
      </c>
      <c r="AS204" s="116">
        <f>'ConventionalAllocations (Large)'!AK126</f>
        <v>0</v>
      </c>
      <c r="AT204" s="116">
        <f>'ConventionalAllocations (Large)'!AL126</f>
        <v>0</v>
      </c>
      <c r="AU204" s="116">
        <f>'ConventionalAllocations (Large)'!AM126</f>
        <v>0</v>
      </c>
      <c r="AV204" s="116">
        <f>'ConventionalAllocations (Large)'!AN126</f>
        <v>0</v>
      </c>
      <c r="AW204" s="116">
        <f>'ConventionalAllocations (Large)'!AO126</f>
        <v>0</v>
      </c>
      <c r="AX204" s="116">
        <f>'ConventionalAllocations (Large)'!AP126</f>
        <v>83</v>
      </c>
      <c r="AY204" s="116">
        <f>'ConventionalAllocations (Large)'!AQ126</f>
        <v>83</v>
      </c>
      <c r="AZ204" s="116">
        <f>'ConventionalAllocations (Large)'!AR126</f>
        <v>83</v>
      </c>
      <c r="BA204" s="116">
        <f>'ConventionalAllocations (Large)'!AS126</f>
        <v>83</v>
      </c>
      <c r="BB204" s="116">
        <f>'ConventionalAllocations (Large)'!AT126</f>
        <v>83</v>
      </c>
      <c r="BC204" s="116">
        <f>'ConventionalAllocations (Large)'!AU126</f>
        <v>0</v>
      </c>
      <c r="BD204" s="116">
        <f>'ConventionalAllocations (Large)'!AV126</f>
        <v>0</v>
      </c>
      <c r="BE204" s="116">
        <f>'ConventionalAllocations (Large)'!AW126</f>
        <v>0</v>
      </c>
      <c r="BF204" s="116">
        <f>'ConventionalAllocations (Large)'!AX126</f>
        <v>0</v>
      </c>
      <c r="BG204" s="116">
        <f>'ConventionalAllocations (Large)'!AY126</f>
        <v>415</v>
      </c>
      <c r="BH204" s="457">
        <f t="shared" si="3"/>
        <v>415</v>
      </c>
      <c r="BI204" s="457" t="str">
        <f>'ConventionalAllocations (Large)'!S126</f>
        <v>No relevant planning applications.
Capacity derived from Ealing R19 Capacity Assessment</v>
      </c>
      <c r="BJ204" s="457" t="str">
        <f>'ConventionalAllocations (Large)'!Z126</f>
        <v>Bespoke. CfS submission suggests delivery between years 5 to 10. Phasing also informed by gross figure.</v>
      </c>
      <c r="BK204" s="457" t="s">
        <v>885</v>
      </c>
      <c r="BL204" s="457" t="s">
        <v>932</v>
      </c>
    </row>
    <row r="205" spans="1:64" x14ac:dyDescent="0.45">
      <c r="A205" s="462"/>
      <c r="B205" s="468" t="s">
        <v>1518</v>
      </c>
      <c r="C205" s="462"/>
      <c r="D205" s="462"/>
      <c r="E205" s="462"/>
      <c r="F205" s="462"/>
      <c r="G205" s="116"/>
      <c r="H205" s="462"/>
      <c r="I205" s="462"/>
      <c r="J205" s="462"/>
      <c r="K205" s="462"/>
      <c r="L205" s="462"/>
      <c r="M205" s="462"/>
      <c r="N205" s="462"/>
      <c r="O205" s="462"/>
      <c r="P205" s="462"/>
      <c r="Q205" s="462"/>
      <c r="R205" s="462"/>
      <c r="S205" s="462"/>
      <c r="T205" s="462"/>
      <c r="U205" s="462"/>
      <c r="V205" s="462"/>
      <c r="W205" s="462"/>
      <c r="X205" s="462"/>
      <c r="Y205" s="473"/>
      <c r="Z205" s="473">
        <v>3039</v>
      </c>
      <c r="AA205" s="462"/>
      <c r="AB205" s="462"/>
      <c r="AC205" s="462"/>
      <c r="AD205" s="462"/>
      <c r="AE205" s="462"/>
      <c r="AF205" s="116"/>
      <c r="AG205" s="116" t="s">
        <v>1542</v>
      </c>
      <c r="AJ205" s="462">
        <v>0</v>
      </c>
      <c r="AK205" s="462"/>
      <c r="AL205" s="462"/>
      <c r="AM205" s="462"/>
      <c r="AN205" s="462"/>
      <c r="AO205" s="462"/>
      <c r="AP205" s="462"/>
      <c r="AQ205" s="462"/>
      <c r="AR205" s="116">
        <f>'Conv Windfall (Large Mplan)'!AH12</f>
        <v>0</v>
      </c>
      <c r="AS205" s="116">
        <f>'Conv Windfall (Large Mplan)'!AI12</f>
        <v>0</v>
      </c>
      <c r="AT205" s="116">
        <f>'Conv Windfall (Large Mplan)'!AJ12</f>
        <v>0</v>
      </c>
      <c r="AU205" s="116">
        <f>'Conv Windfall (Large Mplan)'!AK12</f>
        <v>0</v>
      </c>
      <c r="AV205" s="116">
        <f>'Conv Windfall (Large Mplan)'!AL12</f>
        <v>0</v>
      </c>
      <c r="AW205" s="116">
        <f>'Conv Windfall (Large Mplan)'!AM12</f>
        <v>172</v>
      </c>
      <c r="AX205" s="116">
        <f>'Conv Windfall (Large Mplan)'!AN12</f>
        <v>172</v>
      </c>
      <c r="AY205" s="116">
        <f>'Conv Windfall (Large Mplan)'!AO12</f>
        <v>172</v>
      </c>
      <c r="AZ205" s="116">
        <f>'Conv Windfall (Large Mplan)'!AP12</f>
        <v>172</v>
      </c>
      <c r="BA205" s="116">
        <f>'Conv Windfall (Large Mplan)'!AQ12</f>
        <v>408</v>
      </c>
      <c r="BB205" s="116">
        <f>'Conv Windfall (Large Mplan)'!AR12</f>
        <v>411</v>
      </c>
      <c r="BC205" s="116">
        <f>'Conv Windfall (Large Mplan)'!AS12</f>
        <v>412</v>
      </c>
      <c r="BD205" s="116">
        <f>'Conv Windfall (Large Mplan)'!AT12</f>
        <v>412</v>
      </c>
      <c r="BE205" s="116">
        <f>'Conv Windfall (Large Mplan)'!AU12</f>
        <v>393</v>
      </c>
      <c r="BF205" s="116">
        <f>'Conv Windfall (Large Mplan)'!AV12</f>
        <v>315</v>
      </c>
      <c r="BG205" s="116">
        <f>'Conv Windfall (Large Mplan)'!AW12</f>
        <v>3039</v>
      </c>
      <c r="BH205" s="457">
        <f t="shared" si="3"/>
        <v>3039</v>
      </c>
      <c r="BI205" s="457"/>
      <c r="BJ205" s="457"/>
      <c r="BK205" s="457"/>
      <c r="BL205" s="457"/>
    </row>
    <row r="206" spans="1:64" x14ac:dyDescent="0.45">
      <c r="A206" s="462"/>
      <c r="B206" s="117" t="s">
        <v>1519</v>
      </c>
      <c r="C206" s="462"/>
      <c r="D206" s="462"/>
      <c r="E206" s="462"/>
      <c r="F206" s="462"/>
      <c r="G206" s="116"/>
      <c r="H206" s="462"/>
      <c r="I206" s="462"/>
      <c r="J206" s="462"/>
      <c r="K206" s="462"/>
      <c r="L206" s="462"/>
      <c r="M206" s="462"/>
      <c r="N206" s="462"/>
      <c r="O206" s="462"/>
      <c r="P206" s="462"/>
      <c r="Q206" s="462"/>
      <c r="R206" s="462"/>
      <c r="S206" s="462"/>
      <c r="T206" s="462"/>
      <c r="U206" s="462"/>
      <c r="V206" s="462"/>
      <c r="W206" s="462"/>
      <c r="X206" s="462"/>
      <c r="Y206" s="473"/>
      <c r="Z206" s="473">
        <v>6360</v>
      </c>
      <c r="AA206" s="462"/>
      <c r="AB206" s="462"/>
      <c r="AC206" s="462"/>
      <c r="AD206" s="462"/>
      <c r="AE206" s="462"/>
      <c r="AF206" s="116"/>
      <c r="AG206" s="116" t="s">
        <v>1542</v>
      </c>
      <c r="AJ206" s="462">
        <v>0</v>
      </c>
      <c r="AK206" s="462"/>
      <c r="AL206" s="462"/>
      <c r="AM206" s="462"/>
      <c r="AN206" s="462"/>
      <c r="AO206" s="462"/>
      <c r="AP206" s="462"/>
      <c r="AQ206" s="462"/>
      <c r="AR206" s="116">
        <f>'Conventional (Small Site)'!G5</f>
        <v>0</v>
      </c>
      <c r="AS206" s="116">
        <f>'Conventional (Small Site)'!H5</f>
        <v>424</v>
      </c>
      <c r="AT206" s="116">
        <f>'Conventional (Small Site)'!I5</f>
        <v>424</v>
      </c>
      <c r="AU206" s="116">
        <f>'Conventional (Small Site)'!J5</f>
        <v>424</v>
      </c>
      <c r="AV206" s="116">
        <f>'Conventional (Small Site)'!K5</f>
        <v>424</v>
      </c>
      <c r="AW206" s="116">
        <f>'Conventional (Small Site)'!L5</f>
        <v>424</v>
      </c>
      <c r="AX206" s="116">
        <f>'Conventional (Small Site)'!M5</f>
        <v>424</v>
      </c>
      <c r="AY206" s="116">
        <f>'Conventional (Small Site)'!N5</f>
        <v>424</v>
      </c>
      <c r="AZ206" s="116">
        <f>'Conventional (Small Site)'!O5</f>
        <v>424</v>
      </c>
      <c r="BA206" s="116">
        <f>'Conventional (Small Site)'!P5</f>
        <v>424</v>
      </c>
      <c r="BB206" s="116">
        <f>'Conventional (Small Site)'!Q5</f>
        <v>424</v>
      </c>
      <c r="BC206" s="116">
        <f>'Conventional (Small Site)'!R5</f>
        <v>424</v>
      </c>
      <c r="BD206" s="116">
        <f>'Conventional (Small Site)'!S5</f>
        <v>424</v>
      </c>
      <c r="BE206" s="116">
        <f>'Conventional (Small Site)'!T5</f>
        <v>424</v>
      </c>
      <c r="BF206" s="116">
        <f>'Conventional (Small Site)'!U5</f>
        <v>424</v>
      </c>
      <c r="BG206" s="116">
        <f>SUM(AR206:BF206)</f>
        <v>5936</v>
      </c>
      <c r="BH206" s="457">
        <f t="shared" si="3"/>
        <v>4240</v>
      </c>
      <c r="BI206" s="457"/>
      <c r="BJ206" s="457" t="s">
        <v>1520</v>
      </c>
      <c r="BK206" s="457"/>
      <c r="BL206" s="457" t="s">
        <v>1520</v>
      </c>
    </row>
    <row r="209" spans="2:2" x14ac:dyDescent="0.45">
      <c r="B209" s="2" t="s">
        <v>64</v>
      </c>
    </row>
    <row r="210" spans="2:2" x14ac:dyDescent="0.45">
      <c r="B210" t="s">
        <v>1545</v>
      </c>
    </row>
    <row r="211" spans="2:2" x14ac:dyDescent="0.45">
      <c r="B211" s="248" t="s">
        <v>1242</v>
      </c>
    </row>
    <row r="212" spans="2:2" x14ac:dyDescent="0.45">
      <c r="B212" s="507" t="s">
        <v>1546</v>
      </c>
    </row>
    <row r="213" spans="2:2" x14ac:dyDescent="0.45">
      <c r="B213" s="508" t="s">
        <v>1244</v>
      </c>
    </row>
    <row r="214" spans="2:2" x14ac:dyDescent="0.45">
      <c r="B214" s="509" t="s">
        <v>1541</v>
      </c>
    </row>
    <row r="215" spans="2:2" x14ac:dyDescent="0.45">
      <c r="B215" s="494" t="s">
        <v>1547</v>
      </c>
    </row>
    <row r="217" spans="2:2" x14ac:dyDescent="0.45">
      <c r="B217" t="s">
        <v>1548</v>
      </c>
    </row>
  </sheetData>
  <sheetProtection formatCells="0" formatColumns="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E0DB0-6952-4415-A1CA-D96051BFAA5E}">
  <dimension ref="A1:R95"/>
  <sheetViews>
    <sheetView zoomScaleNormal="100" workbookViewId="0">
      <pane ySplit="3" topLeftCell="A4" activePane="bottomLeft" state="frozen"/>
      <selection activeCell="E1" sqref="E1"/>
      <selection pane="bottomLeft" activeCell="I7" sqref="I7"/>
    </sheetView>
  </sheetViews>
  <sheetFormatPr defaultRowHeight="14.25" x14ac:dyDescent="0.45"/>
  <cols>
    <col min="1" max="1" width="26.86328125" customWidth="1"/>
    <col min="2" max="2" width="28" style="425" customWidth="1"/>
    <col min="3" max="3" width="16.265625" hidden="1" customWidth="1"/>
    <col min="4" max="4" width="22.3984375" customWidth="1"/>
    <col min="5" max="5" width="16.3984375" style="445" customWidth="1"/>
    <col min="6" max="6" width="22.59765625" customWidth="1"/>
    <col min="7" max="7" width="14.265625" style="445" customWidth="1"/>
    <col min="8" max="8" width="22.86328125" customWidth="1"/>
    <col min="9" max="9" width="16.3984375" style="445" customWidth="1"/>
    <col min="10" max="10" width="22.86328125" customWidth="1"/>
    <col min="11" max="11" width="13.3984375" style="445" customWidth="1"/>
    <col min="12" max="12" width="23.265625" style="425" customWidth="1"/>
    <col min="13" max="13" width="16.86328125" style="445" customWidth="1"/>
    <col min="14" max="14" width="16.3984375" style="445" customWidth="1"/>
    <col min="15" max="15" width="49.1328125" style="426" customWidth="1"/>
    <col min="16" max="16" width="16.1328125" customWidth="1"/>
    <col min="17" max="17" width="12.86328125" hidden="1" customWidth="1"/>
    <col min="18" max="18" width="12.59765625" hidden="1" customWidth="1"/>
  </cols>
  <sheetData>
    <row r="1" spans="1:18" x14ac:dyDescent="0.45">
      <c r="A1" s="449" t="s">
        <v>1607</v>
      </c>
    </row>
    <row r="3" spans="1:18" ht="42.75" x14ac:dyDescent="0.45">
      <c r="A3" s="286" t="s">
        <v>504</v>
      </c>
      <c r="B3" s="450" t="s">
        <v>46</v>
      </c>
      <c r="C3" s="450" t="s">
        <v>1441</v>
      </c>
      <c r="D3" s="527" t="s">
        <v>1442</v>
      </c>
      <c r="E3" s="428" t="s">
        <v>1443</v>
      </c>
      <c r="F3" s="528" t="s">
        <v>1444</v>
      </c>
      <c r="G3" s="429" t="s">
        <v>1445</v>
      </c>
      <c r="H3" s="529" t="s">
        <v>1446</v>
      </c>
      <c r="I3" s="430" t="s">
        <v>1447</v>
      </c>
      <c r="J3" s="530" t="s">
        <v>1448</v>
      </c>
      <c r="K3" s="431" t="s">
        <v>1449</v>
      </c>
      <c r="L3" s="531" t="s">
        <v>1452</v>
      </c>
      <c r="M3" s="432" t="s">
        <v>1450</v>
      </c>
      <c r="N3" s="433" t="s">
        <v>1451</v>
      </c>
      <c r="O3" s="434" t="s">
        <v>64</v>
      </c>
      <c r="P3" s="532" t="s">
        <v>1497</v>
      </c>
      <c r="Q3" s="425" t="s">
        <v>1493</v>
      </c>
      <c r="R3" s="425" t="s">
        <v>1494</v>
      </c>
    </row>
    <row r="4" spans="1:18" ht="28.5" x14ac:dyDescent="0.45">
      <c r="A4" s="435" t="s">
        <v>520</v>
      </c>
      <c r="B4" s="435" t="s">
        <v>522</v>
      </c>
      <c r="C4" s="436">
        <v>0</v>
      </c>
      <c r="D4" s="116" t="s">
        <v>523</v>
      </c>
      <c r="E4" s="442">
        <v>0</v>
      </c>
      <c r="F4" s="116" t="s">
        <v>523</v>
      </c>
      <c r="G4" s="442">
        <v>0</v>
      </c>
      <c r="H4" s="116" t="s">
        <v>523</v>
      </c>
      <c r="I4" s="442">
        <v>0</v>
      </c>
      <c r="J4" s="116" t="s">
        <v>1458</v>
      </c>
      <c r="K4" s="442">
        <v>0</v>
      </c>
      <c r="L4" s="427" t="s">
        <v>1457</v>
      </c>
      <c r="M4" s="442">
        <f>'ConventionalAllocations (Large)'!T5</f>
        <v>377</v>
      </c>
      <c r="N4" s="442" t="s">
        <v>37</v>
      </c>
      <c r="O4" s="437"/>
      <c r="P4" s="402">
        <f>E4+G4+I4+K4+M4</f>
        <v>377</v>
      </c>
      <c r="Q4">
        <v>377</v>
      </c>
      <c r="R4">
        <v>0</v>
      </c>
    </row>
    <row r="5" spans="1:18" ht="42.75" x14ac:dyDescent="0.45">
      <c r="A5" s="438" t="s">
        <v>535</v>
      </c>
      <c r="B5" s="435" t="s">
        <v>536</v>
      </c>
      <c r="C5" s="436"/>
      <c r="D5" s="439" t="s">
        <v>129</v>
      </c>
      <c r="E5" s="441">
        <v>0</v>
      </c>
      <c r="F5" s="116" t="s">
        <v>523</v>
      </c>
      <c r="G5" s="442">
        <v>0</v>
      </c>
      <c r="H5" s="116" t="s">
        <v>523</v>
      </c>
      <c r="I5" s="442">
        <v>0</v>
      </c>
      <c r="J5" s="116" t="s">
        <v>1458</v>
      </c>
      <c r="K5" s="442">
        <v>0</v>
      </c>
      <c r="L5" s="427" t="s">
        <v>1453</v>
      </c>
      <c r="M5" s="442" t="str">
        <f>'ConventionalAllocations (Large)'!T8</f>
        <v>1564 (part)</v>
      </c>
      <c r="N5" s="442" t="s">
        <v>37</v>
      </c>
      <c r="O5" s="437" t="s">
        <v>1454</v>
      </c>
      <c r="P5" s="402" t="e">
        <f>E5+G5+I5+K5+M5</f>
        <v>#VALUE!</v>
      </c>
      <c r="Q5">
        <v>1200</v>
      </c>
      <c r="R5">
        <v>775</v>
      </c>
    </row>
    <row r="6" spans="1:18" ht="42.75" x14ac:dyDescent="0.45">
      <c r="A6" s="438" t="s">
        <v>543</v>
      </c>
      <c r="B6" s="435" t="s">
        <v>545</v>
      </c>
      <c r="C6" s="436">
        <v>0</v>
      </c>
      <c r="D6" s="116" t="s">
        <v>523</v>
      </c>
      <c r="E6" s="442">
        <v>0</v>
      </c>
      <c r="F6" s="116" t="s">
        <v>523</v>
      </c>
      <c r="G6" s="442">
        <v>0</v>
      </c>
      <c r="H6" s="116" t="s">
        <v>523</v>
      </c>
      <c r="I6" s="442">
        <v>0</v>
      </c>
      <c r="J6" s="116" t="s">
        <v>1458</v>
      </c>
      <c r="K6" s="442">
        <v>0</v>
      </c>
      <c r="L6" s="427" t="s">
        <v>1455</v>
      </c>
      <c r="M6" s="442">
        <f>'ConventionalAllocations (Large)'!T10</f>
        <v>225</v>
      </c>
      <c r="N6" s="442" t="s">
        <v>37</v>
      </c>
      <c r="O6" s="437"/>
      <c r="P6" s="402">
        <f t="shared" ref="P6:P85" si="0">E6+G6+I6+K6+M6</f>
        <v>225</v>
      </c>
      <c r="Q6">
        <v>225</v>
      </c>
      <c r="R6">
        <v>0</v>
      </c>
    </row>
    <row r="7" spans="1:18" s="449" customFormat="1" ht="42.75" x14ac:dyDescent="0.45">
      <c r="A7" s="516" t="s">
        <v>547</v>
      </c>
      <c r="B7" s="516" t="s">
        <v>549</v>
      </c>
      <c r="C7" s="510"/>
      <c r="D7" s="117" t="s">
        <v>523</v>
      </c>
      <c r="E7" s="511" t="s">
        <v>1456</v>
      </c>
      <c r="F7" s="117" t="s">
        <v>523</v>
      </c>
      <c r="G7" s="511" t="s">
        <v>1456</v>
      </c>
      <c r="H7" s="512" t="s">
        <v>550</v>
      </c>
      <c r="I7" s="511" t="s">
        <v>1456</v>
      </c>
      <c r="J7" s="117" t="s">
        <v>1458</v>
      </c>
      <c r="K7" s="511" t="s">
        <v>1456</v>
      </c>
      <c r="L7" s="513" t="s">
        <v>37</v>
      </c>
      <c r="M7" s="511" t="s">
        <v>1456</v>
      </c>
      <c r="N7" s="511" t="s">
        <v>265</v>
      </c>
      <c r="O7" s="514" t="s">
        <v>1550</v>
      </c>
      <c r="P7" s="452" t="e">
        <f t="shared" si="0"/>
        <v>#VALUE!</v>
      </c>
      <c r="Q7" s="449">
        <v>40</v>
      </c>
    </row>
    <row r="8" spans="1:18" ht="42.75" x14ac:dyDescent="0.45">
      <c r="A8" s="438" t="s">
        <v>552</v>
      </c>
      <c r="B8" s="435" t="s">
        <v>554</v>
      </c>
      <c r="C8" s="436">
        <v>0</v>
      </c>
      <c r="D8" s="116" t="s">
        <v>523</v>
      </c>
      <c r="E8" s="442">
        <v>0</v>
      </c>
      <c r="F8" s="116" t="s">
        <v>523</v>
      </c>
      <c r="G8" s="442">
        <v>0</v>
      </c>
      <c r="H8" s="116" t="s">
        <v>523</v>
      </c>
      <c r="I8" s="442">
        <v>0</v>
      </c>
      <c r="J8" s="116" t="s">
        <v>1458</v>
      </c>
      <c r="K8" s="442">
        <v>0</v>
      </c>
      <c r="L8" s="427" t="s">
        <v>1457</v>
      </c>
      <c r="M8" s="446">
        <f>'ConventionalAllocations (Large)'!T12</f>
        <v>63</v>
      </c>
      <c r="N8" s="442" t="s">
        <v>37</v>
      </c>
      <c r="O8" s="437"/>
      <c r="P8" s="402">
        <f t="shared" si="0"/>
        <v>63</v>
      </c>
      <c r="Q8">
        <v>109</v>
      </c>
      <c r="R8">
        <v>46</v>
      </c>
    </row>
    <row r="9" spans="1:18" ht="42.75" x14ac:dyDescent="0.45">
      <c r="A9" s="435" t="s">
        <v>556</v>
      </c>
      <c r="B9" s="438" t="s">
        <v>1368</v>
      </c>
      <c r="C9" s="436">
        <v>0</v>
      </c>
      <c r="D9" s="116" t="s">
        <v>523</v>
      </c>
      <c r="E9" s="442">
        <v>0</v>
      </c>
      <c r="F9" s="116" t="s">
        <v>523</v>
      </c>
      <c r="G9" s="442">
        <v>0</v>
      </c>
      <c r="H9" s="116" t="s">
        <v>523</v>
      </c>
      <c r="I9" s="442">
        <v>0</v>
      </c>
      <c r="J9" s="116" t="s">
        <v>1458</v>
      </c>
      <c r="K9" s="442">
        <v>0</v>
      </c>
      <c r="L9" s="427" t="s">
        <v>1455</v>
      </c>
      <c r="M9" s="442">
        <f>'ConventionalAllocations (Large)'!T13</f>
        <v>26</v>
      </c>
      <c r="N9" s="442" t="s">
        <v>37</v>
      </c>
      <c r="O9" s="437"/>
      <c r="P9" s="402">
        <f t="shared" si="0"/>
        <v>26</v>
      </c>
      <c r="Q9">
        <v>26</v>
      </c>
      <c r="R9">
        <v>0</v>
      </c>
    </row>
    <row r="10" spans="1:18" ht="42.75" x14ac:dyDescent="0.45">
      <c r="A10" s="438" t="s">
        <v>575</v>
      </c>
      <c r="B10" s="438" t="s">
        <v>1137</v>
      </c>
      <c r="C10" s="436">
        <v>0</v>
      </c>
      <c r="D10" s="116" t="s">
        <v>523</v>
      </c>
      <c r="E10" s="442">
        <v>0</v>
      </c>
      <c r="F10" s="116" t="s">
        <v>523</v>
      </c>
      <c r="G10" s="442">
        <v>0</v>
      </c>
      <c r="H10" s="116" t="s">
        <v>523</v>
      </c>
      <c r="I10" s="442">
        <v>0</v>
      </c>
      <c r="J10" s="116" t="s">
        <v>1458</v>
      </c>
      <c r="K10" s="442">
        <v>0</v>
      </c>
      <c r="L10" s="427" t="s">
        <v>1457</v>
      </c>
      <c r="M10" s="442">
        <f>'ConventionalAllocations (Large)'!T18</f>
        <v>377</v>
      </c>
      <c r="N10" s="442" t="s">
        <v>37</v>
      </c>
      <c r="O10" s="437"/>
      <c r="P10" s="402">
        <f t="shared" si="0"/>
        <v>377</v>
      </c>
      <c r="Q10">
        <v>419</v>
      </c>
      <c r="R10">
        <v>42</v>
      </c>
    </row>
    <row r="11" spans="1:18" ht="28.5" x14ac:dyDescent="0.45">
      <c r="A11" s="435" t="s">
        <v>578</v>
      </c>
      <c r="B11" s="435" t="s">
        <v>580</v>
      </c>
      <c r="C11" s="436">
        <v>0</v>
      </c>
      <c r="D11" s="116" t="s">
        <v>523</v>
      </c>
      <c r="E11" s="442">
        <v>0</v>
      </c>
      <c r="F11" s="116" t="s">
        <v>523</v>
      </c>
      <c r="G11" s="442">
        <v>0</v>
      </c>
      <c r="H11" s="116" t="s">
        <v>523</v>
      </c>
      <c r="I11" s="442">
        <v>0</v>
      </c>
      <c r="J11" s="116" t="s">
        <v>1458</v>
      </c>
      <c r="K11" s="442">
        <v>0</v>
      </c>
      <c r="L11" s="427" t="s">
        <v>1455</v>
      </c>
      <c r="M11" s="442">
        <f>'ConventionalAllocations (Large)'!T19</f>
        <v>11</v>
      </c>
      <c r="N11" s="442" t="s">
        <v>37</v>
      </c>
      <c r="O11" s="437"/>
      <c r="P11" s="402">
        <f t="shared" si="0"/>
        <v>11</v>
      </c>
      <c r="Q11">
        <f>'ConventionalAllocations (Large)'!F19</f>
        <v>41</v>
      </c>
      <c r="R11">
        <f>'ConventionalAllocations (Large)'!H19</f>
        <v>30</v>
      </c>
    </row>
    <row r="12" spans="1:18" ht="42.75" x14ac:dyDescent="0.45">
      <c r="A12" s="438" t="s">
        <v>581</v>
      </c>
      <c r="B12" s="438" t="s">
        <v>1139</v>
      </c>
      <c r="C12" s="436"/>
      <c r="D12" s="116" t="s">
        <v>163</v>
      </c>
      <c r="E12" s="442">
        <f>'Conventional Pipeline (Large)'!V17</f>
        <v>-4</v>
      </c>
      <c r="F12" s="116" t="s">
        <v>523</v>
      </c>
      <c r="G12" s="442">
        <v>0</v>
      </c>
      <c r="H12" s="116" t="s">
        <v>523</v>
      </c>
      <c r="I12" s="442">
        <v>0</v>
      </c>
      <c r="J12" s="116" t="s">
        <v>1458</v>
      </c>
      <c r="K12" s="442">
        <v>0</v>
      </c>
      <c r="L12" s="427" t="s">
        <v>1457</v>
      </c>
      <c r="M12" s="442">
        <f>'ConventionalAllocations (Large)'!T20</f>
        <v>84</v>
      </c>
      <c r="N12" s="442" t="s">
        <v>37</v>
      </c>
      <c r="O12" s="437" t="s">
        <v>1459</v>
      </c>
      <c r="P12" s="402">
        <f t="shared" si="0"/>
        <v>80</v>
      </c>
      <c r="Q12">
        <v>84</v>
      </c>
      <c r="R12">
        <v>4</v>
      </c>
    </row>
    <row r="13" spans="1:18" ht="85.5" x14ac:dyDescent="0.45">
      <c r="A13" s="435" t="s">
        <v>582</v>
      </c>
      <c r="B13" s="435" t="s">
        <v>584</v>
      </c>
      <c r="C13" s="436"/>
      <c r="D13" s="116" t="s">
        <v>523</v>
      </c>
      <c r="E13" s="442">
        <v>0</v>
      </c>
      <c r="F13" s="116" t="s">
        <v>523</v>
      </c>
      <c r="G13" s="442">
        <v>0</v>
      </c>
      <c r="H13" s="116" t="s">
        <v>523</v>
      </c>
      <c r="I13" s="442">
        <v>0</v>
      </c>
      <c r="J13" s="116" t="s">
        <v>1458</v>
      </c>
      <c r="K13" s="442">
        <v>0</v>
      </c>
      <c r="L13" s="427" t="s">
        <v>1457</v>
      </c>
      <c r="M13" s="442">
        <f>'ConventionalAllocations (Large)'!T21</f>
        <v>443</v>
      </c>
      <c r="N13" s="442" t="s">
        <v>37</v>
      </c>
      <c r="O13" s="437" t="s">
        <v>1460</v>
      </c>
      <c r="P13" s="402">
        <f t="shared" si="0"/>
        <v>443</v>
      </c>
      <c r="Q13">
        <f>'ConventionalAllocations (Large)'!F21</f>
        <v>443</v>
      </c>
      <c r="R13">
        <f>'ConventionalAllocations (Large)'!H21</f>
        <v>0</v>
      </c>
    </row>
    <row r="14" spans="1:18" ht="99.75" x14ac:dyDescent="0.45">
      <c r="A14" s="438" t="s">
        <v>587</v>
      </c>
      <c r="B14" s="435" t="s">
        <v>589</v>
      </c>
      <c r="C14" s="436"/>
      <c r="D14" s="116" t="s">
        <v>523</v>
      </c>
      <c r="E14" s="442">
        <v>0</v>
      </c>
      <c r="F14" s="116" t="s">
        <v>389</v>
      </c>
      <c r="G14" s="443" t="str">
        <f>'NSC Pipeline'!Y9</f>
        <v>173</v>
      </c>
      <c r="H14" s="116" t="s">
        <v>523</v>
      </c>
      <c r="I14" s="442">
        <v>0</v>
      </c>
      <c r="J14" s="116" t="s">
        <v>1458</v>
      </c>
      <c r="K14" s="442">
        <v>0</v>
      </c>
      <c r="L14" s="427" t="s">
        <v>1457</v>
      </c>
      <c r="M14" s="442">
        <f>'ConventionalAllocations (Large)'!T22</f>
        <v>43</v>
      </c>
      <c r="N14" s="442" t="s">
        <v>37</v>
      </c>
      <c r="O14" s="437" t="s">
        <v>1372</v>
      </c>
      <c r="P14" s="402">
        <f t="shared" si="0"/>
        <v>216</v>
      </c>
      <c r="Q14">
        <v>220</v>
      </c>
      <c r="R14">
        <v>4</v>
      </c>
    </row>
    <row r="15" spans="1:18" s="449" customFormat="1" ht="28.5" x14ac:dyDescent="0.45">
      <c r="A15" s="516" t="s">
        <v>604</v>
      </c>
      <c r="B15" s="516" t="s">
        <v>606</v>
      </c>
      <c r="C15" s="510"/>
      <c r="D15" s="117" t="s">
        <v>523</v>
      </c>
      <c r="E15" s="511" t="s">
        <v>1456</v>
      </c>
      <c r="F15" s="117" t="s">
        <v>523</v>
      </c>
      <c r="G15" s="511" t="s">
        <v>1456</v>
      </c>
      <c r="H15" s="117" t="s">
        <v>523</v>
      </c>
      <c r="I15" s="511" t="s">
        <v>1456</v>
      </c>
      <c r="J15" s="117" t="s">
        <v>1458</v>
      </c>
      <c r="K15" s="511" t="s">
        <v>1456</v>
      </c>
      <c r="L15" s="513" t="s">
        <v>37</v>
      </c>
      <c r="M15" s="511" t="s">
        <v>1456</v>
      </c>
      <c r="N15" s="511" t="s">
        <v>265</v>
      </c>
      <c r="O15" s="514" t="s">
        <v>1550</v>
      </c>
      <c r="P15" s="452" t="e">
        <f t="shared" si="0"/>
        <v>#VALUE!</v>
      </c>
      <c r="Q15" s="449">
        <v>9</v>
      </c>
    </row>
    <row r="16" spans="1:18" ht="28.5" x14ac:dyDescent="0.45">
      <c r="A16" s="435" t="s">
        <v>611</v>
      </c>
      <c r="B16" s="435" t="s">
        <v>613</v>
      </c>
      <c r="C16" s="436">
        <v>0</v>
      </c>
      <c r="D16" s="116" t="s">
        <v>523</v>
      </c>
      <c r="E16" s="442">
        <v>0</v>
      </c>
      <c r="F16" s="116" t="s">
        <v>523</v>
      </c>
      <c r="G16" s="442">
        <v>0</v>
      </c>
      <c r="H16" s="116" t="s">
        <v>523</v>
      </c>
      <c r="I16" s="442">
        <v>0</v>
      </c>
      <c r="J16" s="116" t="s">
        <v>1458</v>
      </c>
      <c r="K16" s="442">
        <v>0</v>
      </c>
      <c r="L16" s="427" t="s">
        <v>1457</v>
      </c>
      <c r="M16" s="442">
        <f>'ConventionalAllocations (Large)'!T29</f>
        <v>188</v>
      </c>
      <c r="N16" s="442" t="s">
        <v>37</v>
      </c>
      <c r="O16" s="437" t="s">
        <v>1461</v>
      </c>
      <c r="P16" s="402">
        <f t="shared" si="0"/>
        <v>188</v>
      </c>
      <c r="Q16">
        <f>'ConventionalAllocations (Large)'!F29</f>
        <v>188</v>
      </c>
      <c r="R16">
        <f>'ConventionalAllocations (Large)'!H29</f>
        <v>0</v>
      </c>
    </row>
    <row r="17" spans="1:18" ht="28.5" x14ac:dyDescent="0.45">
      <c r="A17" s="438" t="s">
        <v>615</v>
      </c>
      <c r="B17" s="435" t="s">
        <v>617</v>
      </c>
      <c r="C17" s="436"/>
      <c r="D17" s="116" t="s">
        <v>523</v>
      </c>
      <c r="E17" s="442">
        <v>0</v>
      </c>
      <c r="F17" s="116" t="s">
        <v>523</v>
      </c>
      <c r="G17" s="442">
        <v>0</v>
      </c>
      <c r="H17" s="116" t="s">
        <v>523</v>
      </c>
      <c r="I17" s="442">
        <v>0</v>
      </c>
      <c r="J17" s="116" t="s">
        <v>1458</v>
      </c>
      <c r="K17" s="442">
        <v>0</v>
      </c>
      <c r="L17" s="427" t="s">
        <v>1457</v>
      </c>
      <c r="M17" s="442">
        <f>'ConventionalAllocations (Large)'!T30</f>
        <v>142</v>
      </c>
      <c r="N17" s="442"/>
      <c r="O17" s="437"/>
      <c r="P17" s="402">
        <f t="shared" si="0"/>
        <v>142</v>
      </c>
      <c r="Q17">
        <f>'ConventionalAllocations (Large)'!F30</f>
        <v>146</v>
      </c>
      <c r="R17">
        <f>'ConventionalAllocations (Large)'!H30</f>
        <v>4</v>
      </c>
    </row>
    <row r="18" spans="1:18" ht="71.25" x14ac:dyDescent="0.45">
      <c r="A18" s="523" t="s">
        <v>621</v>
      </c>
      <c r="B18" s="523" t="s">
        <v>623</v>
      </c>
      <c r="C18" s="517"/>
      <c r="D18" s="120" t="s">
        <v>523</v>
      </c>
      <c r="E18" s="518">
        <v>0</v>
      </c>
      <c r="F18" s="120" t="s">
        <v>523</v>
      </c>
      <c r="G18" s="518">
        <v>0</v>
      </c>
      <c r="H18" s="120" t="s">
        <v>523</v>
      </c>
      <c r="I18" s="518">
        <v>0</v>
      </c>
      <c r="J18" s="120" t="s">
        <v>1458</v>
      </c>
      <c r="K18" s="518">
        <v>0</v>
      </c>
      <c r="L18" s="519" t="s">
        <v>37</v>
      </c>
      <c r="M18" s="518">
        <f>'ConventionalAllocations (Large)'!T31</f>
        <v>0</v>
      </c>
      <c r="N18" s="518" t="s">
        <v>37</v>
      </c>
      <c r="O18" s="520" t="s">
        <v>1178</v>
      </c>
      <c r="P18" s="521">
        <f t="shared" si="0"/>
        <v>0</v>
      </c>
      <c r="Q18" s="522"/>
      <c r="R18" s="522"/>
    </row>
    <row r="19" spans="1:18" ht="171" x14ac:dyDescent="0.45">
      <c r="A19" s="523" t="s">
        <v>627</v>
      </c>
      <c r="B19" s="523" t="s">
        <v>629</v>
      </c>
      <c r="C19" s="517"/>
      <c r="D19" s="120" t="s">
        <v>523</v>
      </c>
      <c r="E19" s="518">
        <v>0</v>
      </c>
      <c r="F19" s="120" t="s">
        <v>523</v>
      </c>
      <c r="G19" s="518">
        <v>0</v>
      </c>
      <c r="H19" s="120" t="s">
        <v>523</v>
      </c>
      <c r="I19" s="518">
        <v>0</v>
      </c>
      <c r="J19" s="120" t="s">
        <v>1458</v>
      </c>
      <c r="K19" s="518">
        <v>0</v>
      </c>
      <c r="L19" s="519" t="s">
        <v>37</v>
      </c>
      <c r="M19" s="518">
        <f>'ConventionalAllocations (Large)'!T32</f>
        <v>-6</v>
      </c>
      <c r="N19" s="518" t="s">
        <v>37</v>
      </c>
      <c r="O19" s="520" t="s">
        <v>1462</v>
      </c>
      <c r="P19" s="521">
        <f t="shared" si="0"/>
        <v>-6</v>
      </c>
      <c r="Q19" s="522">
        <v>0</v>
      </c>
      <c r="R19" s="522">
        <v>6</v>
      </c>
    </row>
    <row r="20" spans="1:18" ht="28.5" x14ac:dyDescent="0.45">
      <c r="A20" s="435" t="s">
        <v>639</v>
      </c>
      <c r="B20" s="435" t="s">
        <v>1145</v>
      </c>
      <c r="C20" s="436"/>
      <c r="D20" s="440" t="s">
        <v>172</v>
      </c>
      <c r="E20" s="442">
        <f>'Conventional Pipeline (Large)'!V18</f>
        <v>0</v>
      </c>
      <c r="F20" s="116" t="s">
        <v>523</v>
      </c>
      <c r="G20" s="442">
        <v>0</v>
      </c>
      <c r="H20" s="116" t="s">
        <v>523</v>
      </c>
      <c r="I20" s="442">
        <v>0</v>
      </c>
      <c r="J20" s="116" t="s">
        <v>1458</v>
      </c>
      <c r="K20" s="442">
        <v>0</v>
      </c>
      <c r="L20" s="427" t="s">
        <v>1457</v>
      </c>
      <c r="M20" s="442">
        <f>'ConventionalAllocations (Large)'!T35</f>
        <v>76</v>
      </c>
      <c r="N20" s="442" t="s">
        <v>37</v>
      </c>
      <c r="O20" s="437" t="s">
        <v>1463</v>
      </c>
      <c r="P20" s="402">
        <f t="shared" si="0"/>
        <v>76</v>
      </c>
      <c r="Q20">
        <f>'ConventionalAllocations (Large)'!F35</f>
        <v>94</v>
      </c>
      <c r="R20">
        <f>'ConventionalAllocations (Large)'!H35</f>
        <v>18</v>
      </c>
    </row>
    <row r="21" spans="1:18" s="449" customFormat="1" ht="28.5" x14ac:dyDescent="0.45">
      <c r="A21" s="516" t="s">
        <v>642</v>
      </c>
      <c r="B21" s="516" t="s">
        <v>1144</v>
      </c>
      <c r="C21" s="510"/>
      <c r="D21" s="117" t="s">
        <v>523</v>
      </c>
      <c r="E21" s="511" t="s">
        <v>1456</v>
      </c>
      <c r="F21" s="117" t="s">
        <v>523</v>
      </c>
      <c r="G21" s="511" t="s">
        <v>1456</v>
      </c>
      <c r="H21" s="117" t="s">
        <v>523</v>
      </c>
      <c r="I21" s="511" t="s">
        <v>1456</v>
      </c>
      <c r="J21" s="117" t="s">
        <v>1458</v>
      </c>
      <c r="K21" s="511" t="s">
        <v>1456</v>
      </c>
      <c r="L21" s="513" t="s">
        <v>37</v>
      </c>
      <c r="M21" s="511" t="s">
        <v>1456</v>
      </c>
      <c r="N21" s="511" t="s">
        <v>265</v>
      </c>
      <c r="O21" s="514" t="s">
        <v>1550</v>
      </c>
      <c r="P21" s="452" t="e">
        <f t="shared" si="0"/>
        <v>#VALUE!</v>
      </c>
    </row>
    <row r="22" spans="1:18" ht="57" x14ac:dyDescent="0.45">
      <c r="A22" s="435" t="s">
        <v>646</v>
      </c>
      <c r="B22" s="435" t="s">
        <v>648</v>
      </c>
      <c r="C22" s="436"/>
      <c r="D22" s="116" t="s">
        <v>523</v>
      </c>
      <c r="E22" s="442">
        <v>0</v>
      </c>
      <c r="F22" s="116" t="s">
        <v>523</v>
      </c>
      <c r="G22" s="442">
        <v>0</v>
      </c>
      <c r="H22" s="116" t="s">
        <v>523</v>
      </c>
      <c r="I22" s="442">
        <v>0</v>
      </c>
      <c r="J22" s="116" t="s">
        <v>1458</v>
      </c>
      <c r="K22" s="442">
        <v>0</v>
      </c>
      <c r="L22" s="427" t="s">
        <v>1457</v>
      </c>
      <c r="M22" s="442">
        <f>'ConventionalAllocations (Large)'!T37</f>
        <v>152</v>
      </c>
      <c r="N22" s="442" t="s">
        <v>37</v>
      </c>
      <c r="O22" s="437" t="s">
        <v>1464</v>
      </c>
      <c r="P22" s="402">
        <f t="shared" si="0"/>
        <v>152</v>
      </c>
      <c r="Q22">
        <f>'ConventionalAllocations (Large)'!F37</f>
        <v>210</v>
      </c>
      <c r="R22">
        <f>'ConventionalAllocations (Large)'!H37</f>
        <v>58</v>
      </c>
    </row>
    <row r="23" spans="1:18" s="449" customFormat="1" ht="28.5" x14ac:dyDescent="0.45">
      <c r="A23" s="516" t="s">
        <v>649</v>
      </c>
      <c r="B23" s="516" t="s">
        <v>1147</v>
      </c>
      <c r="C23" s="510"/>
      <c r="D23" s="512" t="s">
        <v>1057</v>
      </c>
      <c r="E23" s="511" t="s">
        <v>1456</v>
      </c>
      <c r="F23" s="117" t="s">
        <v>523</v>
      </c>
      <c r="G23" s="511" t="s">
        <v>1456</v>
      </c>
      <c r="H23" s="117" t="s">
        <v>1055</v>
      </c>
      <c r="I23" s="511" t="s">
        <v>1456</v>
      </c>
      <c r="J23" s="117" t="s">
        <v>1458</v>
      </c>
      <c r="K23" s="511" t="s">
        <v>1456</v>
      </c>
      <c r="L23" s="513" t="s">
        <v>37</v>
      </c>
      <c r="M23" s="511" t="s">
        <v>1456</v>
      </c>
      <c r="N23" s="511" t="s">
        <v>265</v>
      </c>
      <c r="O23" s="514" t="s">
        <v>1550</v>
      </c>
      <c r="P23" s="452" t="e">
        <f t="shared" si="0"/>
        <v>#VALUE!</v>
      </c>
      <c r="Q23" s="449">
        <v>21</v>
      </c>
      <c r="R23" s="449">
        <v>15</v>
      </c>
    </row>
    <row r="24" spans="1:18" s="449" customFormat="1" ht="57" x14ac:dyDescent="0.45">
      <c r="A24" s="516" t="s">
        <v>652</v>
      </c>
      <c r="B24" s="516" t="s">
        <v>1149</v>
      </c>
      <c r="C24" s="510"/>
      <c r="D24" s="117" t="s">
        <v>523</v>
      </c>
      <c r="E24" s="511" t="s">
        <v>1456</v>
      </c>
      <c r="F24" s="117" t="s">
        <v>523</v>
      </c>
      <c r="G24" s="511" t="s">
        <v>1456</v>
      </c>
      <c r="H24" s="512" t="s">
        <v>461</v>
      </c>
      <c r="I24" s="511" t="s">
        <v>1456</v>
      </c>
      <c r="J24" s="117" t="s">
        <v>1458</v>
      </c>
      <c r="K24" s="511" t="s">
        <v>1456</v>
      </c>
      <c r="L24" s="513" t="s">
        <v>37</v>
      </c>
      <c r="M24" s="511" t="s">
        <v>1456</v>
      </c>
      <c r="N24" s="511" t="s">
        <v>265</v>
      </c>
      <c r="O24" s="514" t="s">
        <v>1551</v>
      </c>
      <c r="P24" s="452" t="e">
        <f t="shared" si="0"/>
        <v>#VALUE!</v>
      </c>
      <c r="Q24" s="449">
        <v>144</v>
      </c>
      <c r="R24" s="449">
        <v>4</v>
      </c>
    </row>
    <row r="25" spans="1:18" s="449" customFormat="1" ht="85.5" x14ac:dyDescent="0.45">
      <c r="A25" s="516" t="s">
        <v>659</v>
      </c>
      <c r="B25" s="516" t="s">
        <v>1151</v>
      </c>
      <c r="C25" s="510"/>
      <c r="D25" s="117" t="s">
        <v>523</v>
      </c>
      <c r="E25" s="511" t="s">
        <v>1456</v>
      </c>
      <c r="F25" s="515" t="s">
        <v>395</v>
      </c>
      <c r="G25" s="511" t="s">
        <v>1456</v>
      </c>
      <c r="H25" s="117" t="s">
        <v>523</v>
      </c>
      <c r="I25" s="511" t="s">
        <v>1456</v>
      </c>
      <c r="J25" s="117" t="s">
        <v>499</v>
      </c>
      <c r="K25" s="511" t="s">
        <v>1456</v>
      </c>
      <c r="L25" s="513" t="s">
        <v>37</v>
      </c>
      <c r="M25" s="511" t="s">
        <v>1456</v>
      </c>
      <c r="N25" s="511" t="s">
        <v>265</v>
      </c>
      <c r="O25" s="514" t="s">
        <v>1552</v>
      </c>
      <c r="P25" s="452" t="e">
        <f t="shared" si="0"/>
        <v>#VALUE!</v>
      </c>
      <c r="Q25" s="449">
        <v>74</v>
      </c>
      <c r="R25" s="449">
        <v>1</v>
      </c>
    </row>
    <row r="26" spans="1:18" ht="42.75" x14ac:dyDescent="0.45">
      <c r="A26" s="435" t="s">
        <v>665</v>
      </c>
      <c r="B26" s="435" t="s">
        <v>667</v>
      </c>
      <c r="C26" s="436"/>
      <c r="D26" s="116" t="s">
        <v>523</v>
      </c>
      <c r="E26" s="442">
        <v>0</v>
      </c>
      <c r="F26" s="116" t="s">
        <v>523</v>
      </c>
      <c r="G26" s="442">
        <v>0</v>
      </c>
      <c r="H26" s="440" t="s">
        <v>411</v>
      </c>
      <c r="I26" s="442">
        <v>0</v>
      </c>
      <c r="J26" s="116" t="s">
        <v>1458</v>
      </c>
      <c r="K26" s="442">
        <v>0</v>
      </c>
      <c r="L26" s="427" t="s">
        <v>1457</v>
      </c>
      <c r="M26" s="442">
        <f>'ConventionalAllocations (Large)'!T43</f>
        <v>0</v>
      </c>
      <c r="N26" s="442" t="s">
        <v>37</v>
      </c>
      <c r="O26" s="437" t="s">
        <v>1465</v>
      </c>
      <c r="P26" s="402">
        <f t="shared" si="0"/>
        <v>0</v>
      </c>
      <c r="Q26">
        <f>'ConventionalAllocations (Large)'!F43</f>
        <v>318</v>
      </c>
      <c r="R26">
        <f>'ConventionalAllocations (Large)'!H43</f>
        <v>0</v>
      </c>
    </row>
    <row r="27" spans="1:18" ht="57" x14ac:dyDescent="0.45">
      <c r="A27" s="438" t="s">
        <v>668</v>
      </c>
      <c r="B27" s="438" t="s">
        <v>493</v>
      </c>
      <c r="C27" s="436"/>
      <c r="D27" s="116" t="s">
        <v>523</v>
      </c>
      <c r="E27" s="442">
        <v>0</v>
      </c>
      <c r="F27" s="116" t="s">
        <v>523</v>
      </c>
      <c r="G27" s="442">
        <v>0</v>
      </c>
      <c r="H27" s="116" t="s">
        <v>523</v>
      </c>
      <c r="I27" s="442">
        <v>0</v>
      </c>
      <c r="J27" s="444" t="s">
        <v>492</v>
      </c>
      <c r="K27" s="443" t="e">
        <f>'NSC Pending'!#REF!</f>
        <v>#REF!</v>
      </c>
      <c r="L27" s="427" t="s">
        <v>37</v>
      </c>
      <c r="M27" s="442">
        <v>0</v>
      </c>
      <c r="N27" s="442" t="s">
        <v>37</v>
      </c>
      <c r="O27" s="437" t="s">
        <v>1466</v>
      </c>
      <c r="P27" s="402" t="e">
        <f t="shared" si="0"/>
        <v>#REF!</v>
      </c>
      <c r="Q27">
        <v>179</v>
      </c>
      <c r="R27">
        <v>0</v>
      </c>
    </row>
    <row r="28" spans="1:18" ht="99.75" x14ac:dyDescent="0.45">
      <c r="A28" s="435" t="s">
        <v>670</v>
      </c>
      <c r="B28" s="435" t="s">
        <v>671</v>
      </c>
      <c r="C28" s="436"/>
      <c r="D28" s="116" t="s">
        <v>523</v>
      </c>
      <c r="E28" s="442">
        <v>0</v>
      </c>
      <c r="F28" s="116" t="s">
        <v>523</v>
      </c>
      <c r="G28" s="442">
        <v>0</v>
      </c>
      <c r="H28" s="116" t="s">
        <v>523</v>
      </c>
      <c r="I28" s="442">
        <v>0</v>
      </c>
      <c r="J28" s="116" t="s">
        <v>1458</v>
      </c>
      <c r="K28" s="442">
        <v>0</v>
      </c>
      <c r="L28" s="427" t="s">
        <v>1467</v>
      </c>
      <c r="M28" s="442">
        <f>'ConventionalAllocations (Large)'!T45</f>
        <v>172</v>
      </c>
      <c r="N28" s="442" t="s">
        <v>37</v>
      </c>
      <c r="O28" s="437" t="s">
        <v>1468</v>
      </c>
      <c r="P28" s="402">
        <f t="shared" si="0"/>
        <v>172</v>
      </c>
      <c r="Q28">
        <f>'ConventionalAllocations (Large)'!F45</f>
        <v>172</v>
      </c>
      <c r="R28">
        <f>'ConventionalAllocations (Large)'!H45</f>
        <v>0</v>
      </c>
    </row>
    <row r="29" spans="1:18" ht="28.5" x14ac:dyDescent="0.45">
      <c r="A29" s="438" t="s">
        <v>674</v>
      </c>
      <c r="B29" s="435" t="s">
        <v>676</v>
      </c>
      <c r="C29" s="436"/>
      <c r="D29" s="116" t="s">
        <v>523</v>
      </c>
      <c r="E29" s="442">
        <v>0</v>
      </c>
      <c r="F29" s="116" t="s">
        <v>523</v>
      </c>
      <c r="G29" s="442">
        <v>0</v>
      </c>
      <c r="H29" s="116" t="s">
        <v>523</v>
      </c>
      <c r="I29" s="442">
        <v>0</v>
      </c>
      <c r="J29" s="116" t="s">
        <v>1458</v>
      </c>
      <c r="K29" s="442">
        <v>0</v>
      </c>
      <c r="L29" s="427" t="s">
        <v>1455</v>
      </c>
      <c r="M29" s="442">
        <f>'ConventionalAllocations (Large)'!T46</f>
        <v>79</v>
      </c>
      <c r="N29" s="442" t="s">
        <v>37</v>
      </c>
      <c r="O29" s="437"/>
      <c r="P29" s="402">
        <f t="shared" si="0"/>
        <v>79</v>
      </c>
      <c r="Q29">
        <f>'ConventionalAllocations (Large)'!F46</f>
        <v>79</v>
      </c>
      <c r="R29">
        <f>'ConventionalAllocations (Large)'!H46</f>
        <v>0</v>
      </c>
    </row>
    <row r="30" spans="1:18" ht="99.75" x14ac:dyDescent="0.45">
      <c r="A30" s="435" t="s">
        <v>469</v>
      </c>
      <c r="B30" s="435" t="s">
        <v>680</v>
      </c>
      <c r="C30" s="436"/>
      <c r="D30" s="116" t="s">
        <v>523</v>
      </c>
      <c r="E30" s="442">
        <v>0</v>
      </c>
      <c r="F30" s="116" t="s">
        <v>523</v>
      </c>
      <c r="G30" s="442">
        <v>0</v>
      </c>
      <c r="H30" s="116" t="s">
        <v>523</v>
      </c>
      <c r="I30" s="442">
        <v>0</v>
      </c>
      <c r="J30" s="116" t="s">
        <v>1458</v>
      </c>
      <c r="K30" s="442">
        <v>0</v>
      </c>
      <c r="L30" s="427" t="s">
        <v>1469</v>
      </c>
      <c r="M30" s="442">
        <f>'ConventionalAllocations (Large)'!T47</f>
        <v>0</v>
      </c>
      <c r="N30" s="442" t="s">
        <v>37</v>
      </c>
      <c r="O30" s="437" t="s">
        <v>1470</v>
      </c>
      <c r="P30" s="402">
        <f t="shared" si="0"/>
        <v>0</v>
      </c>
      <c r="Q30">
        <f>'ConventionalAllocations (Large)'!F47</f>
        <v>295</v>
      </c>
      <c r="R30">
        <f>'ConventionalAllocations (Large)'!H47</f>
        <v>0</v>
      </c>
    </row>
    <row r="31" spans="1:18" s="449" customFormat="1" ht="99.75" x14ac:dyDescent="0.45">
      <c r="A31" s="516" t="s">
        <v>681</v>
      </c>
      <c r="B31" s="516" t="s">
        <v>683</v>
      </c>
      <c r="C31" s="510"/>
      <c r="D31" s="117" t="s">
        <v>523</v>
      </c>
      <c r="E31" s="511" t="s">
        <v>1456</v>
      </c>
      <c r="F31" s="117" t="s">
        <v>523</v>
      </c>
      <c r="G31" s="511" t="s">
        <v>1456</v>
      </c>
      <c r="H31" s="117" t="s">
        <v>523</v>
      </c>
      <c r="I31" s="511" t="s">
        <v>1456</v>
      </c>
      <c r="J31" s="117" t="s">
        <v>1458</v>
      </c>
      <c r="K31" s="511" t="s">
        <v>1456</v>
      </c>
      <c r="L31" s="513" t="s">
        <v>37</v>
      </c>
      <c r="M31" s="511" t="s">
        <v>1456</v>
      </c>
      <c r="N31" s="511" t="s">
        <v>265</v>
      </c>
      <c r="O31" s="514" t="s">
        <v>1553</v>
      </c>
      <c r="P31" s="452" t="e">
        <f t="shared" si="0"/>
        <v>#VALUE!</v>
      </c>
    </row>
    <row r="32" spans="1:18" ht="28.5" x14ac:dyDescent="0.45">
      <c r="A32" s="435" t="s">
        <v>688</v>
      </c>
      <c r="B32" s="435" t="s">
        <v>690</v>
      </c>
      <c r="C32" s="436"/>
      <c r="D32" s="116" t="s">
        <v>523</v>
      </c>
      <c r="E32" s="442">
        <v>0</v>
      </c>
      <c r="F32" s="116" t="s">
        <v>523</v>
      </c>
      <c r="G32" s="442">
        <v>0</v>
      </c>
      <c r="H32" s="116" t="s">
        <v>523</v>
      </c>
      <c r="I32" s="442">
        <v>0</v>
      </c>
      <c r="J32" s="116" t="s">
        <v>1458</v>
      </c>
      <c r="K32" s="442">
        <v>0</v>
      </c>
      <c r="L32" s="427" t="s">
        <v>1455</v>
      </c>
      <c r="M32" s="442">
        <f>'ConventionalAllocations (Large)'!T50</f>
        <v>97</v>
      </c>
      <c r="N32" s="442" t="s">
        <v>37</v>
      </c>
      <c r="O32" s="437"/>
      <c r="P32" s="402">
        <f t="shared" si="0"/>
        <v>97</v>
      </c>
      <c r="Q32">
        <f>'ConventionalAllocations (Large)'!F50</f>
        <v>97</v>
      </c>
      <c r="R32">
        <f>'ConventionalAllocations (Large)'!H50</f>
        <v>0</v>
      </c>
    </row>
    <row r="33" spans="1:18" ht="57" x14ac:dyDescent="0.45">
      <c r="A33" s="435" t="s">
        <v>692</v>
      </c>
      <c r="B33" s="435" t="s">
        <v>1158</v>
      </c>
      <c r="C33" s="436"/>
      <c r="D33" s="116" t="s">
        <v>523</v>
      </c>
      <c r="E33" s="442">
        <v>0</v>
      </c>
      <c r="F33" s="116" t="s">
        <v>523</v>
      </c>
      <c r="G33" s="442">
        <v>0</v>
      </c>
      <c r="H33" s="116" t="s">
        <v>523</v>
      </c>
      <c r="I33" s="442">
        <v>0</v>
      </c>
      <c r="J33" s="116" t="s">
        <v>1458</v>
      </c>
      <c r="K33" s="442">
        <v>0</v>
      </c>
      <c r="L33" s="427" t="s">
        <v>1455</v>
      </c>
      <c r="M33" s="442">
        <f>'ConventionalAllocations (Large)'!T51</f>
        <v>71</v>
      </c>
      <c r="N33" s="442" t="s">
        <v>37</v>
      </c>
      <c r="O33" s="437" t="s">
        <v>1471</v>
      </c>
      <c r="P33" s="402">
        <f t="shared" si="0"/>
        <v>71</v>
      </c>
      <c r="Q33">
        <f>'ConventionalAllocations (Large)'!F51</f>
        <v>142</v>
      </c>
      <c r="R33">
        <f>'ConventionalAllocations (Large)'!H51</f>
        <v>0</v>
      </c>
    </row>
    <row r="34" spans="1:18" ht="28.5" x14ac:dyDescent="0.45">
      <c r="A34" s="435" t="s">
        <v>698</v>
      </c>
      <c r="B34" s="435" t="s">
        <v>700</v>
      </c>
      <c r="C34" s="436"/>
      <c r="D34" s="116" t="s">
        <v>523</v>
      </c>
      <c r="E34" s="442">
        <v>0</v>
      </c>
      <c r="F34" s="116" t="s">
        <v>523</v>
      </c>
      <c r="G34" s="442">
        <v>0</v>
      </c>
      <c r="H34" s="116" t="s">
        <v>523</v>
      </c>
      <c r="I34" s="442">
        <v>0</v>
      </c>
      <c r="J34" s="116" t="s">
        <v>1458</v>
      </c>
      <c r="K34" s="442">
        <v>0</v>
      </c>
      <c r="L34" s="427" t="s">
        <v>1472</v>
      </c>
      <c r="M34" s="442">
        <f>'ConventionalAllocations (Large)'!T53</f>
        <v>20</v>
      </c>
      <c r="N34" s="442" t="s">
        <v>37</v>
      </c>
      <c r="O34" s="437" t="s">
        <v>1473</v>
      </c>
      <c r="P34" s="402">
        <f t="shared" si="0"/>
        <v>20</v>
      </c>
      <c r="Q34">
        <f>'ConventionalAllocations (Large)'!F53</f>
        <v>20</v>
      </c>
      <c r="R34">
        <f>'ConventionalAllocations (Large)'!H53</f>
        <v>0</v>
      </c>
    </row>
    <row r="35" spans="1:18" ht="28.5" x14ac:dyDescent="0.45">
      <c r="A35" s="435" t="s">
        <v>704</v>
      </c>
      <c r="B35" s="435" t="s">
        <v>706</v>
      </c>
      <c r="C35" s="436"/>
      <c r="D35" s="116" t="s">
        <v>523</v>
      </c>
      <c r="E35" s="442">
        <v>0</v>
      </c>
      <c r="F35" s="116" t="s">
        <v>523</v>
      </c>
      <c r="G35" s="442">
        <v>0</v>
      </c>
      <c r="H35" s="116" t="s">
        <v>523</v>
      </c>
      <c r="I35" s="442">
        <v>0</v>
      </c>
      <c r="J35" s="116" t="s">
        <v>1458</v>
      </c>
      <c r="K35" s="442">
        <v>0</v>
      </c>
      <c r="L35" s="427" t="s">
        <v>1455</v>
      </c>
      <c r="M35" s="442">
        <f>'ConventionalAllocations (Large)'!T55</f>
        <v>162</v>
      </c>
      <c r="N35" s="442" t="s">
        <v>37</v>
      </c>
      <c r="O35" s="437"/>
      <c r="P35" s="402">
        <f t="shared" si="0"/>
        <v>162</v>
      </c>
      <c r="Q35">
        <f>'ConventionalAllocations (Large)'!F55</f>
        <v>162</v>
      </c>
      <c r="R35">
        <f>'ConventionalAllocations (Large)'!H55</f>
        <v>0</v>
      </c>
    </row>
    <row r="36" spans="1:18" ht="28.5" x14ac:dyDescent="0.45">
      <c r="A36" s="435" t="s">
        <v>707</v>
      </c>
      <c r="B36" s="435" t="s">
        <v>709</v>
      </c>
      <c r="C36" s="436"/>
      <c r="D36" s="116" t="s">
        <v>523</v>
      </c>
      <c r="E36" s="442">
        <v>0</v>
      </c>
      <c r="F36" s="116" t="s">
        <v>523</v>
      </c>
      <c r="G36" s="442">
        <v>0</v>
      </c>
      <c r="H36" s="116" t="s">
        <v>523</v>
      </c>
      <c r="I36" s="442">
        <v>0</v>
      </c>
      <c r="J36" s="116" t="s">
        <v>1458</v>
      </c>
      <c r="K36" s="442">
        <v>0</v>
      </c>
      <c r="L36" s="427" t="s">
        <v>1455</v>
      </c>
      <c r="M36" s="442">
        <f>'ConventionalAllocations (Large)'!T56</f>
        <v>87</v>
      </c>
      <c r="N36" s="442" t="s">
        <v>37</v>
      </c>
      <c r="O36" s="437"/>
      <c r="P36" s="402">
        <f t="shared" si="0"/>
        <v>87</v>
      </c>
      <c r="Q36">
        <f>'ConventionalAllocations (Large)'!F56</f>
        <v>87</v>
      </c>
      <c r="R36">
        <f>'ConventionalAllocations (Large)'!H56</f>
        <v>0</v>
      </c>
    </row>
    <row r="37" spans="1:18" ht="171" x14ac:dyDescent="0.45">
      <c r="A37" s="435" t="s">
        <v>710</v>
      </c>
      <c r="B37" s="435" t="s">
        <v>711</v>
      </c>
      <c r="C37" s="436"/>
      <c r="D37" s="116" t="s">
        <v>523</v>
      </c>
      <c r="E37" s="442">
        <v>0</v>
      </c>
      <c r="F37" s="116" t="s">
        <v>523</v>
      </c>
      <c r="G37" s="442">
        <v>0</v>
      </c>
      <c r="H37" s="440" t="s">
        <v>424</v>
      </c>
      <c r="I37" s="442">
        <v>0</v>
      </c>
      <c r="J37" s="116" t="s">
        <v>1458</v>
      </c>
      <c r="K37" s="442">
        <v>0</v>
      </c>
      <c r="L37" s="427" t="s">
        <v>1457</v>
      </c>
      <c r="M37" s="442">
        <f>'ConventionalAllocations (Large)'!T57</f>
        <v>5</v>
      </c>
      <c r="N37" s="442" t="s">
        <v>37</v>
      </c>
      <c r="O37" s="437" t="s">
        <v>1382</v>
      </c>
      <c r="P37" s="402">
        <f t="shared" si="0"/>
        <v>5</v>
      </c>
      <c r="Q37">
        <f>'ConventionalAllocations (Large)'!F57</f>
        <v>6</v>
      </c>
      <c r="R37">
        <f>'ConventionalAllocations (Large)'!H57</f>
        <v>1</v>
      </c>
    </row>
    <row r="38" spans="1:18" ht="42.75" x14ac:dyDescent="0.45">
      <c r="A38" s="435" t="s">
        <v>713</v>
      </c>
      <c r="B38" s="435" t="s">
        <v>715</v>
      </c>
      <c r="C38" s="436"/>
      <c r="D38" s="116" t="s">
        <v>523</v>
      </c>
      <c r="E38" s="442">
        <v>0</v>
      </c>
      <c r="F38" s="116" t="s">
        <v>523</v>
      </c>
      <c r="G38" s="442">
        <v>0</v>
      </c>
      <c r="H38" s="116" t="s">
        <v>523</v>
      </c>
      <c r="I38" s="442">
        <v>0</v>
      </c>
      <c r="J38" s="116" t="s">
        <v>1458</v>
      </c>
      <c r="K38" s="442">
        <v>0</v>
      </c>
      <c r="L38" s="427" t="s">
        <v>1457</v>
      </c>
      <c r="M38" s="442">
        <f>'ConventionalAllocations (Large)'!T58</f>
        <v>154</v>
      </c>
      <c r="N38" s="442" t="s">
        <v>37</v>
      </c>
      <c r="O38" s="437" t="s">
        <v>1474</v>
      </c>
      <c r="P38" s="402">
        <f t="shared" si="0"/>
        <v>154</v>
      </c>
      <c r="Q38">
        <f>'ConventionalAllocations (Large)'!F58</f>
        <v>156</v>
      </c>
      <c r="R38">
        <f>'ConventionalAllocations (Large)'!H58</f>
        <v>2</v>
      </c>
    </row>
    <row r="39" spans="1:18" s="449" customFormat="1" ht="28.5" x14ac:dyDescent="0.45">
      <c r="A39" s="516" t="s">
        <v>734</v>
      </c>
      <c r="B39" s="516" t="s">
        <v>736</v>
      </c>
      <c r="C39" s="510"/>
      <c r="D39" s="117" t="s">
        <v>523</v>
      </c>
      <c r="E39" s="511" t="s">
        <v>1456</v>
      </c>
      <c r="F39" s="117" t="s">
        <v>523</v>
      </c>
      <c r="G39" s="511" t="s">
        <v>1456</v>
      </c>
      <c r="H39" s="117" t="s">
        <v>523</v>
      </c>
      <c r="I39" s="511" t="s">
        <v>1456</v>
      </c>
      <c r="J39" s="117" t="s">
        <v>1458</v>
      </c>
      <c r="K39" s="511" t="s">
        <v>1456</v>
      </c>
      <c r="L39" s="513" t="s">
        <v>37</v>
      </c>
      <c r="M39" s="511" t="s">
        <v>1456</v>
      </c>
      <c r="N39" s="511" t="s">
        <v>265</v>
      </c>
      <c r="O39" s="514" t="s">
        <v>1550</v>
      </c>
      <c r="P39" s="452" t="e">
        <f t="shared" si="0"/>
        <v>#VALUE!</v>
      </c>
      <c r="Q39" s="449">
        <v>39</v>
      </c>
      <c r="R39" s="449">
        <v>18</v>
      </c>
    </row>
    <row r="40" spans="1:18" ht="57" x14ac:dyDescent="0.45">
      <c r="A40" s="438" t="s">
        <v>738</v>
      </c>
      <c r="B40" s="435" t="s">
        <v>740</v>
      </c>
      <c r="C40" s="436"/>
      <c r="D40" s="116" t="s">
        <v>523</v>
      </c>
      <c r="E40" s="442">
        <v>0</v>
      </c>
      <c r="F40" s="116" t="s">
        <v>523</v>
      </c>
      <c r="G40" s="442">
        <v>0</v>
      </c>
      <c r="H40" s="116" t="s">
        <v>523</v>
      </c>
      <c r="I40" s="442">
        <v>0</v>
      </c>
      <c r="J40" s="116" t="s">
        <v>1458</v>
      </c>
      <c r="K40" s="442">
        <v>0</v>
      </c>
      <c r="L40" s="427" t="s">
        <v>1457</v>
      </c>
      <c r="M40" s="442">
        <v>759</v>
      </c>
      <c r="N40" s="442" t="s">
        <v>37</v>
      </c>
      <c r="O40" s="437" t="s">
        <v>1475</v>
      </c>
      <c r="P40" s="402">
        <f t="shared" si="0"/>
        <v>759</v>
      </c>
      <c r="Q40">
        <v>1139</v>
      </c>
      <c r="R40">
        <v>0</v>
      </c>
    </row>
    <row r="41" spans="1:18" ht="42.75" x14ac:dyDescent="0.45">
      <c r="A41" s="435" t="s">
        <v>741</v>
      </c>
      <c r="B41" s="435" t="s">
        <v>743</v>
      </c>
      <c r="C41" s="436"/>
      <c r="D41" s="116" t="s">
        <v>523</v>
      </c>
      <c r="E41" s="442">
        <v>0</v>
      </c>
      <c r="F41" s="116" t="s">
        <v>523</v>
      </c>
      <c r="G41" s="442">
        <v>0</v>
      </c>
      <c r="H41" s="116" t="s">
        <v>523</v>
      </c>
      <c r="I41" s="442">
        <v>0</v>
      </c>
      <c r="J41" s="116" t="s">
        <v>1458</v>
      </c>
      <c r="K41" s="442">
        <v>0</v>
      </c>
      <c r="L41" s="427" t="s">
        <v>1457</v>
      </c>
      <c r="M41" s="442">
        <f>'ConventionalAllocations (Large)'!T65</f>
        <v>272</v>
      </c>
      <c r="N41" s="442" t="s">
        <v>37</v>
      </c>
      <c r="O41" s="437"/>
      <c r="P41" s="402">
        <f t="shared" si="0"/>
        <v>272</v>
      </c>
      <c r="Q41">
        <f>'ConventionalAllocations (Large)'!F65</f>
        <v>272</v>
      </c>
      <c r="R41">
        <f>'ConventionalAllocations (Large)'!H65</f>
        <v>0</v>
      </c>
    </row>
    <row r="42" spans="1:18" ht="28.5" x14ac:dyDescent="0.45">
      <c r="A42" s="438" t="s">
        <v>745</v>
      </c>
      <c r="B42" s="438" t="s">
        <v>1162</v>
      </c>
      <c r="C42" s="436"/>
      <c r="D42" s="116" t="s">
        <v>523</v>
      </c>
      <c r="E42" s="442">
        <v>0</v>
      </c>
      <c r="F42" s="116" t="s">
        <v>523</v>
      </c>
      <c r="G42" s="442">
        <v>0</v>
      </c>
      <c r="H42" s="116" t="s">
        <v>427</v>
      </c>
      <c r="I42" s="442" t="e">
        <f>'Conventional Pending (Large)'!#REF!</f>
        <v>#REF!</v>
      </c>
      <c r="J42" s="116" t="s">
        <v>1458</v>
      </c>
      <c r="K42" s="442">
        <v>0</v>
      </c>
      <c r="L42" s="427" t="s">
        <v>37</v>
      </c>
      <c r="M42" s="442">
        <v>0</v>
      </c>
      <c r="N42" s="442" t="s">
        <v>37</v>
      </c>
      <c r="O42" s="437" t="s">
        <v>1495</v>
      </c>
      <c r="P42" s="402" t="e">
        <f t="shared" si="0"/>
        <v>#REF!</v>
      </c>
      <c r="Q42" t="e">
        <f>'Conventional Pending (Large)'!#REF!</f>
        <v>#REF!</v>
      </c>
      <c r="R42" t="e">
        <f>'Conventional Pending (Large)'!#REF!</f>
        <v>#REF!</v>
      </c>
    </row>
    <row r="43" spans="1:18" ht="42.75" x14ac:dyDescent="0.45">
      <c r="A43" s="438" t="s">
        <v>749</v>
      </c>
      <c r="B43" s="438" t="s">
        <v>1165</v>
      </c>
      <c r="C43" s="436"/>
      <c r="D43" s="116" t="s">
        <v>523</v>
      </c>
      <c r="E43" s="442">
        <v>0</v>
      </c>
      <c r="F43" s="116" t="s">
        <v>523</v>
      </c>
      <c r="G43" s="442">
        <v>0</v>
      </c>
      <c r="H43" s="116" t="s">
        <v>523</v>
      </c>
      <c r="I43" s="442">
        <v>0</v>
      </c>
      <c r="J43" s="116" t="s">
        <v>1458</v>
      </c>
      <c r="K43" s="442">
        <v>0</v>
      </c>
      <c r="L43" s="427" t="s">
        <v>1457</v>
      </c>
      <c r="M43" s="442">
        <f>'ConventionalAllocations (Large)'!T67</f>
        <v>383</v>
      </c>
      <c r="N43" s="442" t="s">
        <v>37</v>
      </c>
      <c r="O43" s="437"/>
      <c r="P43" s="402">
        <f t="shared" si="0"/>
        <v>383</v>
      </c>
      <c r="Q43">
        <f>'ConventionalAllocations (Large)'!F67</f>
        <v>383</v>
      </c>
      <c r="R43">
        <f>'ConventionalAllocations (Large)'!H67</f>
        <v>0</v>
      </c>
    </row>
    <row r="44" spans="1:18" s="449" customFormat="1" ht="28.5" x14ac:dyDescent="0.45">
      <c r="A44" s="516" t="s">
        <v>758</v>
      </c>
      <c r="B44" s="516" t="s">
        <v>760</v>
      </c>
      <c r="C44" s="510"/>
      <c r="D44" s="117" t="s">
        <v>523</v>
      </c>
      <c r="E44" s="511" t="s">
        <v>1456</v>
      </c>
      <c r="F44" s="117" t="s">
        <v>523</v>
      </c>
      <c r="G44" s="511" t="s">
        <v>1456</v>
      </c>
      <c r="H44" s="117" t="s">
        <v>523</v>
      </c>
      <c r="I44" s="511" t="s">
        <v>1456</v>
      </c>
      <c r="J44" s="117" t="s">
        <v>1458</v>
      </c>
      <c r="K44" s="511" t="s">
        <v>1456</v>
      </c>
      <c r="L44" s="513" t="s">
        <v>37</v>
      </c>
      <c r="M44" s="511" t="s">
        <v>1456</v>
      </c>
      <c r="N44" s="511" t="s">
        <v>265</v>
      </c>
      <c r="O44" s="514" t="s">
        <v>1550</v>
      </c>
      <c r="P44" s="452" t="e">
        <f t="shared" si="0"/>
        <v>#VALUE!</v>
      </c>
      <c r="Q44" s="449">
        <v>32</v>
      </c>
      <c r="R44" s="449">
        <v>9</v>
      </c>
    </row>
    <row r="45" spans="1:18" s="449" customFormat="1" ht="28.5" x14ac:dyDescent="0.45">
      <c r="A45" s="516" t="s">
        <v>763</v>
      </c>
      <c r="B45" s="516" t="s">
        <v>765</v>
      </c>
      <c r="C45" s="510"/>
      <c r="D45" s="117" t="s">
        <v>523</v>
      </c>
      <c r="E45" s="511" t="s">
        <v>1456</v>
      </c>
      <c r="F45" s="117" t="s">
        <v>523</v>
      </c>
      <c r="G45" s="511" t="s">
        <v>1456</v>
      </c>
      <c r="H45" s="117" t="s">
        <v>523</v>
      </c>
      <c r="I45" s="511" t="s">
        <v>1456</v>
      </c>
      <c r="J45" s="117" t="s">
        <v>1458</v>
      </c>
      <c r="K45" s="511" t="s">
        <v>1456</v>
      </c>
      <c r="L45" s="513" t="s">
        <v>37</v>
      </c>
      <c r="M45" s="511" t="s">
        <v>1456</v>
      </c>
      <c r="N45" s="511" t="s">
        <v>265</v>
      </c>
      <c r="O45" s="514" t="s">
        <v>1550</v>
      </c>
      <c r="P45" s="452" t="e">
        <f t="shared" si="0"/>
        <v>#VALUE!</v>
      </c>
      <c r="Q45" s="449">
        <v>16</v>
      </c>
      <c r="R45" s="449">
        <v>0</v>
      </c>
    </row>
    <row r="46" spans="1:18" ht="42.75" x14ac:dyDescent="0.45">
      <c r="A46" s="435" t="s">
        <v>766</v>
      </c>
      <c r="B46" s="435" t="s">
        <v>768</v>
      </c>
      <c r="C46" s="436"/>
      <c r="D46" s="116" t="s">
        <v>523</v>
      </c>
      <c r="E46" s="442">
        <v>0</v>
      </c>
      <c r="F46" s="116" t="s">
        <v>523</v>
      </c>
      <c r="G46" s="442">
        <v>0</v>
      </c>
      <c r="H46" s="116" t="s">
        <v>523</v>
      </c>
      <c r="I46" s="442">
        <v>0</v>
      </c>
      <c r="J46" s="116" t="s">
        <v>1458</v>
      </c>
      <c r="K46" s="442">
        <v>0</v>
      </c>
      <c r="L46" s="427" t="s">
        <v>1457</v>
      </c>
      <c r="M46" s="442">
        <f>'ConventionalAllocations (Large)'!T72</f>
        <v>61</v>
      </c>
      <c r="N46" s="442" t="s">
        <v>37</v>
      </c>
      <c r="O46" s="437" t="s">
        <v>1476</v>
      </c>
      <c r="P46" s="402">
        <f t="shared" si="0"/>
        <v>61</v>
      </c>
      <c r="Q46">
        <v>159</v>
      </c>
      <c r="R46">
        <v>2</v>
      </c>
    </row>
    <row r="47" spans="1:18" ht="71.25" x14ac:dyDescent="0.45">
      <c r="A47" s="435" t="s">
        <v>267</v>
      </c>
      <c r="B47" s="435" t="s">
        <v>770</v>
      </c>
      <c r="C47" s="436"/>
      <c r="D47" s="440" t="s">
        <v>263</v>
      </c>
      <c r="E47" s="442">
        <v>0</v>
      </c>
      <c r="F47" s="116" t="s">
        <v>523</v>
      </c>
      <c r="G47" s="442">
        <v>0</v>
      </c>
      <c r="H47" s="440" t="s">
        <v>436</v>
      </c>
      <c r="I47" s="442">
        <v>0</v>
      </c>
      <c r="J47" s="116" t="s">
        <v>1458</v>
      </c>
      <c r="K47" s="442">
        <v>0</v>
      </c>
      <c r="L47" s="451" t="s">
        <v>1457</v>
      </c>
      <c r="M47" s="442"/>
      <c r="N47" s="442" t="s">
        <v>37</v>
      </c>
      <c r="O47" s="437" t="s">
        <v>1477</v>
      </c>
      <c r="P47" s="402">
        <f t="shared" si="0"/>
        <v>0</v>
      </c>
      <c r="R47">
        <v>2</v>
      </c>
    </row>
    <row r="48" spans="1:18" ht="42.75" x14ac:dyDescent="0.45">
      <c r="A48" s="435" t="s">
        <v>777</v>
      </c>
      <c r="B48" s="435" t="s">
        <v>1166</v>
      </c>
      <c r="C48" s="436"/>
      <c r="D48" s="116" t="s">
        <v>523</v>
      </c>
      <c r="E48" s="442">
        <v>0</v>
      </c>
      <c r="F48" s="116" t="s">
        <v>523</v>
      </c>
      <c r="G48" s="442">
        <v>0</v>
      </c>
      <c r="H48" s="116" t="s">
        <v>523</v>
      </c>
      <c r="I48" s="442">
        <v>0</v>
      </c>
      <c r="J48" s="116" t="s">
        <v>1458</v>
      </c>
      <c r="K48" s="442">
        <v>0</v>
      </c>
      <c r="L48" s="427" t="s">
        <v>1455</v>
      </c>
      <c r="M48" s="442">
        <f>'ConventionalAllocations (Large)'!T76</f>
        <v>32</v>
      </c>
      <c r="N48" s="442" t="s">
        <v>37</v>
      </c>
      <c r="O48" s="437"/>
      <c r="P48" s="402">
        <f t="shared" si="0"/>
        <v>32</v>
      </c>
      <c r="Q48">
        <f>'ConventionalAllocations (Large)'!F76</f>
        <v>128</v>
      </c>
      <c r="R48">
        <f>'ConventionalAllocations (Large)'!H76</f>
        <v>96</v>
      </c>
    </row>
    <row r="49" spans="1:18" ht="28.5" x14ac:dyDescent="0.45">
      <c r="A49" s="435" t="s">
        <v>783</v>
      </c>
      <c r="B49" s="435" t="s">
        <v>1168</v>
      </c>
      <c r="C49" s="436"/>
      <c r="D49" s="440" t="s">
        <v>235</v>
      </c>
      <c r="E49" s="442">
        <v>0</v>
      </c>
      <c r="F49" s="116" t="s">
        <v>523</v>
      </c>
      <c r="G49" s="442">
        <v>0</v>
      </c>
      <c r="H49" s="116" t="s">
        <v>523</v>
      </c>
      <c r="I49" s="442">
        <v>0</v>
      </c>
      <c r="J49" s="116" t="s">
        <v>1458</v>
      </c>
      <c r="K49" s="442">
        <v>0</v>
      </c>
      <c r="L49" s="427" t="s">
        <v>1478</v>
      </c>
      <c r="M49" s="442">
        <f>'ConventionalAllocations (Large)'!T78</f>
        <v>347</v>
      </c>
      <c r="N49" s="442" t="s">
        <v>37</v>
      </c>
      <c r="O49" s="437" t="s">
        <v>1479</v>
      </c>
      <c r="P49" s="402">
        <f t="shared" si="0"/>
        <v>347</v>
      </c>
      <c r="Q49">
        <f>'ConventionalAllocations (Large)'!F78</f>
        <v>700</v>
      </c>
      <c r="R49">
        <f>'ConventionalAllocations (Large)'!H78</f>
        <v>353</v>
      </c>
    </row>
    <row r="50" spans="1:18" ht="42.75" x14ac:dyDescent="0.45">
      <c r="A50" s="438" t="s">
        <v>785</v>
      </c>
      <c r="B50" s="438" t="s">
        <v>786</v>
      </c>
      <c r="C50" s="436"/>
      <c r="D50" s="116" t="s">
        <v>241</v>
      </c>
      <c r="E50" s="442">
        <f>'Conventional Pipeline (Large)'!V40</f>
        <v>241</v>
      </c>
      <c r="F50" s="116" t="s">
        <v>523</v>
      </c>
      <c r="G50" s="442">
        <v>0</v>
      </c>
      <c r="H50" s="116" t="s">
        <v>523</v>
      </c>
      <c r="I50" s="442">
        <v>0</v>
      </c>
      <c r="J50" s="116" t="s">
        <v>1458</v>
      </c>
      <c r="K50" s="442">
        <v>0</v>
      </c>
      <c r="L50" s="427" t="s">
        <v>37</v>
      </c>
      <c r="M50" s="442">
        <v>0</v>
      </c>
      <c r="N50" s="442" t="s">
        <v>37</v>
      </c>
      <c r="O50" s="437"/>
      <c r="P50" s="402">
        <f t="shared" si="0"/>
        <v>241</v>
      </c>
      <c r="Q50">
        <f>'Conventional Pipeline (Large)'!H40</f>
        <v>505</v>
      </c>
      <c r="R50">
        <f>'Conventional Pipeline (Large)'!I40</f>
        <v>264</v>
      </c>
    </row>
    <row r="51" spans="1:18" ht="42.75" x14ac:dyDescent="0.45">
      <c r="A51" s="435" t="s">
        <v>787</v>
      </c>
      <c r="B51" s="435" t="s">
        <v>789</v>
      </c>
      <c r="C51" s="436"/>
      <c r="D51" s="116" t="s">
        <v>523</v>
      </c>
      <c r="E51" s="442">
        <v>0</v>
      </c>
      <c r="F51" s="116" t="s">
        <v>523</v>
      </c>
      <c r="G51" s="442">
        <v>0</v>
      </c>
      <c r="H51" s="116" t="s">
        <v>523</v>
      </c>
      <c r="I51" s="442">
        <v>0</v>
      </c>
      <c r="J51" s="116" t="s">
        <v>1458</v>
      </c>
      <c r="K51" s="442">
        <v>0</v>
      </c>
      <c r="L51" s="427" t="s">
        <v>1478</v>
      </c>
      <c r="M51" s="442">
        <f>'ConventionalAllocations (Large)'!T80</f>
        <v>190</v>
      </c>
      <c r="N51" s="442" t="s">
        <v>37</v>
      </c>
      <c r="O51" s="437" t="s">
        <v>790</v>
      </c>
      <c r="P51" s="402">
        <f t="shared" si="0"/>
        <v>190</v>
      </c>
      <c r="Q51">
        <f>'ConventionalAllocations (Large)'!F80</f>
        <v>190</v>
      </c>
      <c r="R51">
        <f>'ConventionalAllocations (Large)'!H80</f>
        <v>0</v>
      </c>
    </row>
    <row r="52" spans="1:18" ht="28.5" x14ac:dyDescent="0.45">
      <c r="A52" s="438" t="s">
        <v>791</v>
      </c>
      <c r="B52" s="438" t="s">
        <v>792</v>
      </c>
      <c r="C52" s="436"/>
      <c r="D52" s="116" t="s">
        <v>523</v>
      </c>
      <c r="E52" s="442">
        <v>0</v>
      </c>
      <c r="F52" s="116" t="s">
        <v>523</v>
      </c>
      <c r="G52" s="442">
        <v>0</v>
      </c>
      <c r="H52" s="116" t="s">
        <v>439</v>
      </c>
      <c r="I52" s="442">
        <f>'Conventional Pending (Large)'!W14</f>
        <v>106</v>
      </c>
      <c r="J52" s="116" t="s">
        <v>1458</v>
      </c>
      <c r="K52" s="442">
        <v>0</v>
      </c>
      <c r="L52" s="427" t="s">
        <v>37</v>
      </c>
      <c r="M52" s="442">
        <v>0</v>
      </c>
      <c r="N52" s="442" t="s">
        <v>37</v>
      </c>
      <c r="O52" s="437"/>
      <c r="P52" s="402">
        <f t="shared" si="0"/>
        <v>106</v>
      </c>
      <c r="Q52">
        <f>'Conventional Pending (Large)'!I14</f>
        <v>106</v>
      </c>
      <c r="R52">
        <f>'Conventional Pending (Large)'!J14</f>
        <v>0</v>
      </c>
    </row>
    <row r="53" spans="1:18" ht="42.75" x14ac:dyDescent="0.45">
      <c r="A53" s="435" t="s">
        <v>800</v>
      </c>
      <c r="B53" s="435" t="s">
        <v>802</v>
      </c>
      <c r="C53" s="436"/>
      <c r="D53" s="116" t="s">
        <v>523</v>
      </c>
      <c r="E53" s="442">
        <v>0</v>
      </c>
      <c r="F53" s="116" t="s">
        <v>523</v>
      </c>
      <c r="G53" s="442">
        <v>0</v>
      </c>
      <c r="H53" s="116" t="s">
        <v>523</v>
      </c>
      <c r="I53" s="442">
        <v>0</v>
      </c>
      <c r="J53" s="116" t="s">
        <v>1458</v>
      </c>
      <c r="K53" s="442">
        <v>0</v>
      </c>
      <c r="L53" s="427" t="s">
        <v>1455</v>
      </c>
      <c r="M53" s="442">
        <f>'ConventionalAllocations (Large)'!T84</f>
        <v>44</v>
      </c>
      <c r="N53" s="442" t="s">
        <v>37</v>
      </c>
      <c r="O53" s="437" t="s">
        <v>1480</v>
      </c>
      <c r="P53" s="402">
        <f t="shared" si="0"/>
        <v>44</v>
      </c>
      <c r="Q53">
        <f>'ConventionalAllocations (Large)'!F84</f>
        <v>44</v>
      </c>
      <c r="R53">
        <f>'ConventionalAllocations (Large)'!H84</f>
        <v>0</v>
      </c>
    </row>
    <row r="54" spans="1:18" ht="28.5" x14ac:dyDescent="0.45">
      <c r="A54" s="435" t="s">
        <v>805</v>
      </c>
      <c r="B54" s="435" t="s">
        <v>807</v>
      </c>
      <c r="C54" s="436"/>
      <c r="D54" s="116" t="s">
        <v>523</v>
      </c>
      <c r="E54" s="442">
        <v>0</v>
      </c>
      <c r="F54" s="116" t="s">
        <v>523</v>
      </c>
      <c r="G54" s="442">
        <v>0</v>
      </c>
      <c r="H54" s="116" t="s">
        <v>523</v>
      </c>
      <c r="I54" s="442">
        <v>0</v>
      </c>
      <c r="J54" s="116" t="s">
        <v>1458</v>
      </c>
      <c r="K54" s="442">
        <v>0</v>
      </c>
      <c r="L54" s="427" t="s">
        <v>1455</v>
      </c>
      <c r="M54" s="442">
        <f>'ConventionalAllocations (Large)'!T85</f>
        <v>212</v>
      </c>
      <c r="N54" s="442" t="s">
        <v>37</v>
      </c>
      <c r="O54" s="437"/>
      <c r="P54" s="402">
        <f t="shared" si="0"/>
        <v>212</v>
      </c>
      <c r="Q54">
        <f>'ConventionalAllocations (Large)'!F85</f>
        <v>212</v>
      </c>
      <c r="R54">
        <f>'ConventionalAllocations (Large)'!H85</f>
        <v>0</v>
      </c>
    </row>
    <row r="55" spans="1:18" ht="28.5" x14ac:dyDescent="0.45">
      <c r="A55" s="435" t="s">
        <v>814</v>
      </c>
      <c r="B55" s="435" t="s">
        <v>816</v>
      </c>
      <c r="C55" s="436"/>
      <c r="D55" s="116" t="s">
        <v>523</v>
      </c>
      <c r="E55" s="442">
        <v>0</v>
      </c>
      <c r="F55" s="116" t="s">
        <v>523</v>
      </c>
      <c r="G55" s="442">
        <v>0</v>
      </c>
      <c r="H55" s="116" t="s">
        <v>523</v>
      </c>
      <c r="I55" s="442">
        <v>0</v>
      </c>
      <c r="J55" s="116" t="s">
        <v>1458</v>
      </c>
      <c r="K55" s="442">
        <v>0</v>
      </c>
      <c r="L55" s="427" t="s">
        <v>1455</v>
      </c>
      <c r="M55" s="442">
        <f>'ConventionalAllocations (Large)'!T87</f>
        <v>197</v>
      </c>
      <c r="N55" s="442" t="s">
        <v>37</v>
      </c>
      <c r="O55" s="437"/>
      <c r="P55" s="402">
        <f t="shared" si="0"/>
        <v>197</v>
      </c>
      <c r="Q55">
        <f>'ConventionalAllocations (Large)'!F87</f>
        <v>235</v>
      </c>
      <c r="R55">
        <f>'ConventionalAllocations (Large)'!H87</f>
        <v>38</v>
      </c>
    </row>
    <row r="56" spans="1:18" ht="28.5" x14ac:dyDescent="0.45">
      <c r="A56" s="435" t="s">
        <v>818</v>
      </c>
      <c r="B56" s="435" t="s">
        <v>820</v>
      </c>
      <c r="C56" s="436"/>
      <c r="D56" s="116" t="s">
        <v>523</v>
      </c>
      <c r="E56" s="442">
        <v>0</v>
      </c>
      <c r="F56" s="116" t="s">
        <v>523</v>
      </c>
      <c r="G56" s="442">
        <v>0</v>
      </c>
      <c r="H56" s="116" t="s">
        <v>523</v>
      </c>
      <c r="I56" s="442">
        <v>0</v>
      </c>
      <c r="J56" s="116" t="s">
        <v>1458</v>
      </c>
      <c r="K56" s="442">
        <v>0</v>
      </c>
      <c r="L56" s="427" t="s">
        <v>1455</v>
      </c>
      <c r="M56" s="442">
        <f>'ConventionalAllocations (Large)'!T88</f>
        <v>107</v>
      </c>
      <c r="N56" s="442" t="s">
        <v>37</v>
      </c>
      <c r="O56" s="437"/>
      <c r="P56" s="402">
        <f t="shared" si="0"/>
        <v>107</v>
      </c>
      <c r="Q56">
        <f>'ConventionalAllocations (Large)'!F88</f>
        <v>262</v>
      </c>
      <c r="R56">
        <f>'ConventionalAllocations (Large)'!H88</f>
        <v>155</v>
      </c>
    </row>
    <row r="57" spans="1:18" ht="28.5" x14ac:dyDescent="0.45">
      <c r="A57" s="435" t="s">
        <v>828</v>
      </c>
      <c r="B57" s="435" t="s">
        <v>830</v>
      </c>
      <c r="C57" s="436"/>
      <c r="D57" s="116" t="s">
        <v>523</v>
      </c>
      <c r="E57" s="442">
        <v>0</v>
      </c>
      <c r="F57" s="116" t="s">
        <v>523</v>
      </c>
      <c r="G57" s="442">
        <v>0</v>
      </c>
      <c r="H57" s="116" t="s">
        <v>523</v>
      </c>
      <c r="I57" s="442">
        <v>0</v>
      </c>
      <c r="J57" s="116" t="s">
        <v>1458</v>
      </c>
      <c r="K57" s="442">
        <v>0</v>
      </c>
      <c r="L57" s="427" t="s">
        <v>1455</v>
      </c>
      <c r="M57" s="442">
        <f>'ConventionalAllocations (Large)'!T91</f>
        <v>189</v>
      </c>
      <c r="N57" s="442" t="s">
        <v>37</v>
      </c>
      <c r="O57" s="437"/>
      <c r="P57" s="402">
        <f t="shared" si="0"/>
        <v>189</v>
      </c>
      <c r="Q57">
        <f>'ConventionalAllocations (Large)'!F91</f>
        <v>204</v>
      </c>
      <c r="R57">
        <f>'ConventionalAllocations (Large)'!H91</f>
        <v>15</v>
      </c>
    </row>
    <row r="58" spans="1:18" ht="28.5" x14ac:dyDescent="0.45">
      <c r="A58" s="435" t="s">
        <v>832</v>
      </c>
      <c r="B58" s="435" t="s">
        <v>834</v>
      </c>
      <c r="C58" s="436"/>
      <c r="D58" s="116" t="s">
        <v>523</v>
      </c>
      <c r="E58" s="442">
        <v>0</v>
      </c>
      <c r="F58" s="116" t="s">
        <v>523</v>
      </c>
      <c r="G58" s="442">
        <v>0</v>
      </c>
      <c r="H58" s="116" t="s">
        <v>523</v>
      </c>
      <c r="I58" s="442">
        <v>0</v>
      </c>
      <c r="J58" s="116" t="s">
        <v>1458</v>
      </c>
      <c r="K58" s="442">
        <v>0</v>
      </c>
      <c r="L58" s="427" t="s">
        <v>1455</v>
      </c>
      <c r="M58" s="442">
        <f>'ConventionalAllocations (Large)'!T92</f>
        <v>147</v>
      </c>
      <c r="N58" s="442" t="s">
        <v>37</v>
      </c>
      <c r="O58" s="437" t="s">
        <v>1481</v>
      </c>
      <c r="P58" s="402">
        <f t="shared" si="0"/>
        <v>147</v>
      </c>
      <c r="Q58">
        <f>'ConventionalAllocations (Large)'!F92</f>
        <v>147</v>
      </c>
      <c r="R58">
        <f>'ConventionalAllocations (Large)'!H92</f>
        <v>0</v>
      </c>
    </row>
    <row r="59" spans="1:18" ht="42.75" x14ac:dyDescent="0.45">
      <c r="A59" s="523" t="s">
        <v>841</v>
      </c>
      <c r="B59" s="523" t="s">
        <v>1082</v>
      </c>
      <c r="C59" s="517"/>
      <c r="D59" s="120" t="s">
        <v>523</v>
      </c>
      <c r="E59" s="518">
        <v>0</v>
      </c>
      <c r="F59" s="120" t="s">
        <v>523</v>
      </c>
      <c r="G59" s="518">
        <v>0</v>
      </c>
      <c r="H59" s="120" t="s">
        <v>523</v>
      </c>
      <c r="I59" s="518">
        <v>0</v>
      </c>
      <c r="J59" s="120" t="s">
        <v>1458</v>
      </c>
      <c r="K59" s="518">
        <v>0</v>
      </c>
      <c r="L59" s="519" t="s">
        <v>37</v>
      </c>
      <c r="M59" s="518">
        <v>0</v>
      </c>
      <c r="N59" s="518" t="s">
        <v>37</v>
      </c>
      <c r="O59" s="520" t="s">
        <v>1482</v>
      </c>
      <c r="P59" s="521">
        <f t="shared" si="0"/>
        <v>0</v>
      </c>
      <c r="Q59" s="522">
        <v>0</v>
      </c>
      <c r="R59" s="522">
        <v>0</v>
      </c>
    </row>
    <row r="60" spans="1:18" ht="28.5" x14ac:dyDescent="0.45">
      <c r="A60" s="435" t="s">
        <v>747</v>
      </c>
      <c r="B60" s="438" t="s">
        <v>1163</v>
      </c>
      <c r="C60" s="436"/>
      <c r="D60" s="116" t="s">
        <v>523</v>
      </c>
      <c r="E60" s="442">
        <v>0</v>
      </c>
      <c r="F60" s="116" t="s">
        <v>523</v>
      </c>
      <c r="G60" s="442">
        <v>0</v>
      </c>
      <c r="H60" s="116" t="s">
        <v>523</v>
      </c>
      <c r="I60" s="442">
        <v>0</v>
      </c>
      <c r="J60" s="116" t="s">
        <v>1458</v>
      </c>
      <c r="K60" s="442">
        <v>0</v>
      </c>
      <c r="L60" s="427" t="s">
        <v>1455</v>
      </c>
      <c r="M60" s="442">
        <f>'ConventionalAllocations (Large)'!T95</f>
        <v>351</v>
      </c>
      <c r="N60" s="442" t="s">
        <v>37</v>
      </c>
      <c r="O60" s="437"/>
      <c r="P60" s="402">
        <f t="shared" si="0"/>
        <v>351</v>
      </c>
      <c r="Q60">
        <f>'ConventionalAllocations (Large)'!F95</f>
        <v>498</v>
      </c>
      <c r="R60">
        <f>'ConventionalAllocations (Large)'!H95</f>
        <v>147</v>
      </c>
    </row>
    <row r="61" spans="1:18" ht="28.5" x14ac:dyDescent="0.45">
      <c r="A61" s="435" t="s">
        <v>843</v>
      </c>
      <c r="B61" s="435" t="s">
        <v>1170</v>
      </c>
      <c r="C61" s="436"/>
      <c r="D61" s="116" t="s">
        <v>523</v>
      </c>
      <c r="E61" s="442">
        <v>0</v>
      </c>
      <c r="F61" s="116" t="s">
        <v>523</v>
      </c>
      <c r="G61" s="442">
        <v>0</v>
      </c>
      <c r="H61" s="116" t="s">
        <v>523</v>
      </c>
      <c r="I61" s="442">
        <v>0</v>
      </c>
      <c r="J61" s="116" t="s">
        <v>1458</v>
      </c>
      <c r="K61" s="442">
        <v>0</v>
      </c>
      <c r="L61" s="427" t="s">
        <v>1455</v>
      </c>
      <c r="M61" s="442">
        <f>'ConventionalAllocations (Large)'!T96</f>
        <v>98</v>
      </c>
      <c r="N61" s="442" t="s">
        <v>37</v>
      </c>
      <c r="O61" s="437"/>
      <c r="P61" s="402">
        <f t="shared" si="0"/>
        <v>98</v>
      </c>
      <c r="Q61">
        <f>'ConventionalAllocations (Large)'!F96</f>
        <v>98</v>
      </c>
      <c r="R61">
        <f>'ConventionalAllocations (Large)'!H96</f>
        <v>0</v>
      </c>
    </row>
    <row r="62" spans="1:18" s="449" customFormat="1" ht="42.75" x14ac:dyDescent="0.45">
      <c r="A62" s="516" t="s">
        <v>845</v>
      </c>
      <c r="B62" s="516" t="s">
        <v>847</v>
      </c>
      <c r="C62" s="510"/>
      <c r="D62" s="117" t="s">
        <v>523</v>
      </c>
      <c r="E62" s="511" t="s">
        <v>1456</v>
      </c>
      <c r="F62" s="117" t="s">
        <v>523</v>
      </c>
      <c r="G62" s="511" t="s">
        <v>1456</v>
      </c>
      <c r="H62" s="117" t="s">
        <v>523</v>
      </c>
      <c r="I62" s="511" t="s">
        <v>1456</v>
      </c>
      <c r="J62" s="117" t="s">
        <v>1458</v>
      </c>
      <c r="K62" s="511" t="s">
        <v>1456</v>
      </c>
      <c r="L62" s="513" t="s">
        <v>37</v>
      </c>
      <c r="M62" s="511" t="s">
        <v>1456</v>
      </c>
      <c r="N62" s="511" t="s">
        <v>265</v>
      </c>
      <c r="O62" s="514" t="s">
        <v>1550</v>
      </c>
      <c r="P62" s="452" t="e">
        <f t="shared" si="0"/>
        <v>#VALUE!</v>
      </c>
      <c r="Q62" s="449">
        <v>48</v>
      </c>
      <c r="R62" s="449">
        <v>0</v>
      </c>
    </row>
    <row r="63" spans="1:18" ht="42.75" x14ac:dyDescent="0.45">
      <c r="A63" s="435" t="s">
        <v>848</v>
      </c>
      <c r="B63" s="435" t="s">
        <v>850</v>
      </c>
      <c r="C63" s="436"/>
      <c r="D63" s="116" t="s">
        <v>523</v>
      </c>
      <c r="E63" s="442">
        <v>0</v>
      </c>
      <c r="F63" s="116" t="s">
        <v>523</v>
      </c>
      <c r="G63" s="442">
        <v>0</v>
      </c>
      <c r="H63" s="116" t="s">
        <v>523</v>
      </c>
      <c r="I63" s="442">
        <v>0</v>
      </c>
      <c r="J63" s="116" t="s">
        <v>1458</v>
      </c>
      <c r="K63" s="442">
        <v>0</v>
      </c>
      <c r="L63" s="427" t="s">
        <v>1455</v>
      </c>
      <c r="M63" s="442">
        <f>'ConventionalAllocations (Large)'!T98</f>
        <v>47</v>
      </c>
      <c r="N63" s="442" t="s">
        <v>37</v>
      </c>
      <c r="O63" s="437"/>
      <c r="P63" s="402">
        <f t="shared" si="0"/>
        <v>47</v>
      </c>
      <c r="Q63">
        <f>'ConventionalAllocations (Large)'!F98</f>
        <v>47</v>
      </c>
      <c r="R63">
        <f>'ConventionalAllocations (Large)'!H98</f>
        <v>0</v>
      </c>
    </row>
    <row r="64" spans="1:18" ht="42.75" x14ac:dyDescent="0.45">
      <c r="A64" s="435" t="s">
        <v>853</v>
      </c>
      <c r="B64" s="435" t="s">
        <v>855</v>
      </c>
      <c r="C64" s="436"/>
      <c r="D64" s="116" t="s">
        <v>523</v>
      </c>
      <c r="E64" s="442">
        <v>0</v>
      </c>
      <c r="F64" s="116" t="s">
        <v>523</v>
      </c>
      <c r="G64" s="442">
        <v>0</v>
      </c>
      <c r="H64" s="116" t="s">
        <v>523</v>
      </c>
      <c r="I64" s="442">
        <v>0</v>
      </c>
      <c r="J64" s="116" t="s">
        <v>1458</v>
      </c>
      <c r="K64" s="442">
        <v>0</v>
      </c>
      <c r="L64" s="427" t="s">
        <v>1455</v>
      </c>
      <c r="M64" s="442">
        <f>'ConventionalAllocations (Large)'!T99</f>
        <v>190</v>
      </c>
      <c r="N64" s="442" t="s">
        <v>37</v>
      </c>
      <c r="O64" s="437" t="s">
        <v>1483</v>
      </c>
      <c r="P64" s="402">
        <f t="shared" si="0"/>
        <v>190</v>
      </c>
      <c r="Q64">
        <f>'ConventionalAllocations (Large)'!F99</f>
        <v>190</v>
      </c>
      <c r="R64">
        <f>'ConventionalAllocations (Large)'!H99</f>
        <v>0</v>
      </c>
    </row>
    <row r="65" spans="1:18" ht="42.75" x14ac:dyDescent="0.45">
      <c r="A65" s="435" t="s">
        <v>858</v>
      </c>
      <c r="B65" s="435" t="s">
        <v>1085</v>
      </c>
      <c r="C65" s="436"/>
      <c r="D65" s="116" t="s">
        <v>523</v>
      </c>
      <c r="E65" s="442">
        <v>0</v>
      </c>
      <c r="F65" s="116" t="s">
        <v>523</v>
      </c>
      <c r="G65" s="442">
        <v>0</v>
      </c>
      <c r="H65" s="116" t="s">
        <v>523</v>
      </c>
      <c r="I65" s="442">
        <v>0</v>
      </c>
      <c r="J65" s="116" t="s">
        <v>1458</v>
      </c>
      <c r="K65" s="442">
        <v>0</v>
      </c>
      <c r="L65" s="427" t="s">
        <v>1457</v>
      </c>
      <c r="M65" s="442">
        <f>'ConventionalAllocations (Large)'!T100</f>
        <v>505</v>
      </c>
      <c r="N65" s="442" t="s">
        <v>37</v>
      </c>
      <c r="O65" s="437"/>
      <c r="P65" s="402">
        <f t="shared" si="0"/>
        <v>505</v>
      </c>
      <c r="Q65">
        <f>'ConventionalAllocations (Large)'!F100</f>
        <v>505</v>
      </c>
      <c r="R65">
        <f>'ConventionalAllocations (Large)'!H100</f>
        <v>0</v>
      </c>
    </row>
    <row r="66" spans="1:18" ht="28.5" x14ac:dyDescent="0.45">
      <c r="A66" s="438" t="s">
        <v>866</v>
      </c>
      <c r="B66" s="438" t="s">
        <v>867</v>
      </c>
      <c r="C66" s="436"/>
      <c r="D66" s="116" t="s">
        <v>289</v>
      </c>
      <c r="E66" s="442">
        <f>'Conventional Pipeline (Large)'!V51</f>
        <v>460</v>
      </c>
      <c r="F66" s="116" t="s">
        <v>523</v>
      </c>
      <c r="G66" s="442">
        <v>0</v>
      </c>
      <c r="H66" s="116" t="s">
        <v>523</v>
      </c>
      <c r="I66" s="442">
        <v>0</v>
      </c>
      <c r="J66" s="116" t="s">
        <v>1458</v>
      </c>
      <c r="K66" s="442">
        <v>0</v>
      </c>
      <c r="L66" s="427" t="s">
        <v>37</v>
      </c>
      <c r="M66" s="442">
        <v>0</v>
      </c>
      <c r="N66" s="442" t="s">
        <v>37</v>
      </c>
      <c r="O66" s="437"/>
      <c r="P66" s="402">
        <f t="shared" si="0"/>
        <v>460</v>
      </c>
      <c r="Q66">
        <f>'Conventional Pipeline (Large)'!H51</f>
        <v>460</v>
      </c>
      <c r="R66">
        <f>'Conventional Pipeline (Large)'!I51</f>
        <v>0</v>
      </c>
    </row>
    <row r="67" spans="1:18" ht="99.75" x14ac:dyDescent="0.45">
      <c r="A67" s="435" t="s">
        <v>869</v>
      </c>
      <c r="B67" s="435" t="s">
        <v>870</v>
      </c>
      <c r="C67" s="436"/>
      <c r="D67" s="439" t="s">
        <v>871</v>
      </c>
      <c r="E67" s="442">
        <v>0</v>
      </c>
      <c r="F67" s="116" t="s">
        <v>523</v>
      </c>
      <c r="G67" s="442">
        <v>0</v>
      </c>
      <c r="H67" s="116" t="s">
        <v>523</v>
      </c>
      <c r="I67" s="442">
        <v>0</v>
      </c>
      <c r="J67" s="116" t="s">
        <v>1458</v>
      </c>
      <c r="K67" s="442">
        <v>0</v>
      </c>
      <c r="L67" s="427" t="s">
        <v>1457</v>
      </c>
      <c r="M67" s="442">
        <f>'ConventionalAllocations (Large)'!T103</f>
        <v>88</v>
      </c>
      <c r="N67" s="442" t="s">
        <v>37</v>
      </c>
      <c r="O67" s="437" t="s">
        <v>872</v>
      </c>
      <c r="P67" s="402">
        <f t="shared" si="0"/>
        <v>88</v>
      </c>
      <c r="Q67">
        <f>'ConventionalAllocations (Large)'!F103</f>
        <v>88</v>
      </c>
      <c r="R67">
        <f>'ConventionalAllocations (Large)'!H103</f>
        <v>0</v>
      </c>
    </row>
    <row r="68" spans="1:18" ht="42.75" x14ac:dyDescent="0.45">
      <c r="A68" s="438" t="s">
        <v>873</v>
      </c>
      <c r="B68" s="435" t="s">
        <v>1090</v>
      </c>
      <c r="C68" s="436"/>
      <c r="D68" s="116" t="s">
        <v>523</v>
      </c>
      <c r="E68" s="442">
        <v>0</v>
      </c>
      <c r="F68" s="116" t="s">
        <v>523</v>
      </c>
      <c r="G68" s="442">
        <v>0</v>
      </c>
      <c r="H68" s="116" t="s">
        <v>523</v>
      </c>
      <c r="I68" s="442">
        <v>0</v>
      </c>
      <c r="J68" s="116" t="s">
        <v>1458</v>
      </c>
      <c r="K68" s="442">
        <v>0</v>
      </c>
      <c r="L68" s="427" t="s">
        <v>1455</v>
      </c>
      <c r="M68" s="442">
        <f>'ConventionalAllocations (Large)'!T104</f>
        <v>103</v>
      </c>
      <c r="N68" s="442" t="s">
        <v>37</v>
      </c>
      <c r="O68" s="437" t="s">
        <v>1484</v>
      </c>
      <c r="P68" s="402">
        <f t="shared" si="0"/>
        <v>103</v>
      </c>
      <c r="Q68">
        <f>'ConventionalAllocations (Large)'!F104</f>
        <v>103</v>
      </c>
      <c r="R68">
        <f>'ConventionalAllocations (Large)'!H104</f>
        <v>0</v>
      </c>
    </row>
    <row r="69" spans="1:18" ht="42.75" x14ac:dyDescent="0.45">
      <c r="A69" s="435" t="s">
        <v>877</v>
      </c>
      <c r="B69" s="435" t="s">
        <v>1171</v>
      </c>
      <c r="C69" s="436"/>
      <c r="D69" s="116" t="s">
        <v>523</v>
      </c>
      <c r="E69" s="442">
        <v>0</v>
      </c>
      <c r="F69" s="116" t="s">
        <v>523</v>
      </c>
      <c r="G69" s="442">
        <v>0</v>
      </c>
      <c r="H69" s="116" t="s">
        <v>523</v>
      </c>
      <c r="I69" s="442">
        <v>0</v>
      </c>
      <c r="J69" s="116" t="s">
        <v>1458</v>
      </c>
      <c r="K69" s="442">
        <v>0</v>
      </c>
      <c r="L69" s="427" t="s">
        <v>1457</v>
      </c>
      <c r="M69" s="442">
        <f>'ConventionalAllocations (Large)'!T105</f>
        <v>142</v>
      </c>
      <c r="N69" s="442" t="s">
        <v>37</v>
      </c>
      <c r="O69" s="437"/>
      <c r="P69" s="402">
        <f t="shared" si="0"/>
        <v>142</v>
      </c>
      <c r="Q69">
        <f>'ConventionalAllocations (Large)'!F105</f>
        <v>148</v>
      </c>
      <c r="R69">
        <f>'ConventionalAllocations (Large)'!H105</f>
        <v>6</v>
      </c>
    </row>
    <row r="70" spans="1:18" ht="57" x14ac:dyDescent="0.45">
      <c r="A70" s="435" t="s">
        <v>883</v>
      </c>
      <c r="B70" s="438" t="s">
        <v>1395</v>
      </c>
      <c r="C70" s="436"/>
      <c r="D70" s="116" t="s">
        <v>523</v>
      </c>
      <c r="E70" s="442">
        <v>0</v>
      </c>
      <c r="F70" s="116" t="s">
        <v>523</v>
      </c>
      <c r="G70" s="442">
        <v>0</v>
      </c>
      <c r="H70" s="116" t="s">
        <v>523</v>
      </c>
      <c r="I70" s="442">
        <v>0</v>
      </c>
      <c r="J70" s="116" t="s">
        <v>1458</v>
      </c>
      <c r="K70" s="442">
        <v>0</v>
      </c>
      <c r="L70" s="427" t="s">
        <v>1455</v>
      </c>
      <c r="M70" s="442">
        <f>'ConventionalAllocations (Large)'!T107</f>
        <v>184</v>
      </c>
      <c r="N70" s="442" t="s">
        <v>37</v>
      </c>
      <c r="O70" s="437"/>
      <c r="P70" s="402">
        <f t="shared" si="0"/>
        <v>184</v>
      </c>
      <c r="Q70">
        <f>'ConventionalAllocations (Large)'!F107</f>
        <v>186</v>
      </c>
      <c r="R70">
        <f>'ConventionalAllocations (Large)'!H107</f>
        <v>2</v>
      </c>
    </row>
    <row r="71" spans="1:18" ht="185.25" x14ac:dyDescent="0.45">
      <c r="A71" s="435" t="s">
        <v>890</v>
      </c>
      <c r="B71" s="438" t="s">
        <v>1397</v>
      </c>
      <c r="C71" s="436"/>
      <c r="D71" s="427" t="s">
        <v>325</v>
      </c>
      <c r="E71" s="442">
        <f>'Conventional Pipeline (Large)'!V62</f>
        <v>0</v>
      </c>
      <c r="F71" s="116" t="s">
        <v>523</v>
      </c>
      <c r="G71" s="442">
        <v>0</v>
      </c>
      <c r="H71" s="439" t="s">
        <v>451</v>
      </c>
      <c r="I71" s="442">
        <v>0</v>
      </c>
      <c r="J71" s="444" t="s">
        <v>1458</v>
      </c>
      <c r="K71" s="442">
        <v>0</v>
      </c>
      <c r="L71" s="427" t="s">
        <v>1457</v>
      </c>
      <c r="M71" s="442">
        <f>'ConventionalAllocations (Large)'!T109</f>
        <v>326</v>
      </c>
      <c r="N71" s="442" t="s">
        <v>37</v>
      </c>
      <c r="O71" s="437" t="s">
        <v>1485</v>
      </c>
      <c r="P71" s="402">
        <f t="shared" si="0"/>
        <v>326</v>
      </c>
      <c r="Q71">
        <f>'ConventionalAllocations (Large)'!F109</f>
        <v>458</v>
      </c>
      <c r="R71">
        <f>'ConventionalAllocations (Large)'!H109</f>
        <v>36</v>
      </c>
    </row>
    <row r="72" spans="1:18" ht="128.25" x14ac:dyDescent="0.45">
      <c r="A72" s="438" t="s">
        <v>892</v>
      </c>
      <c r="B72" s="438" t="s">
        <v>1092</v>
      </c>
      <c r="C72" s="436"/>
      <c r="D72" s="427" t="s">
        <v>1093</v>
      </c>
      <c r="E72" s="442">
        <v>2083</v>
      </c>
      <c r="F72" s="116" t="s">
        <v>523</v>
      </c>
      <c r="G72" s="442">
        <v>0</v>
      </c>
      <c r="H72" s="116" t="s">
        <v>523</v>
      </c>
      <c r="I72" s="442">
        <v>0</v>
      </c>
      <c r="J72" s="116" t="s">
        <v>1458</v>
      </c>
      <c r="K72" s="442">
        <v>0</v>
      </c>
      <c r="L72" s="427" t="s">
        <v>37</v>
      </c>
      <c r="M72" s="442">
        <v>0</v>
      </c>
      <c r="N72" s="442" t="s">
        <v>37</v>
      </c>
      <c r="O72" s="437" t="s">
        <v>1486</v>
      </c>
      <c r="P72" s="402">
        <f t="shared" si="0"/>
        <v>2083</v>
      </c>
      <c r="Q72">
        <v>2083</v>
      </c>
      <c r="R72">
        <v>0</v>
      </c>
    </row>
    <row r="73" spans="1:18" ht="142.5" x14ac:dyDescent="0.45">
      <c r="A73" s="438" t="s">
        <v>893</v>
      </c>
      <c r="B73" s="438" t="s">
        <v>1095</v>
      </c>
      <c r="C73" s="436"/>
      <c r="D73" s="427" t="s">
        <v>1488</v>
      </c>
      <c r="E73" s="442">
        <f>'Conventional Pipeline (Large)'!V60</f>
        <v>99</v>
      </c>
      <c r="F73" s="116" t="s">
        <v>523</v>
      </c>
      <c r="G73" s="442">
        <v>0</v>
      </c>
      <c r="H73" s="116" t="s">
        <v>523</v>
      </c>
      <c r="I73" s="442">
        <v>0</v>
      </c>
      <c r="J73" s="116" t="s">
        <v>1458</v>
      </c>
      <c r="K73" s="442">
        <v>0</v>
      </c>
      <c r="L73" s="427" t="s">
        <v>37</v>
      </c>
      <c r="M73" s="442">
        <v>0</v>
      </c>
      <c r="N73" s="442" t="s">
        <v>37</v>
      </c>
      <c r="O73" s="437" t="s">
        <v>1487</v>
      </c>
      <c r="P73" s="402">
        <f t="shared" si="0"/>
        <v>99</v>
      </c>
      <c r="Q73">
        <f>'Conventional Pipeline (Large)'!H60</f>
        <v>635</v>
      </c>
      <c r="R73">
        <f>'Conventional Pipeline (Large)'!I60</f>
        <v>536</v>
      </c>
    </row>
    <row r="74" spans="1:18" ht="85.5" x14ac:dyDescent="0.45">
      <c r="A74" s="438" t="s">
        <v>896</v>
      </c>
      <c r="B74" s="438" t="s">
        <v>1101</v>
      </c>
      <c r="C74" s="436"/>
      <c r="D74" s="116" t="s">
        <v>319</v>
      </c>
      <c r="E74" s="442">
        <f>'Conventional Pipeline (Large)'!V61</f>
        <v>0</v>
      </c>
      <c r="F74" s="116" t="s">
        <v>523</v>
      </c>
      <c r="G74" s="442">
        <v>0</v>
      </c>
      <c r="H74" s="116" t="s">
        <v>523</v>
      </c>
      <c r="I74" s="442">
        <v>0</v>
      </c>
      <c r="J74" s="116" t="s">
        <v>1458</v>
      </c>
      <c r="K74" s="442">
        <v>0</v>
      </c>
      <c r="L74" s="427" t="s">
        <v>37</v>
      </c>
      <c r="M74" s="442">
        <v>0</v>
      </c>
      <c r="N74" s="442" t="s">
        <v>37</v>
      </c>
      <c r="O74" s="437" t="s">
        <v>1349</v>
      </c>
      <c r="P74" s="402">
        <f t="shared" si="0"/>
        <v>0</v>
      </c>
      <c r="Q74">
        <f>'Conventional Pipeline (Large)'!H61</f>
        <v>564</v>
      </c>
      <c r="R74">
        <f>'Conventional Pipeline (Large)'!I61</f>
        <v>0</v>
      </c>
    </row>
    <row r="75" spans="1:18" ht="156.75" x14ac:dyDescent="0.45">
      <c r="A75" s="438" t="s">
        <v>447</v>
      </c>
      <c r="B75" s="438" t="s">
        <v>1173</v>
      </c>
      <c r="C75" s="436">
        <v>601</v>
      </c>
      <c r="D75" s="447" t="s">
        <v>1496</v>
      </c>
      <c r="E75" s="448">
        <v>0</v>
      </c>
      <c r="F75" s="116" t="s">
        <v>523</v>
      </c>
      <c r="G75" s="442">
        <v>0</v>
      </c>
      <c r="H75" s="427" t="s">
        <v>1489</v>
      </c>
      <c r="I75" s="442">
        <v>2140</v>
      </c>
      <c r="J75" s="116" t="s">
        <v>1458</v>
      </c>
      <c r="K75" s="442">
        <v>0</v>
      </c>
      <c r="L75" s="427" t="s">
        <v>37</v>
      </c>
      <c r="M75" s="442">
        <v>0</v>
      </c>
      <c r="N75" s="442" t="s">
        <v>37</v>
      </c>
      <c r="O75" s="437" t="s">
        <v>1490</v>
      </c>
      <c r="P75" s="402">
        <f t="shared" si="0"/>
        <v>2140</v>
      </c>
      <c r="Q75">
        <v>2140</v>
      </c>
      <c r="R75">
        <v>0</v>
      </c>
    </row>
    <row r="76" spans="1:18" ht="28.5" x14ac:dyDescent="0.45">
      <c r="A76" s="438" t="s">
        <v>897</v>
      </c>
      <c r="B76" s="435" t="s">
        <v>1105</v>
      </c>
      <c r="C76" s="436"/>
      <c r="D76" s="116" t="s">
        <v>523</v>
      </c>
      <c r="E76" s="442">
        <v>0</v>
      </c>
      <c r="F76" s="116" t="s">
        <v>523</v>
      </c>
      <c r="G76" s="442">
        <v>0</v>
      </c>
      <c r="H76" s="116" t="s">
        <v>523</v>
      </c>
      <c r="I76" s="442">
        <v>0</v>
      </c>
      <c r="J76" s="116" t="s">
        <v>1458</v>
      </c>
      <c r="K76" s="442">
        <v>0</v>
      </c>
      <c r="L76" s="427" t="s">
        <v>1455</v>
      </c>
      <c r="M76" s="442">
        <f>'ConventionalAllocations (Large)'!T114</f>
        <v>92</v>
      </c>
      <c r="N76" s="442" t="s">
        <v>37</v>
      </c>
      <c r="O76" s="437"/>
      <c r="P76" s="402">
        <f t="shared" si="0"/>
        <v>92</v>
      </c>
      <c r="Q76">
        <f>'ConventionalAllocations (Large)'!F114</f>
        <v>92</v>
      </c>
      <c r="R76">
        <f>'ConventionalAllocations (Large)'!H114</f>
        <v>0</v>
      </c>
    </row>
    <row r="77" spans="1:18" ht="42.75" x14ac:dyDescent="0.45">
      <c r="A77" s="435" t="s">
        <v>899</v>
      </c>
      <c r="B77" s="435" t="s">
        <v>1107</v>
      </c>
      <c r="C77" s="436"/>
      <c r="D77" s="116" t="s">
        <v>346</v>
      </c>
      <c r="E77" s="442">
        <f>'Conventional Pipeline (Large)'!V67</f>
        <v>9</v>
      </c>
      <c r="F77" s="116" t="s">
        <v>523</v>
      </c>
      <c r="G77" s="442">
        <v>0</v>
      </c>
      <c r="H77" s="116" t="s">
        <v>523</v>
      </c>
      <c r="I77" s="442">
        <v>0</v>
      </c>
      <c r="J77" s="116" t="s">
        <v>1458</v>
      </c>
      <c r="K77" s="442">
        <v>0</v>
      </c>
      <c r="L77" s="427" t="s">
        <v>1455</v>
      </c>
      <c r="M77" s="442">
        <f>'ConventionalAllocations (Large)'!T115</f>
        <v>50</v>
      </c>
      <c r="N77" s="442" t="s">
        <v>37</v>
      </c>
      <c r="O77" s="437" t="s">
        <v>1440</v>
      </c>
      <c r="P77" s="402">
        <f t="shared" si="0"/>
        <v>59</v>
      </c>
      <c r="Q77">
        <v>59</v>
      </c>
      <c r="R77">
        <v>0</v>
      </c>
    </row>
    <row r="78" spans="1:18" ht="28.5" x14ac:dyDescent="0.45">
      <c r="A78" s="438" t="s">
        <v>901</v>
      </c>
      <c r="B78" s="435" t="s">
        <v>1108</v>
      </c>
      <c r="C78" s="436"/>
      <c r="D78" s="116" t="s">
        <v>523</v>
      </c>
      <c r="E78" s="442">
        <v>0</v>
      </c>
      <c r="F78" s="116" t="s">
        <v>523</v>
      </c>
      <c r="G78" s="442">
        <v>0</v>
      </c>
      <c r="H78" s="116" t="s">
        <v>523</v>
      </c>
      <c r="I78" s="442">
        <v>0</v>
      </c>
      <c r="J78" s="116" t="s">
        <v>1458</v>
      </c>
      <c r="K78" s="442">
        <v>0</v>
      </c>
      <c r="L78" s="427" t="s">
        <v>1455</v>
      </c>
      <c r="M78" s="442">
        <f>'ConventionalAllocations (Large)'!T116</f>
        <v>43</v>
      </c>
      <c r="N78" s="442" t="s">
        <v>37</v>
      </c>
      <c r="O78" s="437" t="s">
        <v>1491</v>
      </c>
      <c r="P78" s="402">
        <f t="shared" si="0"/>
        <v>43</v>
      </c>
      <c r="Q78">
        <f>'ConventionalAllocations (Large)'!F116</f>
        <v>55</v>
      </c>
      <c r="R78">
        <f>'ConventionalAllocations (Large)'!H116</f>
        <v>12</v>
      </c>
    </row>
    <row r="79" spans="1:18" ht="270.75" x14ac:dyDescent="0.45">
      <c r="A79" s="523" t="s">
        <v>903</v>
      </c>
      <c r="B79" s="523" t="s">
        <v>1109</v>
      </c>
      <c r="C79" s="517"/>
      <c r="D79" s="120" t="s">
        <v>523</v>
      </c>
      <c r="E79" s="518">
        <v>0</v>
      </c>
      <c r="F79" s="120" t="s">
        <v>523</v>
      </c>
      <c r="G79" s="518">
        <v>0</v>
      </c>
      <c r="H79" s="120" t="s">
        <v>523</v>
      </c>
      <c r="I79" s="518">
        <v>0</v>
      </c>
      <c r="J79" s="120" t="s">
        <v>1458</v>
      </c>
      <c r="K79" s="518">
        <v>0</v>
      </c>
      <c r="L79" s="519" t="s">
        <v>1455</v>
      </c>
      <c r="M79" s="518">
        <v>0</v>
      </c>
      <c r="N79" s="518" t="s">
        <v>37</v>
      </c>
      <c r="O79" s="520" t="s">
        <v>1298</v>
      </c>
      <c r="P79" s="521">
        <f t="shared" si="0"/>
        <v>0</v>
      </c>
      <c r="Q79" s="522">
        <v>0</v>
      </c>
      <c r="R79" s="522">
        <v>0</v>
      </c>
    </row>
    <row r="80" spans="1:18" ht="42.75" x14ac:dyDescent="0.45">
      <c r="A80" s="523" t="s">
        <v>906</v>
      </c>
      <c r="B80" s="523" t="s">
        <v>1116</v>
      </c>
      <c r="C80" s="517"/>
      <c r="D80" s="120" t="s">
        <v>523</v>
      </c>
      <c r="E80" s="518">
        <v>0</v>
      </c>
      <c r="F80" s="120" t="s">
        <v>523</v>
      </c>
      <c r="G80" s="518">
        <v>0</v>
      </c>
      <c r="H80" s="120" t="s">
        <v>523</v>
      </c>
      <c r="I80" s="518">
        <v>0</v>
      </c>
      <c r="J80" s="120" t="s">
        <v>1458</v>
      </c>
      <c r="K80" s="518">
        <v>0</v>
      </c>
      <c r="L80" s="519" t="s">
        <v>37</v>
      </c>
      <c r="M80" s="518">
        <v>0</v>
      </c>
      <c r="N80" s="518" t="s">
        <v>37</v>
      </c>
      <c r="O80" s="520" t="s">
        <v>1115</v>
      </c>
      <c r="P80" s="521">
        <f t="shared" si="0"/>
        <v>0</v>
      </c>
      <c r="Q80" s="522">
        <v>0</v>
      </c>
      <c r="R80" s="522">
        <v>0</v>
      </c>
    </row>
    <row r="81" spans="1:18" ht="42.75" x14ac:dyDescent="0.45">
      <c r="A81" s="435" t="s">
        <v>908</v>
      </c>
      <c r="B81" s="435" t="s">
        <v>1117</v>
      </c>
      <c r="C81" s="436"/>
      <c r="D81" s="116" t="s">
        <v>523</v>
      </c>
      <c r="E81" s="442">
        <v>0</v>
      </c>
      <c r="F81" s="116" t="s">
        <v>523</v>
      </c>
      <c r="G81" s="442">
        <v>0</v>
      </c>
      <c r="H81" s="116" t="s">
        <v>523</v>
      </c>
      <c r="I81" s="442">
        <v>0</v>
      </c>
      <c r="J81" s="116" t="s">
        <v>1458</v>
      </c>
      <c r="K81" s="442">
        <v>0</v>
      </c>
      <c r="L81" s="427" t="s">
        <v>1455</v>
      </c>
      <c r="M81" s="442">
        <f>'ConventionalAllocations (Large)'!T119</f>
        <v>60</v>
      </c>
      <c r="N81" s="442" t="s">
        <v>37</v>
      </c>
      <c r="O81" s="437" t="s">
        <v>911</v>
      </c>
      <c r="P81" s="402">
        <f t="shared" si="0"/>
        <v>60</v>
      </c>
      <c r="Q81">
        <f>'ConventionalAllocations (Large)'!F119</f>
        <v>64</v>
      </c>
      <c r="R81">
        <f>'ConventionalAllocations (Large)'!H119</f>
        <v>4</v>
      </c>
    </row>
    <row r="82" spans="1:18" ht="185.25" x14ac:dyDescent="0.45">
      <c r="A82" s="435" t="s">
        <v>918</v>
      </c>
      <c r="B82" s="435" t="s">
        <v>1119</v>
      </c>
      <c r="C82" s="436"/>
      <c r="D82" s="116" t="s">
        <v>523</v>
      </c>
      <c r="E82" s="442">
        <v>0</v>
      </c>
      <c r="F82" s="116" t="s">
        <v>523</v>
      </c>
      <c r="G82" s="442">
        <v>0</v>
      </c>
      <c r="H82" s="116" t="s">
        <v>523</v>
      </c>
      <c r="I82" s="442">
        <v>0</v>
      </c>
      <c r="J82" s="116" t="s">
        <v>1458</v>
      </c>
      <c r="K82" s="442">
        <v>0</v>
      </c>
      <c r="L82" s="427" t="s">
        <v>1478</v>
      </c>
      <c r="M82" s="442">
        <f>'ConventionalAllocations (Large)'!T122</f>
        <v>294</v>
      </c>
      <c r="N82" s="442" t="s">
        <v>37</v>
      </c>
      <c r="O82" s="437" t="s">
        <v>1492</v>
      </c>
      <c r="P82" s="402">
        <f t="shared" si="0"/>
        <v>294</v>
      </c>
      <c r="Q82">
        <f>'ConventionalAllocations (Large)'!F122</f>
        <v>430</v>
      </c>
      <c r="R82">
        <f>'ConventionalAllocations (Large)'!H122</f>
        <v>136</v>
      </c>
    </row>
    <row r="83" spans="1:18" ht="57" x14ac:dyDescent="0.45">
      <c r="A83" s="435" t="s">
        <v>920</v>
      </c>
      <c r="B83" s="438" t="s">
        <v>1121</v>
      </c>
      <c r="C83" s="436"/>
      <c r="D83" s="116" t="s">
        <v>523</v>
      </c>
      <c r="E83" s="442">
        <v>0</v>
      </c>
      <c r="F83" s="116" t="s">
        <v>523</v>
      </c>
      <c r="G83" s="442">
        <v>0</v>
      </c>
      <c r="H83" s="116" t="s">
        <v>523</v>
      </c>
      <c r="I83" s="442">
        <v>0</v>
      </c>
      <c r="J83" s="116" t="s">
        <v>1458</v>
      </c>
      <c r="K83" s="442">
        <v>0</v>
      </c>
      <c r="L83" s="427" t="s">
        <v>1455</v>
      </c>
      <c r="M83" s="442">
        <f>'ConventionalAllocations (Large)'!T123</f>
        <v>213</v>
      </c>
      <c r="N83" s="442" t="s">
        <v>37</v>
      </c>
      <c r="O83" s="437" t="s">
        <v>922</v>
      </c>
      <c r="P83" s="402">
        <f t="shared" si="0"/>
        <v>213</v>
      </c>
      <c r="Q83">
        <f>'ConventionalAllocations (Large)'!F123</f>
        <v>216</v>
      </c>
      <c r="R83">
        <f>'ConventionalAllocations (Large)'!H123</f>
        <v>3</v>
      </c>
    </row>
    <row r="84" spans="1:18" s="449" customFormat="1" ht="57" x14ac:dyDescent="0.45">
      <c r="A84" s="516" t="s">
        <v>928</v>
      </c>
      <c r="B84" s="516" t="s">
        <v>1123</v>
      </c>
      <c r="C84" s="510"/>
      <c r="D84" s="117" t="s">
        <v>523</v>
      </c>
      <c r="E84" s="511" t="s">
        <v>1456</v>
      </c>
      <c r="F84" s="117" t="s">
        <v>523</v>
      </c>
      <c r="G84" s="511" t="s">
        <v>1456</v>
      </c>
      <c r="H84" s="117" t="s">
        <v>465</v>
      </c>
      <c r="I84" s="511" t="s">
        <v>1456</v>
      </c>
      <c r="J84" s="117" t="s">
        <v>1458</v>
      </c>
      <c r="K84" s="511" t="s">
        <v>1456</v>
      </c>
      <c r="L84" s="513" t="s">
        <v>37</v>
      </c>
      <c r="M84" s="511" t="s">
        <v>1456</v>
      </c>
      <c r="N84" s="511" t="s">
        <v>265</v>
      </c>
      <c r="O84" s="514" t="s">
        <v>1554</v>
      </c>
      <c r="P84" s="452" t="e">
        <f t="shared" si="0"/>
        <v>#VALUE!</v>
      </c>
      <c r="Q84" s="449">
        <v>116</v>
      </c>
      <c r="R84" s="449">
        <v>1</v>
      </c>
    </row>
    <row r="85" spans="1:18" ht="28.5" x14ac:dyDescent="0.45">
      <c r="A85" s="435" t="s">
        <v>930</v>
      </c>
      <c r="B85" s="438" t="s">
        <v>1125</v>
      </c>
      <c r="C85" s="436"/>
      <c r="D85" s="116" t="s">
        <v>523</v>
      </c>
      <c r="E85" s="442">
        <v>0</v>
      </c>
      <c r="F85" s="116" t="s">
        <v>523</v>
      </c>
      <c r="G85" s="442">
        <v>0</v>
      </c>
      <c r="H85" s="116" t="s">
        <v>523</v>
      </c>
      <c r="I85" s="442">
        <v>0</v>
      </c>
      <c r="J85" s="116" t="s">
        <v>1458</v>
      </c>
      <c r="K85" s="442">
        <v>0</v>
      </c>
      <c r="L85" s="427" t="s">
        <v>1455</v>
      </c>
      <c r="M85" s="442">
        <f>'ConventionalAllocations (Large)'!T126</f>
        <v>415</v>
      </c>
      <c r="N85" s="442" t="s">
        <v>37</v>
      </c>
      <c r="O85" s="437"/>
      <c r="P85" s="402">
        <f t="shared" si="0"/>
        <v>415</v>
      </c>
      <c r="Q85">
        <f>'ConventionalAllocations (Large)'!F126</f>
        <v>614</v>
      </c>
      <c r="R85">
        <f>'ConventionalAllocations (Large)'!H126</f>
        <v>199</v>
      </c>
    </row>
    <row r="89" spans="1:18" x14ac:dyDescent="0.45">
      <c r="A89" s="2" t="s">
        <v>64</v>
      </c>
    </row>
    <row r="90" spans="1:18" x14ac:dyDescent="0.45">
      <c r="A90" t="s">
        <v>1555</v>
      </c>
    </row>
    <row r="91" spans="1:18" x14ac:dyDescent="0.45">
      <c r="A91" t="s">
        <v>1558</v>
      </c>
    </row>
    <row r="92" spans="1:18" x14ac:dyDescent="0.45">
      <c r="A92" t="s">
        <v>1556</v>
      </c>
    </row>
    <row r="93" spans="1:18" x14ac:dyDescent="0.45">
      <c r="A93" t="s">
        <v>1557</v>
      </c>
    </row>
    <row r="94" spans="1:18" x14ac:dyDescent="0.45">
      <c r="A94" s="449" t="s">
        <v>1571</v>
      </c>
    </row>
    <row r="95" spans="1:18" x14ac:dyDescent="0.45">
      <c r="A95" s="522" t="s">
        <v>1559</v>
      </c>
    </row>
  </sheetData>
  <sheetProtection algorithmName="SHA-512" hashValue="8poTJocTnNEhi9gk0azjS3TGJ3nDFaollaicW9L32FEep6ohJB38WQfIxnxI8fHKtQXFuzJXUZm//zw9AU+Sbg==" saltValue="Q6HwpQvYba2Lh4S+QZJIMw=="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32ce9e-90ad-4891-91ee-7e93f9dba3c9">
      <Terms xmlns="http://schemas.microsoft.com/office/infopath/2007/PartnerControls"/>
    </lcf76f155ced4ddcb4097134ff3c332f>
    <TaxCatchAll xmlns="c7e5170a-c49b-416d-8433-e5d0e5b0429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4F657E9638314EB2D8041297F89CC2" ma:contentTypeVersion="20" ma:contentTypeDescription="Create a new document." ma:contentTypeScope="" ma:versionID="e3bfafdac2543b7d54065d5b0a301ef7">
  <xsd:schema xmlns:xsd="http://www.w3.org/2001/XMLSchema" xmlns:xs="http://www.w3.org/2001/XMLSchema" xmlns:p="http://schemas.microsoft.com/office/2006/metadata/properties" xmlns:ns2="3b32ce9e-90ad-4891-91ee-7e93f9dba3c9" xmlns:ns3="c7e5170a-c49b-416d-8433-e5d0e5b04297" targetNamespace="http://schemas.microsoft.com/office/2006/metadata/properties" ma:root="true" ma:fieldsID="281ca5600b662960641bf86f34146e63" ns2:_="" ns3:_="">
    <xsd:import namespace="3b32ce9e-90ad-4891-91ee-7e93f9dba3c9"/>
    <xsd:import namespace="c7e5170a-c49b-416d-8433-e5d0e5b042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32ce9e-90ad-4891-91ee-7e93f9dba3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5efd349-4fc2-4c40-bc86-6aac66f77a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e5170a-c49b-416d-8433-e5d0e5b0429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9535fe2-14e8-4c44-96ae-5d41d5249c55}" ma:internalName="TaxCatchAll" ma:showField="CatchAllData" ma:web="c7e5170a-c49b-416d-8433-e5d0e5b0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69EDE1-0440-4238-9F74-0DB398A7B5B6}">
  <ds:schemaRefs>
    <ds:schemaRef ds:uri="http://schemas.microsoft.com/DataMashup"/>
  </ds:schemaRefs>
</ds:datastoreItem>
</file>

<file path=customXml/itemProps2.xml><?xml version="1.0" encoding="utf-8"?>
<ds:datastoreItem xmlns:ds="http://schemas.openxmlformats.org/officeDocument/2006/customXml" ds:itemID="{25A880D0-C735-4012-ADB0-B4F1DA595E01}">
  <ds:schemaRefs>
    <ds:schemaRef ds:uri="http://purl.org/dc/terms/"/>
    <ds:schemaRef ds:uri="c7e5170a-c49b-416d-8433-e5d0e5b04297"/>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3b32ce9e-90ad-4891-91ee-7e93f9dba3c9"/>
    <ds:schemaRef ds:uri="http://www.w3.org/XML/1998/namespace"/>
    <ds:schemaRef ds:uri="http://purl.org/dc/dcmitype/"/>
  </ds:schemaRefs>
</ds:datastoreItem>
</file>

<file path=customXml/itemProps3.xml><?xml version="1.0" encoding="utf-8"?>
<ds:datastoreItem xmlns:ds="http://schemas.openxmlformats.org/officeDocument/2006/customXml" ds:itemID="{D9027326-BCDE-4154-9767-7FC2F8F67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32ce9e-90ad-4891-91ee-7e93f9dba3c9"/>
    <ds:schemaRef ds:uri="c7e5170a-c49b-416d-8433-e5d0e5b042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5A3EA50-CAAB-41FA-917D-3B8CD2A0B8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22</vt:i4>
      </vt:variant>
    </vt:vector>
  </HeadingPairs>
  <TitlesOfParts>
    <vt:vector size="22" baseType="lpstr">
      <vt:lpstr>Notes &amp; Guidance</vt:lpstr>
      <vt:lpstr>Trajectory</vt:lpstr>
      <vt:lpstr>Conventional Comp (small sites)</vt:lpstr>
      <vt:lpstr>Conventional Comp (large sites)</vt:lpstr>
      <vt:lpstr>Completions (NSC)</vt:lpstr>
      <vt:lpstr>Completions Total</vt:lpstr>
      <vt:lpstr>Projections Summary Table</vt:lpstr>
      <vt:lpstr>Conventional Pipeline (Large)</vt:lpstr>
      <vt:lpstr>NSC Pipeline</vt:lpstr>
      <vt:lpstr>Conventional Pending (Large)</vt:lpstr>
      <vt:lpstr>NSC Pending</vt:lpstr>
      <vt:lpstr>ConventionalAllocations (Large)</vt:lpstr>
      <vt:lpstr>NSC Allocations</vt:lpstr>
      <vt:lpstr>Conv Windfall (Large Mplan)</vt:lpstr>
      <vt:lpstr>Conventional (Small Site)</vt:lpstr>
      <vt:lpstr>Phasing Assumptions</vt:lpstr>
      <vt:lpstr>Capacity Tool Template</vt:lpstr>
      <vt:lpstr>Town Breakdown</vt:lpstr>
      <vt:lpstr>5YHLS Pipeline</vt:lpstr>
      <vt:lpstr>5YHLS Other</vt:lpstr>
      <vt:lpstr>15yr All</vt:lpstr>
      <vt:lpstr>Site Allocation Components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WEAKE</dc:creator>
  <cp:keywords/>
  <dc:description/>
  <cp:lastModifiedBy>Ian WEAKE</cp:lastModifiedBy>
  <cp:revision/>
  <dcterms:created xsi:type="dcterms:W3CDTF">2023-03-14T14:56:43Z</dcterms:created>
  <dcterms:modified xsi:type="dcterms:W3CDTF">2026-03-16T14:22:16Z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0x0101002D4F657E9638314EB2D8041297F89CC2</vt:lpwstr>
  </property>
  <property fmtid="{D5CDD505-2E9C-101B-9397-08002B2CF9AE}" pid="3" name="MediaServiceImageTags">
    <vt:lpwstr/>
  </property>
</Properties>
</file>