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defaultThemeVersion="166925"/>
  <mc:AlternateContent xmlns:mc="http://schemas.openxmlformats.org/markup-compatibility/2006">
    <mc:Choice Requires="x15">
      <x15ac:absPath xmlns:x15ac="http://schemas.microsoft.com/office/spreadsheetml/2010/11/ac" url="https://ealingcouncil-my.sharepoint.com/personal/bartons_ealing_gov_uk/Documents/Documents/LOCAL PLAN/REG 22 EXAMINATION/INITIAL QUESTIONS - COUNCIL RESPONSES/"/>
    </mc:Choice>
  </mc:AlternateContent>
  <xr:revisionPtr revIDLastSave="0" documentId="8_{FA2BD25C-5FBE-4095-A702-4DA7301BEF18}" xr6:coauthVersionLast="47" xr6:coauthVersionMax="47" xr10:uidLastSave="{00000000-0000-0000-0000-000000000000}"/>
  <workbookProtection workbookAlgorithmName="SHA-512" workbookHashValue="yqNHp7qIWTE2njMnK0/YR1ihj3mBfRJzdHKd6wV2IYH1JUAJS3aj/k9atldM8DPU0TqBOiGYJAbfKyVO1EoQUw==" workbookSaltValue="v5Hsx/FdJxJT3zclId0Yfg==" workbookSpinCount="100000" lockStructure="1"/>
  <bookViews>
    <workbookView xWindow="-98" yWindow="-98" windowWidth="22695" windowHeight="14595" activeTab="1" xr2:uid="{CFBE7F0B-BAEB-4C25-888E-D778E7548BA9}"/>
  </bookViews>
  <sheets>
    <sheet name="Notes &amp; Guidance" sheetId="15" r:id="rId1"/>
    <sheet name="Trajectory" sheetId="1" r:id="rId2"/>
    <sheet name="Conventional Comp (small sites)" sheetId="4" r:id="rId3"/>
    <sheet name="Conventional Comp (large sites)" sheetId="5" r:id="rId4"/>
    <sheet name="Completions (NSC)" sheetId="6" r:id="rId5"/>
    <sheet name="Completions Total" sheetId="3" r:id="rId6"/>
    <sheet name="Projections Summary Table" sheetId="2" r:id="rId7"/>
    <sheet name="Conventional Pipeline (Large)" sheetId="7" r:id="rId8"/>
    <sheet name="NSC Pipeline" sheetId="11" r:id="rId9"/>
    <sheet name="Conventional Pending (Large)" sheetId="8" r:id="rId10"/>
    <sheet name="NSC Pending" sheetId="13" r:id="rId11"/>
    <sheet name="ConventionalAllocations (Large)" sheetId="10" r:id="rId12"/>
    <sheet name="NSC Allocations" sheetId="14" r:id="rId13"/>
    <sheet name="Conv Windfall (Large Mplan)" sheetId="16" r:id="rId14"/>
    <sheet name="Conventional (Small Site)" sheetId="9" r:id="rId15"/>
    <sheet name="Phasing Assumptions" sheetId="17" r:id="rId16"/>
    <sheet name="Capacity Tool Template" sheetId="18" r:id="rId17"/>
    <sheet name="Town Breakdown" sheetId="19" r:id="rId18"/>
  </sheets>
  <externalReferences>
    <externalReference r:id="rId19"/>
  </externalReferences>
  <definedNames>
    <definedName name="_xlnm._FilterDatabase" localSheetId="13" hidden="1">'Conv Windfall (Large Mplan)'!$N$2:$N$18</definedName>
    <definedName name="_xlnm._FilterDatabase" localSheetId="9" hidden="1">'Conventional Pending (Large)'!$O$1:$O$59</definedName>
    <definedName name="_xlnm._FilterDatabase" localSheetId="7" hidden="1">'Conventional Pipeline (Large)'!$N$1:$N$68</definedName>
    <definedName name="_xlnm._FilterDatabase" localSheetId="11" hidden="1">'ConventionalAllocations (Large)'!$M$2:$M$163</definedName>
    <definedName name="FromArray_1">_xlfn.ANCHORARRAY(Trajectory!$F$11)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9" l="1"/>
  <c r="H10" i="19"/>
  <c r="F10" i="19"/>
  <c r="E10" i="19"/>
  <c r="C10" i="19"/>
  <c r="D17" i="1"/>
  <c r="AK127" i="10"/>
  <c r="H9" i="19"/>
  <c r="H8" i="19"/>
  <c r="H7" i="19"/>
  <c r="H6" i="19"/>
  <c r="H5" i="19"/>
  <c r="H4" i="19"/>
  <c r="H3" i="19"/>
  <c r="E9" i="19"/>
  <c r="E8" i="19"/>
  <c r="E7" i="19"/>
  <c r="E6" i="19"/>
  <c r="E5" i="19"/>
  <c r="E4" i="19"/>
  <c r="E3" i="19"/>
  <c r="C9" i="19"/>
  <c r="C8" i="19"/>
  <c r="C7" i="19"/>
  <c r="C6" i="19"/>
  <c r="C5" i="19"/>
  <c r="C4" i="19"/>
  <c r="C3" i="19"/>
  <c r="AW27" i="16"/>
  <c r="AW26" i="16"/>
  <c r="AW25" i="16"/>
  <c r="AW24" i="16"/>
  <c r="AW23" i="16"/>
  <c r="AW21" i="16"/>
  <c r="AW22" i="16"/>
  <c r="AW27" i="14"/>
  <c r="G9" i="19" s="1"/>
  <c r="AW26" i="14"/>
  <c r="G8" i="19" s="1"/>
  <c r="AW25" i="14"/>
  <c r="G7" i="19" s="1"/>
  <c r="AW24" i="14"/>
  <c r="G6" i="19" s="1"/>
  <c r="AW23" i="14"/>
  <c r="G5" i="19" s="1"/>
  <c r="AW21" i="14"/>
  <c r="G3" i="19" s="1"/>
  <c r="AW22" i="14"/>
  <c r="G4" i="19" s="1"/>
  <c r="BB120" i="7"/>
  <c r="B8" i="19" s="1"/>
  <c r="BB119" i="7"/>
  <c r="B7" i="19" s="1"/>
  <c r="BB57" i="13"/>
  <c r="BB56" i="13"/>
  <c r="BB55" i="13"/>
  <c r="BB54" i="13"/>
  <c r="BB53" i="13"/>
  <c r="BB51" i="13"/>
  <c r="BB52" i="13"/>
  <c r="BB92" i="8"/>
  <c r="D9" i="19" s="1"/>
  <c r="BB91" i="8"/>
  <c r="D8" i="19" s="1"/>
  <c r="BB90" i="8"/>
  <c r="D7" i="19" s="1"/>
  <c r="BB89" i="8"/>
  <c r="D6" i="19" s="1"/>
  <c r="BB88" i="8"/>
  <c r="D5" i="19" s="1"/>
  <c r="BA47" i="11"/>
  <c r="BA46" i="11"/>
  <c r="BA45" i="11"/>
  <c r="BA44" i="11"/>
  <c r="BA43" i="11"/>
  <c r="BA41" i="11"/>
  <c r="BA42" i="11"/>
  <c r="BB117" i="7"/>
  <c r="B5" i="19" s="1"/>
  <c r="BB9" i="13"/>
  <c r="AN10" i="13"/>
  <c r="AO10" i="13"/>
  <c r="AP10" i="13"/>
  <c r="AQ10" i="13"/>
  <c r="AR10" i="13"/>
  <c r="AS10" i="13"/>
  <c r="AT10" i="13"/>
  <c r="AU10" i="13"/>
  <c r="AV10" i="13"/>
  <c r="AW10" i="13"/>
  <c r="AX10" i="13"/>
  <c r="AY10" i="13"/>
  <c r="AZ10" i="13"/>
  <c r="BA10" i="13"/>
  <c r="V7" i="2" s="1"/>
  <c r="AM10" i="13"/>
  <c r="BB6" i="13"/>
  <c r="BA8" i="11"/>
  <c r="AM9" i="11"/>
  <c r="AN9" i="11"/>
  <c r="AO9" i="11"/>
  <c r="AP9" i="11"/>
  <c r="AQ9" i="11"/>
  <c r="AR9" i="11"/>
  <c r="AS9" i="11"/>
  <c r="AT9" i="11"/>
  <c r="AU9" i="11"/>
  <c r="AV9" i="11"/>
  <c r="AW9" i="11"/>
  <c r="AX9" i="11"/>
  <c r="AY9" i="11"/>
  <c r="AZ9" i="11"/>
  <c r="V5" i="2" s="1"/>
  <c r="AL9" i="11"/>
  <c r="AW5" i="14"/>
  <c r="AW12" i="16"/>
  <c r="B16" i="1"/>
  <c r="U8" i="1"/>
  <c r="W15" i="2"/>
  <c r="W11" i="2"/>
  <c r="V15" i="2"/>
  <c r="I11" i="2"/>
  <c r="J11" i="2"/>
  <c r="K11" i="2"/>
  <c r="L11" i="2"/>
  <c r="M11" i="2"/>
  <c r="N11" i="2"/>
  <c r="O11" i="2"/>
  <c r="P11" i="2"/>
  <c r="Q11" i="2"/>
  <c r="R11" i="2"/>
  <c r="S11" i="2"/>
  <c r="T11" i="2"/>
  <c r="U11" i="2"/>
  <c r="V11" i="2"/>
  <c r="H11" i="2"/>
  <c r="V9" i="2"/>
  <c r="BA58" i="7"/>
  <c r="V4" i="2" s="1"/>
  <c r="BB54" i="7"/>
  <c r="BB55" i="7"/>
  <c r="BB56" i="7"/>
  <c r="BB57" i="7"/>
  <c r="BB49" i="7"/>
  <c r="BB50" i="7"/>
  <c r="BB51" i="7"/>
  <c r="BB52" i="7"/>
  <c r="BB53" i="7"/>
  <c r="BB48" i="7"/>
  <c r="BB45" i="7"/>
  <c r="BB46" i="7"/>
  <c r="BB47" i="7"/>
  <c r="BB41" i="7"/>
  <c r="BB42" i="7"/>
  <c r="BB43" i="7"/>
  <c r="BB44" i="7"/>
  <c r="BB37" i="7"/>
  <c r="BB38" i="7"/>
  <c r="BB39" i="7"/>
  <c r="BB40" i="7"/>
  <c r="BB34" i="7"/>
  <c r="BB35" i="7"/>
  <c r="BB36" i="7"/>
  <c r="BB31" i="7"/>
  <c r="BB32" i="7"/>
  <c r="BB33" i="7"/>
  <c r="BB27" i="7"/>
  <c r="BB28" i="7"/>
  <c r="BB29" i="7"/>
  <c r="BB30" i="7"/>
  <c r="BB24" i="7"/>
  <c r="BB25" i="7"/>
  <c r="BB26" i="7"/>
  <c r="BB18" i="7"/>
  <c r="BB19" i="7"/>
  <c r="BB20" i="7"/>
  <c r="BB21" i="7"/>
  <c r="BB22" i="7"/>
  <c r="BB23" i="7"/>
  <c r="BB13" i="7"/>
  <c r="BB14" i="7"/>
  <c r="BB15" i="7"/>
  <c r="BB16" i="7"/>
  <c r="BB17" i="7"/>
  <c r="BB10" i="7"/>
  <c r="BB11" i="7"/>
  <c r="BB12" i="7"/>
  <c r="BB6" i="7"/>
  <c r="BB7" i="7"/>
  <c r="BB8" i="7"/>
  <c r="BB9" i="7"/>
  <c r="BB5" i="7"/>
  <c r="BA7" i="11"/>
  <c r="BA6" i="11"/>
  <c r="BA5" i="11"/>
  <c r="BA20" i="8"/>
  <c r="V6" i="2" s="1"/>
  <c r="BB18" i="8"/>
  <c r="BB19" i="8"/>
  <c r="BB16" i="8"/>
  <c r="BB17" i="8"/>
  <c r="BB13" i="8"/>
  <c r="BB14" i="8"/>
  <c r="BB15" i="8"/>
  <c r="BB9" i="8"/>
  <c r="BB10" i="8"/>
  <c r="BB11" i="8"/>
  <c r="BB12" i="8"/>
  <c r="BB6" i="8"/>
  <c r="BB7" i="8"/>
  <c r="BB87" i="8" s="1"/>
  <c r="D4" i="19" s="1"/>
  <c r="BB8" i="8"/>
  <c r="BB5" i="8"/>
  <c r="BB86" i="8" s="1"/>
  <c r="D3" i="19" s="1"/>
  <c r="BB8" i="13"/>
  <c r="BB7" i="13"/>
  <c r="BB5" i="13"/>
  <c r="AX127" i="10"/>
  <c r="V8" i="2" s="1"/>
  <c r="AY14" i="10"/>
  <c r="AY15" i="10"/>
  <c r="AY16" i="10"/>
  <c r="AY17" i="10"/>
  <c r="AY18" i="10"/>
  <c r="AY19" i="10"/>
  <c r="AY20" i="10"/>
  <c r="AY21" i="10"/>
  <c r="AY22" i="10"/>
  <c r="AY23" i="10"/>
  <c r="AY24" i="10"/>
  <c r="AY25" i="10"/>
  <c r="AY26" i="10"/>
  <c r="AY27" i="10"/>
  <c r="AY28" i="10"/>
  <c r="AY29" i="10"/>
  <c r="AY30" i="10"/>
  <c r="AY31" i="10"/>
  <c r="AY32" i="10"/>
  <c r="AY33" i="10"/>
  <c r="AY34" i="10"/>
  <c r="AY35" i="10"/>
  <c r="AY36" i="10"/>
  <c r="AY37" i="10"/>
  <c r="AY142" i="10" s="1"/>
  <c r="F4" i="19" s="1"/>
  <c r="AY38" i="10"/>
  <c r="AY39" i="10"/>
  <c r="AY40" i="10"/>
  <c r="AY41" i="10"/>
  <c r="AY42" i="10"/>
  <c r="AY43" i="10"/>
  <c r="AY44" i="10"/>
  <c r="AY45" i="10"/>
  <c r="AY46" i="10"/>
  <c r="AY47" i="10"/>
  <c r="AY48" i="10"/>
  <c r="AY49" i="10"/>
  <c r="AY50" i="10"/>
  <c r="AY51" i="10"/>
  <c r="AY52" i="10"/>
  <c r="AY53" i="10"/>
  <c r="AY54" i="10"/>
  <c r="AY55" i="10"/>
  <c r="AY56" i="10"/>
  <c r="AY57" i="10"/>
  <c r="AY58" i="10"/>
  <c r="AY143" i="10" s="1"/>
  <c r="F5" i="19" s="1"/>
  <c r="AY59" i="10"/>
  <c r="AY60" i="10"/>
  <c r="AY61" i="10"/>
  <c r="AY62" i="10"/>
  <c r="AY63" i="10"/>
  <c r="AY64" i="10"/>
  <c r="AY65" i="10"/>
  <c r="AY66" i="10"/>
  <c r="AY67" i="10"/>
  <c r="AY68" i="10"/>
  <c r="AY69" i="10"/>
  <c r="AY70" i="10"/>
  <c r="AY71" i="10"/>
  <c r="AY72" i="10"/>
  <c r="AY73" i="10"/>
  <c r="AY74" i="10"/>
  <c r="AY75" i="10"/>
  <c r="AY76" i="10"/>
  <c r="AY77" i="10"/>
  <c r="AY78" i="10"/>
  <c r="AY79" i="10"/>
  <c r="AY80" i="10"/>
  <c r="AY81" i="10"/>
  <c r="AY82" i="10"/>
  <c r="AY83" i="10"/>
  <c r="AY84" i="10"/>
  <c r="AY85" i="10"/>
  <c r="AY86" i="10"/>
  <c r="AY87" i="10"/>
  <c r="AY88" i="10"/>
  <c r="AY89" i="10"/>
  <c r="AY90" i="10"/>
  <c r="AY91" i="10"/>
  <c r="AY92" i="10"/>
  <c r="AY93" i="10"/>
  <c r="AY94" i="10"/>
  <c r="AY95" i="10"/>
  <c r="AY96" i="10"/>
  <c r="AY97" i="10"/>
  <c r="AY98" i="10"/>
  <c r="AY99" i="10"/>
  <c r="AY100" i="10"/>
  <c r="AY101" i="10"/>
  <c r="AY102" i="10"/>
  <c r="AY103" i="10"/>
  <c r="AY104" i="10"/>
  <c r="AY105" i="10"/>
  <c r="AY106" i="10"/>
  <c r="AY107" i="10"/>
  <c r="AY108" i="10"/>
  <c r="AY109" i="10"/>
  <c r="AY110" i="10"/>
  <c r="AY111" i="10"/>
  <c r="AY112" i="10"/>
  <c r="AY114" i="10"/>
  <c r="AY115" i="10"/>
  <c r="AY116" i="10"/>
  <c r="AY117" i="10"/>
  <c r="AY118" i="10"/>
  <c r="AY119" i="10"/>
  <c r="AY120" i="10"/>
  <c r="AY121" i="10"/>
  <c r="AY122" i="10"/>
  <c r="AY123" i="10"/>
  <c r="AY124" i="10"/>
  <c r="AY125" i="10"/>
  <c r="AY126" i="10"/>
  <c r="AY13" i="10"/>
  <c r="AY12" i="10"/>
  <c r="AY11" i="10"/>
  <c r="AY10" i="10"/>
  <c r="AY9" i="10"/>
  <c r="AY8" i="10"/>
  <c r="AY6" i="10"/>
  <c r="AY7" i="10"/>
  <c r="AY5" i="10"/>
  <c r="AY141" i="10" s="1"/>
  <c r="F3" i="19" s="1"/>
  <c r="AV6" i="14"/>
  <c r="AV12" i="16"/>
  <c r="AW7" i="16"/>
  <c r="AW8" i="16"/>
  <c r="AW9" i="16"/>
  <c r="AW10" i="16"/>
  <c r="AW11" i="16"/>
  <c r="AW6" i="16"/>
  <c r="AW5" i="16"/>
  <c r="W37" i="10"/>
  <c r="W11" i="10"/>
  <c r="AC82" i="8"/>
  <c r="Z56" i="7"/>
  <c r="G10" i="19" l="1"/>
  <c r="D10" i="19"/>
  <c r="AY145" i="10"/>
  <c r="F7" i="19" s="1"/>
  <c r="J7" i="19" s="1"/>
  <c r="AY146" i="10"/>
  <c r="F8" i="19" s="1"/>
  <c r="J8" i="19" s="1"/>
  <c r="AY144" i="10"/>
  <c r="F6" i="19" s="1"/>
  <c r="J5" i="19"/>
  <c r="BB121" i="7"/>
  <c r="B9" i="19" s="1"/>
  <c r="BB115" i="7"/>
  <c r="B3" i="19" s="1"/>
  <c r="BB118" i="7"/>
  <c r="B6" i="19" s="1"/>
  <c r="BB116" i="7"/>
  <c r="B4" i="19" s="1"/>
  <c r="J4" i="19" s="1"/>
  <c r="V14" i="2"/>
  <c r="BA9" i="11"/>
  <c r="V10" i="2"/>
  <c r="BB10" i="13"/>
  <c r="F10" i="1"/>
  <c r="B9" i="1"/>
  <c r="C9" i="1"/>
  <c r="E9" i="1"/>
  <c r="D9" i="1"/>
  <c r="J3" i="19" l="1"/>
  <c r="B10" i="19"/>
  <c r="J6" i="19"/>
  <c r="V13" i="2"/>
  <c r="V16" i="2" s="1"/>
  <c r="U11" i="1" s="1"/>
  <c r="U13" i="1" s="1"/>
  <c r="BX47" i="7"/>
  <c r="Z47" i="7"/>
  <c r="AT12" i="2"/>
  <c r="BI20" i="8"/>
  <c r="AE7" i="2" s="1"/>
  <c r="BF127" i="10"/>
  <c r="AE15" i="2"/>
  <c r="AE16" i="2"/>
  <c r="BI58" i="7"/>
  <c r="AE5" i="2" s="1"/>
  <c r="AM16" i="2"/>
  <c r="AD15" i="2"/>
  <c r="AC15" i="2"/>
  <c r="AB15" i="2"/>
  <c r="AA15" i="2"/>
  <c r="AD14" i="2"/>
  <c r="AC14" i="2"/>
  <c r="AB14" i="2"/>
  <c r="AA14" i="2"/>
  <c r="AA12" i="2" a="1"/>
  <c r="AP16" i="2" s="1"/>
  <c r="AT11" i="2"/>
  <c r="AQ15" i="2"/>
  <c r="AP15" i="2"/>
  <c r="AO15" i="2"/>
  <c r="AN15" i="2"/>
  <c r="AM15" i="2"/>
  <c r="AI15" i="2"/>
  <c r="AH15" i="2"/>
  <c r="AG15" i="2"/>
  <c r="AF15" i="2"/>
  <c r="Z16" i="1"/>
  <c r="Z14" i="1"/>
  <c r="AA17" i="1" s="1"/>
  <c r="AC13" i="1"/>
  <c r="AB9" i="1"/>
  <c r="AB13" i="1" s="1"/>
  <c r="Z9" i="1" a="1"/>
  <c r="AA13" i="1" s="1"/>
  <c r="AA8" i="1"/>
  <c r="AB8" i="1" s="1"/>
  <c r="AC8" i="1" s="1"/>
  <c r="AD8" i="1" s="1"/>
  <c r="AE8" i="1" s="1"/>
  <c r="AF8" i="1" s="1"/>
  <c r="AG8" i="1" s="1"/>
  <c r="AH8" i="1" s="1"/>
  <c r="AI8" i="1" s="1"/>
  <c r="AJ8" i="1" s="1"/>
  <c r="AK8" i="1" s="1"/>
  <c r="AL8" i="1" s="1"/>
  <c r="AM8" i="1" s="1"/>
  <c r="AN8" i="1" s="1"/>
  <c r="AO8" i="1" s="1"/>
  <c r="AP8" i="1" s="1"/>
  <c r="AQ8" i="1" s="1"/>
  <c r="AR8" i="1" s="1"/>
  <c r="BG127" i="10"/>
  <c r="AF9" i="2" s="1"/>
  <c r="BH127" i="10"/>
  <c r="AG9" i="2" s="1"/>
  <c r="BI127" i="10"/>
  <c r="AH9" i="2" s="1"/>
  <c r="BJ127" i="10"/>
  <c r="AI9" i="2" s="1"/>
  <c r="BK127" i="10"/>
  <c r="AJ9" i="2" s="1"/>
  <c r="BL127" i="10"/>
  <c r="AK9" i="2" s="1"/>
  <c r="BM127" i="10"/>
  <c r="AL9" i="2" s="1"/>
  <c r="BN127" i="10"/>
  <c r="AM9" i="2" s="1"/>
  <c r="BO127" i="10"/>
  <c r="AN9" i="2" s="1"/>
  <c r="BP127" i="10"/>
  <c r="AO9" i="2" s="1"/>
  <c r="BQ127" i="10"/>
  <c r="AP9" i="2" s="1"/>
  <c r="BR127" i="10"/>
  <c r="AQ9" i="2" s="1"/>
  <c r="BS127" i="10"/>
  <c r="AR9" i="2" s="1"/>
  <c r="BT127" i="10"/>
  <c r="AS9" i="2" s="1"/>
  <c r="BU123" i="10"/>
  <c r="BU124" i="10"/>
  <c r="BU125" i="10"/>
  <c r="BU126" i="10"/>
  <c r="BU112" i="10"/>
  <c r="BU113" i="10"/>
  <c r="BU114" i="10"/>
  <c r="BU115" i="10"/>
  <c r="BU116" i="10"/>
  <c r="BU117" i="10"/>
  <c r="BU118" i="10"/>
  <c r="BU119" i="10"/>
  <c r="BU120" i="10"/>
  <c r="BU121" i="10"/>
  <c r="BU122" i="10"/>
  <c r="BU97" i="10"/>
  <c r="BU98" i="10"/>
  <c r="BU99" i="10"/>
  <c r="BU100" i="10"/>
  <c r="BU101" i="10"/>
  <c r="BU102" i="10"/>
  <c r="BU103" i="10"/>
  <c r="BU104" i="10"/>
  <c r="BU105" i="10"/>
  <c r="BU106" i="10"/>
  <c r="BU107" i="10"/>
  <c r="BU108" i="10"/>
  <c r="BU109" i="10"/>
  <c r="BU110" i="10"/>
  <c r="BU111" i="10"/>
  <c r="BU82" i="10"/>
  <c r="BU83" i="10"/>
  <c r="BU84" i="10"/>
  <c r="BU85" i="10"/>
  <c r="BU86" i="10"/>
  <c r="BU87" i="10"/>
  <c r="BU88" i="10"/>
  <c r="BU89" i="10"/>
  <c r="BU90" i="10"/>
  <c r="BU91" i="10"/>
  <c r="BU92" i="10"/>
  <c r="BU93" i="10"/>
  <c r="BU94" i="10"/>
  <c r="BU96" i="10"/>
  <c r="BU68" i="10"/>
  <c r="BU69" i="10"/>
  <c r="BU70" i="10"/>
  <c r="BU71" i="10"/>
  <c r="BU72" i="10"/>
  <c r="BU73" i="10"/>
  <c r="BU74" i="10"/>
  <c r="BU75" i="10"/>
  <c r="BU76" i="10"/>
  <c r="BU77" i="10"/>
  <c r="BU78" i="10"/>
  <c r="BU79" i="10"/>
  <c r="BU80" i="10"/>
  <c r="BU81" i="10"/>
  <c r="BU67" i="10"/>
  <c r="BU60" i="10"/>
  <c r="BU61" i="10"/>
  <c r="BU62" i="10"/>
  <c r="BU63" i="10"/>
  <c r="BU64" i="10"/>
  <c r="BU65" i="10"/>
  <c r="BU66" i="10"/>
  <c r="BU95" i="10"/>
  <c r="BU47" i="10"/>
  <c r="BU48" i="10"/>
  <c r="BU49" i="10"/>
  <c r="BU50" i="10"/>
  <c r="BU51" i="10"/>
  <c r="BU52" i="10"/>
  <c r="BU53" i="10"/>
  <c r="BU54" i="10"/>
  <c r="BU55" i="10"/>
  <c r="BU56" i="10"/>
  <c r="BU57" i="10"/>
  <c r="BU58" i="10"/>
  <c r="BU59" i="10"/>
  <c r="BU33" i="10"/>
  <c r="BU34" i="10"/>
  <c r="BU35" i="10"/>
  <c r="BU36" i="10"/>
  <c r="BU37" i="10"/>
  <c r="BU38" i="10"/>
  <c r="BU39" i="10"/>
  <c r="BU40" i="10"/>
  <c r="BU41" i="10"/>
  <c r="BU42" i="10"/>
  <c r="BU43" i="10"/>
  <c r="BU44" i="10"/>
  <c r="BU45" i="10"/>
  <c r="BU46" i="10"/>
  <c r="BU20" i="10"/>
  <c r="BU21" i="10"/>
  <c r="BU22" i="10"/>
  <c r="BU23" i="10"/>
  <c r="BU24" i="10"/>
  <c r="BU25" i="10"/>
  <c r="BU26" i="10"/>
  <c r="BU27" i="10"/>
  <c r="BU28" i="10"/>
  <c r="BU29" i="10"/>
  <c r="BU30" i="10"/>
  <c r="BU31" i="10"/>
  <c r="BU32" i="10"/>
  <c r="BU6" i="10"/>
  <c r="BU7" i="10"/>
  <c r="BU8" i="10"/>
  <c r="BU9" i="10"/>
  <c r="BU10" i="10"/>
  <c r="BU11" i="10"/>
  <c r="BU12" i="10"/>
  <c r="BU13" i="10"/>
  <c r="BU14" i="10"/>
  <c r="BU15" i="10"/>
  <c r="BU16" i="10"/>
  <c r="BU17" i="10"/>
  <c r="BU18" i="10"/>
  <c r="BU19" i="10"/>
  <c r="BU5" i="10"/>
  <c r="W6" i="10"/>
  <c r="W7" i="10"/>
  <c r="W8" i="10"/>
  <c r="W9" i="10"/>
  <c r="W10"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8" i="10"/>
  <c r="W39" i="10"/>
  <c r="W40" i="10"/>
  <c r="W41" i="10"/>
  <c r="W42" i="10"/>
  <c r="W43" i="10"/>
  <c r="W44" i="10"/>
  <c r="W45" i="10"/>
  <c r="W46" i="10"/>
  <c r="W47" i="10"/>
  <c r="W48" i="10"/>
  <c r="W49" i="10"/>
  <c r="W50" i="10"/>
  <c r="W51" i="10"/>
  <c r="W52" i="10"/>
  <c r="W53" i="10"/>
  <c r="W54" i="10"/>
  <c r="W55" i="10"/>
  <c r="W56" i="10"/>
  <c r="W57" i="10"/>
  <c r="W58" i="10"/>
  <c r="W59" i="10"/>
  <c r="W60" i="10"/>
  <c r="W61" i="10"/>
  <c r="W62" i="10"/>
  <c r="W63" i="10"/>
  <c r="W64" i="10"/>
  <c r="W65" i="10"/>
  <c r="W66" i="10"/>
  <c r="W95" i="10"/>
  <c r="W67" i="10"/>
  <c r="W68" i="10"/>
  <c r="W69" i="10"/>
  <c r="W70" i="10"/>
  <c r="W71" i="10"/>
  <c r="W72" i="10"/>
  <c r="W73" i="10"/>
  <c r="W74" i="10"/>
  <c r="W75" i="10"/>
  <c r="W76" i="10"/>
  <c r="W77" i="10"/>
  <c r="W78" i="10"/>
  <c r="W79" i="10"/>
  <c r="W80" i="10"/>
  <c r="W81" i="10"/>
  <c r="W82" i="10"/>
  <c r="W83" i="10"/>
  <c r="W84" i="10"/>
  <c r="W85" i="10"/>
  <c r="W86" i="10"/>
  <c r="W87" i="10"/>
  <c r="W88" i="10"/>
  <c r="W89" i="10"/>
  <c r="W90" i="10"/>
  <c r="W91" i="10"/>
  <c r="W92" i="10"/>
  <c r="W93" i="10"/>
  <c r="W94" i="10"/>
  <c r="W96" i="10"/>
  <c r="W97" i="10"/>
  <c r="W98" i="10"/>
  <c r="W99" i="10"/>
  <c r="W100" i="10"/>
  <c r="W101" i="10"/>
  <c r="W102" i="10"/>
  <c r="W103" i="10"/>
  <c r="W104" i="10"/>
  <c r="W105" i="10"/>
  <c r="W106" i="10"/>
  <c r="W107" i="10"/>
  <c r="W108" i="10"/>
  <c r="W109" i="10"/>
  <c r="W110" i="10"/>
  <c r="W111" i="10"/>
  <c r="W112" i="10"/>
  <c r="W113" i="10"/>
  <c r="W114" i="10"/>
  <c r="W115" i="10"/>
  <c r="W116" i="10"/>
  <c r="W117" i="10"/>
  <c r="W118" i="10"/>
  <c r="W119" i="10"/>
  <c r="W120" i="10"/>
  <c r="W121" i="10"/>
  <c r="W122" i="10"/>
  <c r="W123" i="10"/>
  <c r="W124" i="10"/>
  <c r="W125" i="10"/>
  <c r="W126" i="10"/>
  <c r="W5" i="10"/>
  <c r="V6" i="10"/>
  <c r="V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58" i="10"/>
  <c r="V59" i="10"/>
  <c r="V60" i="10"/>
  <c r="V61" i="10"/>
  <c r="V62" i="10"/>
  <c r="V63" i="10"/>
  <c r="V64" i="10"/>
  <c r="V65" i="10"/>
  <c r="V66" i="10"/>
  <c r="V95" i="10"/>
  <c r="V67" i="10"/>
  <c r="V68" i="10"/>
  <c r="V69" i="10"/>
  <c r="V70" i="10"/>
  <c r="V71" i="10"/>
  <c r="V72" i="10"/>
  <c r="V73" i="10"/>
  <c r="V74" i="10"/>
  <c r="V75" i="10"/>
  <c r="V76" i="10"/>
  <c r="V77" i="10"/>
  <c r="V78" i="10"/>
  <c r="V79" i="10"/>
  <c r="V80" i="10"/>
  <c r="V81" i="10"/>
  <c r="V82" i="10"/>
  <c r="V83" i="10"/>
  <c r="V84" i="10"/>
  <c r="V85" i="10"/>
  <c r="V86" i="10"/>
  <c r="V87" i="10"/>
  <c r="V88" i="10"/>
  <c r="V89" i="10"/>
  <c r="V90" i="10"/>
  <c r="V91" i="10"/>
  <c r="V92" i="10"/>
  <c r="V93" i="10"/>
  <c r="V94" i="10"/>
  <c r="V96" i="10"/>
  <c r="V97" i="10"/>
  <c r="V98" i="10"/>
  <c r="V99" i="10"/>
  <c r="V100" i="10"/>
  <c r="V101" i="10"/>
  <c r="V102" i="10"/>
  <c r="V103" i="10"/>
  <c r="V104" i="10"/>
  <c r="V105" i="10"/>
  <c r="V106" i="10"/>
  <c r="V107" i="10"/>
  <c r="V108" i="10"/>
  <c r="V109" i="10"/>
  <c r="V110" i="10"/>
  <c r="V111" i="10"/>
  <c r="V112" i="10"/>
  <c r="V113" i="10"/>
  <c r="V114" i="10"/>
  <c r="V115" i="10"/>
  <c r="V116" i="10"/>
  <c r="V117" i="10"/>
  <c r="V118" i="10"/>
  <c r="V119" i="10"/>
  <c r="V120" i="10"/>
  <c r="V121" i="10"/>
  <c r="V122" i="10"/>
  <c r="V123" i="10"/>
  <c r="V124" i="10"/>
  <c r="V125" i="10"/>
  <c r="V126" i="10"/>
  <c r="V5" i="10"/>
  <c r="U6" i="10"/>
  <c r="X6" i="10" s="1"/>
  <c r="U7" i="10"/>
  <c r="Y7" i="10" s="1"/>
  <c r="U8" i="10"/>
  <c r="Y8" i="10" s="1"/>
  <c r="U9" i="10"/>
  <c r="Y9" i="10" s="1"/>
  <c r="U10" i="10"/>
  <c r="Y10" i="10" s="1"/>
  <c r="U11" i="10"/>
  <c r="Y11" i="10" s="1"/>
  <c r="U12" i="10"/>
  <c r="Y12" i="10" s="1"/>
  <c r="U13" i="10"/>
  <c r="X13" i="10" s="1"/>
  <c r="U14" i="10"/>
  <c r="X14" i="10" s="1"/>
  <c r="U15" i="10"/>
  <c r="Y15" i="10" s="1"/>
  <c r="U16" i="10"/>
  <c r="Y16" i="10" s="1"/>
  <c r="U17" i="10"/>
  <c r="Y17" i="10" s="1"/>
  <c r="U18" i="10"/>
  <c r="Y18" i="10" s="1"/>
  <c r="U19" i="10"/>
  <c r="Y19" i="10" s="1"/>
  <c r="U20" i="10"/>
  <c r="Y20" i="10" s="1"/>
  <c r="U21" i="10"/>
  <c r="X21" i="10" s="1"/>
  <c r="U22" i="10"/>
  <c r="X22" i="10" s="1"/>
  <c r="U23" i="10"/>
  <c r="Y23" i="10" s="1"/>
  <c r="U24" i="10"/>
  <c r="Y24" i="10" s="1"/>
  <c r="U25" i="10"/>
  <c r="Y25" i="10" s="1"/>
  <c r="U26" i="10"/>
  <c r="Y26" i="10" s="1"/>
  <c r="U27" i="10"/>
  <c r="Y27" i="10" s="1"/>
  <c r="U28" i="10"/>
  <c r="Y28" i="10" s="1"/>
  <c r="U29" i="10"/>
  <c r="X29" i="10" s="1"/>
  <c r="U30" i="10"/>
  <c r="X30" i="10" s="1"/>
  <c r="U31" i="10"/>
  <c r="Y31" i="10" s="1"/>
  <c r="U32" i="10"/>
  <c r="Y32" i="10" s="1"/>
  <c r="U33" i="10"/>
  <c r="Y33" i="10" s="1"/>
  <c r="U34" i="10"/>
  <c r="Y34" i="10" s="1"/>
  <c r="U35" i="10"/>
  <c r="Y35" i="10" s="1"/>
  <c r="U36" i="10"/>
  <c r="Y36" i="10" s="1"/>
  <c r="U37" i="10"/>
  <c r="X37" i="10" s="1"/>
  <c r="U38" i="10"/>
  <c r="X38" i="10" s="1"/>
  <c r="U39" i="10"/>
  <c r="Y39" i="10" s="1"/>
  <c r="U40" i="10"/>
  <c r="Y40" i="10" s="1"/>
  <c r="U41" i="10"/>
  <c r="Y41" i="10" s="1"/>
  <c r="U42" i="10"/>
  <c r="Y42" i="10" s="1"/>
  <c r="U43" i="10"/>
  <c r="Y43" i="10" s="1"/>
  <c r="U44" i="10"/>
  <c r="Y44" i="10" s="1"/>
  <c r="U45" i="10"/>
  <c r="X45" i="10" s="1"/>
  <c r="U46" i="10"/>
  <c r="X46" i="10" s="1"/>
  <c r="U47" i="10"/>
  <c r="Y47" i="10" s="1"/>
  <c r="U48" i="10"/>
  <c r="Y48" i="10" s="1"/>
  <c r="U49" i="10"/>
  <c r="Y49" i="10" s="1"/>
  <c r="U50" i="10"/>
  <c r="Y50" i="10" s="1"/>
  <c r="U51" i="10"/>
  <c r="Y51" i="10" s="1"/>
  <c r="U52" i="10"/>
  <c r="Y52" i="10" s="1"/>
  <c r="U53" i="10"/>
  <c r="X53" i="10" s="1"/>
  <c r="U54" i="10"/>
  <c r="X54" i="10" s="1"/>
  <c r="U55" i="10"/>
  <c r="Y55" i="10" s="1"/>
  <c r="U56" i="10"/>
  <c r="Y56" i="10" s="1"/>
  <c r="U57" i="10"/>
  <c r="Y57" i="10" s="1"/>
  <c r="U58" i="10"/>
  <c r="Y58" i="10" s="1"/>
  <c r="U59" i="10"/>
  <c r="Y59" i="10" s="1"/>
  <c r="U60" i="10"/>
  <c r="Y60" i="10" s="1"/>
  <c r="U61" i="10"/>
  <c r="X61" i="10" s="1"/>
  <c r="U62" i="10"/>
  <c r="X62" i="10" s="1"/>
  <c r="U63" i="10"/>
  <c r="Y63" i="10" s="1"/>
  <c r="U64" i="10"/>
  <c r="Y64" i="10" s="1"/>
  <c r="U65" i="10"/>
  <c r="Y65" i="10" s="1"/>
  <c r="U66" i="10"/>
  <c r="Y66" i="10" s="1"/>
  <c r="U95" i="10"/>
  <c r="Y95" i="10" s="1"/>
  <c r="U67" i="10"/>
  <c r="Y67" i="10" s="1"/>
  <c r="U68" i="10"/>
  <c r="X68" i="10" s="1"/>
  <c r="U69" i="10"/>
  <c r="X69" i="10" s="1"/>
  <c r="U70" i="10"/>
  <c r="Y70" i="10" s="1"/>
  <c r="U71" i="10"/>
  <c r="Y71" i="10" s="1"/>
  <c r="U72" i="10"/>
  <c r="Y72" i="10" s="1"/>
  <c r="U73" i="10"/>
  <c r="Y73" i="10" s="1"/>
  <c r="U74" i="10"/>
  <c r="Y74" i="10" s="1"/>
  <c r="U75" i="10"/>
  <c r="Y75" i="10" s="1"/>
  <c r="U76" i="10"/>
  <c r="X76" i="10" s="1"/>
  <c r="U77" i="10"/>
  <c r="X77" i="10" s="1"/>
  <c r="U78" i="10"/>
  <c r="Y78" i="10" s="1"/>
  <c r="U79" i="10"/>
  <c r="Y79" i="10" s="1"/>
  <c r="U80" i="10"/>
  <c r="Y80" i="10" s="1"/>
  <c r="U81" i="10"/>
  <c r="Y81" i="10" s="1"/>
  <c r="U82" i="10"/>
  <c r="Y82" i="10" s="1"/>
  <c r="U83" i="10"/>
  <c r="Y83" i="10" s="1"/>
  <c r="U84" i="10"/>
  <c r="X84" i="10" s="1"/>
  <c r="U85" i="10"/>
  <c r="X85" i="10" s="1"/>
  <c r="U86" i="10"/>
  <c r="Y86" i="10" s="1"/>
  <c r="U87" i="10"/>
  <c r="Y87" i="10" s="1"/>
  <c r="U88" i="10"/>
  <c r="Y88" i="10" s="1"/>
  <c r="U89" i="10"/>
  <c r="Y89" i="10" s="1"/>
  <c r="U90" i="10"/>
  <c r="Y90" i="10" s="1"/>
  <c r="U91" i="10"/>
  <c r="Y91" i="10" s="1"/>
  <c r="U92" i="10"/>
  <c r="X92" i="10" s="1"/>
  <c r="U93" i="10"/>
  <c r="X93" i="10" s="1"/>
  <c r="U94" i="10"/>
  <c r="Y94" i="10" s="1"/>
  <c r="U96" i="10"/>
  <c r="Y96" i="10" s="1"/>
  <c r="U97" i="10"/>
  <c r="Y97" i="10" s="1"/>
  <c r="U98" i="10"/>
  <c r="Y98" i="10" s="1"/>
  <c r="U99" i="10"/>
  <c r="Y99" i="10" s="1"/>
  <c r="U100" i="10"/>
  <c r="Y100" i="10" s="1"/>
  <c r="U101" i="10"/>
  <c r="X101" i="10" s="1"/>
  <c r="U102" i="10"/>
  <c r="X102" i="10" s="1"/>
  <c r="U103" i="10"/>
  <c r="Y103" i="10" s="1"/>
  <c r="U104" i="10"/>
  <c r="Y104" i="10" s="1"/>
  <c r="U105" i="10"/>
  <c r="Y105" i="10" s="1"/>
  <c r="U106" i="10"/>
  <c r="Y106" i="10" s="1"/>
  <c r="U107" i="10"/>
  <c r="Y107" i="10" s="1"/>
  <c r="U108" i="10"/>
  <c r="Y108" i="10" s="1"/>
  <c r="U109" i="10"/>
  <c r="X109" i="10" s="1"/>
  <c r="U110" i="10"/>
  <c r="X110" i="10" s="1"/>
  <c r="U111" i="10"/>
  <c r="Y111" i="10" s="1"/>
  <c r="U112" i="10"/>
  <c r="Y112" i="10" s="1"/>
  <c r="U113" i="10"/>
  <c r="Y113" i="10" s="1"/>
  <c r="U114" i="10"/>
  <c r="Y114" i="10" s="1"/>
  <c r="U115" i="10"/>
  <c r="Y115" i="10" s="1"/>
  <c r="U116" i="10"/>
  <c r="Y116" i="10" s="1"/>
  <c r="U117" i="10"/>
  <c r="X117" i="10" s="1"/>
  <c r="U118" i="10"/>
  <c r="X118" i="10" s="1"/>
  <c r="U119" i="10"/>
  <c r="Y119" i="10" s="1"/>
  <c r="U120" i="10"/>
  <c r="Y120" i="10" s="1"/>
  <c r="U121" i="10"/>
  <c r="Y121" i="10" s="1"/>
  <c r="U122" i="10"/>
  <c r="Y122" i="10" s="1"/>
  <c r="U123" i="10"/>
  <c r="Y123" i="10" s="1"/>
  <c r="U124" i="10"/>
  <c r="Y124" i="10" s="1"/>
  <c r="U125" i="10"/>
  <c r="X125" i="10" s="1"/>
  <c r="U126" i="10"/>
  <c r="X126" i="10" s="1"/>
  <c r="U5" i="10"/>
  <c r="Y5" i="10" s="1"/>
  <c r="Z11" i="7"/>
  <c r="Z12" i="7"/>
  <c r="Z13" i="7"/>
  <c r="Z14" i="7"/>
  <c r="Z15" i="7"/>
  <c r="Z16" i="7"/>
  <c r="Z17" i="7"/>
  <c r="Z18" i="7"/>
  <c r="Z19" i="7"/>
  <c r="Z20" i="7"/>
  <c r="Z21" i="7"/>
  <c r="Z22" i="7"/>
  <c r="Z24" i="7"/>
  <c r="Z25" i="7"/>
  <c r="Z26" i="7"/>
  <c r="Z27" i="7"/>
  <c r="Z28" i="7"/>
  <c r="Z29" i="7"/>
  <c r="Z30" i="7"/>
  <c r="Z31" i="7"/>
  <c r="Z32" i="7"/>
  <c r="Z33" i="7"/>
  <c r="Z34" i="7"/>
  <c r="Z35" i="7"/>
  <c r="Z37" i="7"/>
  <c r="Z38" i="7"/>
  <c r="Z39" i="7"/>
  <c r="Z40" i="7"/>
  <c r="Z41" i="7"/>
  <c r="Z42" i="7"/>
  <c r="Z43" i="7"/>
  <c r="Z44" i="7"/>
  <c r="Z45" i="7"/>
  <c r="Z46" i="7"/>
  <c r="Z48" i="7"/>
  <c r="Z49" i="7"/>
  <c r="Z50" i="7"/>
  <c r="Z51" i="7"/>
  <c r="Z52" i="7"/>
  <c r="Z53" i="7"/>
  <c r="Z54" i="7"/>
  <c r="Z55" i="7"/>
  <c r="Z57" i="7"/>
  <c r="Z6" i="7"/>
  <c r="Z7" i="7"/>
  <c r="Z9" i="7"/>
  <c r="Z10" i="7"/>
  <c r="Z5" i="7"/>
  <c r="BJ20" i="8"/>
  <c r="AF7" i="2" s="1"/>
  <c r="BK20" i="8"/>
  <c r="AG7" i="2" s="1"/>
  <c r="BL20" i="8"/>
  <c r="AH7" i="2" s="1"/>
  <c r="BM20" i="8"/>
  <c r="AI7" i="2" s="1"/>
  <c r="BN20" i="8"/>
  <c r="AJ7" i="2" s="1"/>
  <c r="BO20" i="8"/>
  <c r="AK7" i="2" s="1"/>
  <c r="BP20" i="8"/>
  <c r="AL7" i="2" s="1"/>
  <c r="BQ20" i="8"/>
  <c r="AM7" i="2" s="1"/>
  <c r="BR20" i="8"/>
  <c r="AN7" i="2" s="1"/>
  <c r="BS20" i="8"/>
  <c r="AO7" i="2" s="1"/>
  <c r="BT20" i="8"/>
  <c r="AP7" i="2" s="1"/>
  <c r="BU20" i="8"/>
  <c r="AQ7" i="2" s="1"/>
  <c r="BV20" i="8"/>
  <c r="AR7" i="2" s="1"/>
  <c r="BW20" i="8"/>
  <c r="AS7" i="2" s="1"/>
  <c r="BX16" i="8"/>
  <c r="BX17" i="8"/>
  <c r="BX19" i="8"/>
  <c r="BX9" i="8"/>
  <c r="BX10" i="8"/>
  <c r="BX11" i="8"/>
  <c r="BX12" i="8"/>
  <c r="BX13" i="8"/>
  <c r="BX14" i="8"/>
  <c r="BX15" i="8"/>
  <c r="BX8" i="8"/>
  <c r="BJ58" i="7"/>
  <c r="AF5" i="2" s="1"/>
  <c r="BK58" i="7"/>
  <c r="AG5" i="2" s="1"/>
  <c r="BL58" i="7"/>
  <c r="AH5" i="2" s="1"/>
  <c r="BM58" i="7"/>
  <c r="AI5" i="2" s="1"/>
  <c r="BN58" i="7"/>
  <c r="AJ5" i="2" s="1"/>
  <c r="BO58" i="7"/>
  <c r="AK5" i="2" s="1"/>
  <c r="BP58" i="7"/>
  <c r="AL5" i="2" s="1"/>
  <c r="BQ58" i="7"/>
  <c r="AM5" i="2" s="1"/>
  <c r="BR58" i="7"/>
  <c r="AN5" i="2" s="1"/>
  <c r="BS58" i="7"/>
  <c r="AO5" i="2" s="1"/>
  <c r="BT58" i="7"/>
  <c r="AP5" i="2" s="1"/>
  <c r="BU58" i="7"/>
  <c r="AQ5" i="2" s="1"/>
  <c r="BV58" i="7"/>
  <c r="AR5" i="2" s="1"/>
  <c r="BW58" i="7"/>
  <c r="AS5" i="2" s="1"/>
  <c r="BX57" i="7"/>
  <c r="BX51" i="7"/>
  <c r="BX52" i="7"/>
  <c r="BX53" i="7"/>
  <c r="BX54" i="7"/>
  <c r="BX55" i="7"/>
  <c r="BX46" i="7"/>
  <c r="BX48" i="7"/>
  <c r="BX49" i="7"/>
  <c r="BX50" i="7"/>
  <c r="BX37" i="7"/>
  <c r="BX38" i="7"/>
  <c r="BX39" i="7"/>
  <c r="BX40" i="7"/>
  <c r="BX41" i="7"/>
  <c r="BX42" i="7"/>
  <c r="BX43" i="7"/>
  <c r="BX44" i="7"/>
  <c r="BX45" i="7"/>
  <c r="BX30" i="7"/>
  <c r="BX31" i="7"/>
  <c r="BX32" i="7"/>
  <c r="BX33" i="7"/>
  <c r="BX34" i="7"/>
  <c r="BX35" i="7"/>
  <c r="BX18" i="7"/>
  <c r="BX19" i="7"/>
  <c r="BX20" i="7"/>
  <c r="BX21" i="7"/>
  <c r="BX22" i="7"/>
  <c r="BX24" i="7"/>
  <c r="BX25" i="7"/>
  <c r="BX26" i="7"/>
  <c r="BX27" i="7"/>
  <c r="BX28" i="7"/>
  <c r="BX29" i="7"/>
  <c r="BX11" i="7"/>
  <c r="BX12" i="7"/>
  <c r="BX13" i="7"/>
  <c r="BX14" i="7"/>
  <c r="BX15" i="7"/>
  <c r="BX16" i="7"/>
  <c r="BX17" i="7"/>
  <c r="BX10" i="7"/>
  <c r="BX6" i="7"/>
  <c r="BX7" i="7"/>
  <c r="BX9" i="7"/>
  <c r="BX5" i="7"/>
  <c r="E14" i="18"/>
  <c r="J10" i="18"/>
  <c r="D10" i="18"/>
  <c r="AA10" i="18"/>
  <c r="X57" i="10" l="1"/>
  <c r="X44" i="10"/>
  <c r="X12" i="10"/>
  <c r="X124" i="10"/>
  <c r="X17" i="10"/>
  <c r="X91" i="10"/>
  <c r="X88" i="10"/>
  <c r="X116" i="10"/>
  <c r="X75" i="10"/>
  <c r="X41" i="10"/>
  <c r="X80" i="10"/>
  <c r="X108" i="10"/>
  <c r="X72" i="10"/>
  <c r="X33" i="10"/>
  <c r="X121" i="10"/>
  <c r="X9" i="10"/>
  <c r="X105" i="10"/>
  <c r="X67" i="10"/>
  <c r="X28" i="10"/>
  <c r="X100" i="10"/>
  <c r="X65" i="10"/>
  <c r="X25" i="10"/>
  <c r="X49" i="10"/>
  <c r="X97" i="10"/>
  <c r="X60" i="10"/>
  <c r="X20" i="10"/>
  <c r="X36" i="10"/>
  <c r="X113" i="10"/>
  <c r="AA12" i="1"/>
  <c r="AB12" i="1" s="1"/>
  <c r="AA14" i="1"/>
  <c r="AB17" i="1" s="1"/>
  <c r="X83" i="10"/>
  <c r="X52" i="10"/>
  <c r="Y118" i="10"/>
  <c r="Y93" i="10"/>
  <c r="Y69" i="10"/>
  <c r="Y46" i="10"/>
  <c r="Y30" i="10"/>
  <c r="Y6" i="10"/>
  <c r="BU127" i="10"/>
  <c r="X123" i="10"/>
  <c r="X115" i="10"/>
  <c r="X107" i="10"/>
  <c r="X99" i="10"/>
  <c r="X90" i="10"/>
  <c r="X82" i="10"/>
  <c r="X74" i="10"/>
  <c r="X95" i="10"/>
  <c r="X59" i="10"/>
  <c r="X51" i="10"/>
  <c r="X43" i="10"/>
  <c r="X35" i="10"/>
  <c r="X27" i="10"/>
  <c r="X19" i="10"/>
  <c r="X11" i="10"/>
  <c r="Y125" i="10"/>
  <c r="Y117" i="10"/>
  <c r="Y109" i="10"/>
  <c r="Y101" i="10"/>
  <c r="Y92" i="10"/>
  <c r="Y84" i="10"/>
  <c r="Y76" i="10"/>
  <c r="Y68" i="10"/>
  <c r="Y61" i="10"/>
  <c r="Y53" i="10"/>
  <c r="Y45" i="10"/>
  <c r="Y37" i="10"/>
  <c r="Y29" i="10"/>
  <c r="Y21" i="10"/>
  <c r="Y13" i="10"/>
  <c r="X122" i="10"/>
  <c r="X114" i="10"/>
  <c r="X106" i="10"/>
  <c r="X98" i="10"/>
  <c r="X89" i="10"/>
  <c r="X81" i="10"/>
  <c r="X73" i="10"/>
  <c r="X66" i="10"/>
  <c r="X58" i="10"/>
  <c r="X50" i="10"/>
  <c r="X42" i="10"/>
  <c r="X34" i="10"/>
  <c r="X26" i="10"/>
  <c r="X18" i="10"/>
  <c r="X10" i="10"/>
  <c r="AE9" i="2"/>
  <c r="AT9" i="2" s="1"/>
  <c r="Y126" i="10"/>
  <c r="Y102" i="10"/>
  <c r="Y77" i="10"/>
  <c r="Y54" i="10"/>
  <c r="Y22" i="10"/>
  <c r="X120" i="10"/>
  <c r="X112" i="10"/>
  <c r="X104" i="10"/>
  <c r="X96" i="10"/>
  <c r="X87" i="10"/>
  <c r="X79" i="10"/>
  <c r="X71" i="10"/>
  <c r="X64" i="10"/>
  <c r="X56" i="10"/>
  <c r="X48" i="10"/>
  <c r="X40" i="10"/>
  <c r="X32" i="10"/>
  <c r="X24" i="10"/>
  <c r="X16" i="10"/>
  <c r="X8" i="10"/>
  <c r="X5" i="10"/>
  <c r="X119" i="10"/>
  <c r="X111" i="10"/>
  <c r="X103" i="10"/>
  <c r="X94" i="10"/>
  <c r="X86" i="10"/>
  <c r="X78" i="10"/>
  <c r="X70" i="10"/>
  <c r="X63" i="10"/>
  <c r="X55" i="10"/>
  <c r="X47" i="10"/>
  <c r="X39" i="10"/>
  <c r="X31" i="10"/>
  <c r="X23" i="10"/>
  <c r="X15" i="10"/>
  <c r="X7" i="10"/>
  <c r="Y110" i="10"/>
  <c r="Y85" i="10"/>
  <c r="Y62" i="10"/>
  <c r="Y38" i="10"/>
  <c r="Y14" i="10"/>
  <c r="BX58" i="7"/>
  <c r="AN14" i="2"/>
  <c r="AF14" i="2"/>
  <c r="AM14" i="2"/>
  <c r="AM17" i="2" s="1"/>
  <c r="AH14" i="2"/>
  <c r="BX20" i="8"/>
  <c r="AO14" i="2"/>
  <c r="AP14" i="2"/>
  <c r="AP17" i="2" s="1"/>
  <c r="AG14" i="2"/>
  <c r="AI14" i="2"/>
  <c r="AQ14" i="2"/>
  <c r="AJ15" i="2"/>
  <c r="AR15" i="2"/>
  <c r="AT8" i="2"/>
  <c r="AJ14" i="2"/>
  <c r="AR14" i="2"/>
  <c r="AK15" i="2"/>
  <c r="AS15" i="2"/>
  <c r="AT7" i="2"/>
  <c r="AK14" i="2"/>
  <c r="AS14" i="2"/>
  <c r="AL15" i="2"/>
  <c r="AL14" i="2"/>
  <c r="AT10" i="2"/>
  <c r="AT5" i="2"/>
  <c r="AC17" i="2"/>
  <c r="AT6" i="2"/>
  <c r="AI16" i="2"/>
  <c r="AQ16" i="2"/>
  <c r="AB16" i="2"/>
  <c r="AB17" i="2" s="1"/>
  <c r="AJ16" i="2"/>
  <c r="AR16" i="2"/>
  <c r="AC16" i="2"/>
  <c r="AK16" i="2"/>
  <c r="AS16" i="2"/>
  <c r="AD16" i="2"/>
  <c r="AD17" i="2" s="1"/>
  <c r="AL16" i="2"/>
  <c r="AF16" i="2"/>
  <c r="AN16" i="2"/>
  <c r="AA12" i="2"/>
  <c r="AG16" i="2"/>
  <c r="AO16" i="2"/>
  <c r="AH16" i="2"/>
  <c r="Z9" i="1"/>
  <c r="Z13" i="1" s="1"/>
  <c r="AO10" i="18"/>
  <c r="AT15" i="2" l="1"/>
  <c r="AE14" i="2"/>
  <c r="AE17" i="2" s="1"/>
  <c r="AI17" i="2"/>
  <c r="AL17" i="2"/>
  <c r="AT16" i="2"/>
  <c r="AA16" i="1"/>
  <c r="AN17" i="2"/>
  <c r="AF17" i="2"/>
  <c r="AH17" i="2"/>
  <c r="AO17" i="2"/>
  <c r="AG17" i="2"/>
  <c r="AS17" i="2"/>
  <c r="AK17" i="2"/>
  <c r="AQ17" i="2"/>
  <c r="AR17" i="2"/>
  <c r="AJ17" i="2"/>
  <c r="AA16" i="2"/>
  <c r="AB14" i="1"/>
  <c r="AC17" i="1" s="1"/>
  <c r="AB16" i="1"/>
  <c r="AC12" i="1"/>
  <c r="AK10" i="18"/>
  <c r="M10" i="18"/>
  <c r="AT14" i="2" l="1"/>
  <c r="AT17" i="2"/>
  <c r="AD11" i="1" a="1"/>
  <c r="AF13" i="1" s="1"/>
  <c r="AA17" i="2"/>
  <c r="AC14" i="1"/>
  <c r="AD17" i="1" s="1"/>
  <c r="AC16" i="1"/>
  <c r="V10" i="18"/>
  <c r="W10" i="18" s="1"/>
  <c r="AG10" i="18"/>
  <c r="AH10" i="18"/>
  <c r="O10" i="18"/>
  <c r="O12" i="18" s="1"/>
  <c r="AI10" i="18"/>
  <c r="AJ10" i="18"/>
  <c r="AF10" i="18"/>
  <c r="G14" i="18" s="1"/>
  <c r="I14" i="18" s="1"/>
  <c r="AK13" i="1" l="1"/>
  <c r="AG13" i="1"/>
  <c r="AL13" i="1"/>
  <c r="AM13" i="1"/>
  <c r="AI13" i="1"/>
  <c r="AD11" i="1"/>
  <c r="AD13" i="1" s="1"/>
  <c r="AN13" i="1"/>
  <c r="AJ13" i="1"/>
  <c r="AP13" i="1"/>
  <c r="AQ13" i="1"/>
  <c r="AE13" i="1"/>
  <c r="AH13" i="1"/>
  <c r="AO13" i="1"/>
  <c r="AR13" i="1"/>
  <c r="V12" i="18"/>
  <c r="P10" i="18"/>
  <c r="P12" i="18" s="1"/>
  <c r="Y10" i="18"/>
  <c r="Y11" i="18"/>
  <c r="Y12" i="18" s="1"/>
  <c r="X10" i="18"/>
  <c r="W12" i="18"/>
  <c r="X11" i="18"/>
  <c r="X12" i="18" s="1"/>
  <c r="AD12" i="1" l="1"/>
  <c r="AD16" i="1" s="1"/>
  <c r="S11" i="18"/>
  <c r="S12" i="18" s="1"/>
  <c r="N10" i="18"/>
  <c r="R10" i="18"/>
  <c r="S10" i="18"/>
  <c r="Q11" i="18"/>
  <c r="Q12" i="18" s="1"/>
  <c r="R11" i="18"/>
  <c r="R12" i="18" s="1"/>
  <c r="Q10" i="18"/>
  <c r="AE12" i="1" l="1"/>
  <c r="AE16" i="1" s="1"/>
  <c r="AD14" i="1"/>
  <c r="AE17" i="1" s="1"/>
  <c r="U10" i="18"/>
  <c r="C14" i="18" s="1"/>
  <c r="AB10" i="18" s="1"/>
  <c r="AD10" i="18" s="1"/>
  <c r="AE14" i="1" l="1"/>
  <c r="AF17" i="1" s="1"/>
  <c r="AF12" i="1"/>
  <c r="AF16" i="1" s="1"/>
  <c r="D14" i="18"/>
  <c r="AG12" i="1" l="1"/>
  <c r="AG16" i="1" s="1"/>
  <c r="AF14" i="1"/>
  <c r="AG17" i="1" s="1"/>
  <c r="AH12" i="16"/>
  <c r="H10" i="2" s="1"/>
  <c r="AI12" i="16"/>
  <c r="I10" i="2" s="1"/>
  <c r="AJ12" i="16"/>
  <c r="J10" i="2" s="1"/>
  <c r="AK12" i="16"/>
  <c r="K10" i="2" s="1"/>
  <c r="AL12" i="16"/>
  <c r="AM12" i="16"/>
  <c r="M10" i="2" s="1"/>
  <c r="AN12" i="16"/>
  <c r="N10" i="2" s="1"/>
  <c r="AO12" i="16"/>
  <c r="O10" i="2" s="1"/>
  <c r="AP12" i="16"/>
  <c r="P10" i="2" s="1"/>
  <c r="AQ12" i="16"/>
  <c r="Q10" i="2" s="1"/>
  <c r="AR12" i="16"/>
  <c r="R10" i="2" s="1"/>
  <c r="AS12" i="16"/>
  <c r="S10" i="2" s="1"/>
  <c r="AT12" i="16"/>
  <c r="T10" i="2" s="1"/>
  <c r="AU12" i="16"/>
  <c r="U10" i="2" s="1"/>
  <c r="AH6" i="14"/>
  <c r="H9" i="2" s="1"/>
  <c r="AI6" i="14"/>
  <c r="I9" i="2" s="1"/>
  <c r="AJ6" i="14"/>
  <c r="J9" i="2" s="1"/>
  <c r="AK6" i="14"/>
  <c r="K9" i="2" s="1"/>
  <c r="AL6" i="14"/>
  <c r="L9" i="2" s="1"/>
  <c r="AM6" i="14"/>
  <c r="M9" i="2" s="1"/>
  <c r="AN6" i="14"/>
  <c r="N9" i="2" s="1"/>
  <c r="AO6" i="14"/>
  <c r="O9" i="2" s="1"/>
  <c r="AP6" i="14"/>
  <c r="P9" i="2" s="1"/>
  <c r="AQ6" i="14"/>
  <c r="Q9" i="2" s="1"/>
  <c r="AR6" i="14"/>
  <c r="R9" i="2" s="1"/>
  <c r="AS6" i="14"/>
  <c r="S9" i="2" s="1"/>
  <c r="AT6" i="14"/>
  <c r="T9" i="2" s="1"/>
  <c r="AU6" i="14"/>
  <c r="U9" i="2" s="1"/>
  <c r="I8" i="2"/>
  <c r="AL127" i="10"/>
  <c r="J8" i="2" s="1"/>
  <c r="AM127" i="10"/>
  <c r="K8" i="2" s="1"/>
  <c r="AN127" i="10"/>
  <c r="L8" i="2" s="1"/>
  <c r="AO127" i="10"/>
  <c r="M8" i="2" s="1"/>
  <c r="AP127" i="10"/>
  <c r="N8" i="2" s="1"/>
  <c r="AQ127" i="10"/>
  <c r="O8" i="2" s="1"/>
  <c r="AR127" i="10"/>
  <c r="P8" i="2" s="1"/>
  <c r="AS127" i="10"/>
  <c r="Q8" i="2" s="1"/>
  <c r="AT127" i="10"/>
  <c r="R8" i="2" s="1"/>
  <c r="AU127" i="10"/>
  <c r="S8" i="2" s="1"/>
  <c r="AV127" i="10"/>
  <c r="T8" i="2" s="1"/>
  <c r="AW127" i="10"/>
  <c r="U8" i="2" s="1"/>
  <c r="H7" i="2"/>
  <c r="I7" i="2"/>
  <c r="J7" i="2"/>
  <c r="K7" i="2"/>
  <c r="L7" i="2"/>
  <c r="M7" i="2"/>
  <c r="N7" i="2"/>
  <c r="O7" i="2"/>
  <c r="P7" i="2"/>
  <c r="Q7" i="2"/>
  <c r="R7" i="2"/>
  <c r="S7" i="2"/>
  <c r="T7" i="2"/>
  <c r="U7" i="2"/>
  <c r="AM20" i="8"/>
  <c r="AN20" i="8"/>
  <c r="I6" i="2" s="1"/>
  <c r="AO20" i="8"/>
  <c r="J6" i="2" s="1"/>
  <c r="AP20" i="8"/>
  <c r="K6" i="2" s="1"/>
  <c r="AQ20" i="8"/>
  <c r="L6" i="2" s="1"/>
  <c r="AR20" i="8"/>
  <c r="M6" i="2" s="1"/>
  <c r="AS20" i="8"/>
  <c r="N6" i="2" s="1"/>
  <c r="AT20" i="8"/>
  <c r="O6" i="2" s="1"/>
  <c r="AU20" i="8"/>
  <c r="P6" i="2" s="1"/>
  <c r="AV20" i="8"/>
  <c r="Q6" i="2" s="1"/>
  <c r="AW20" i="8"/>
  <c r="R6" i="2" s="1"/>
  <c r="AX20" i="8"/>
  <c r="S6" i="2" s="1"/>
  <c r="AY20" i="8"/>
  <c r="T6" i="2" s="1"/>
  <c r="AZ20" i="8"/>
  <c r="U6" i="2" s="1"/>
  <c r="K5" i="2"/>
  <c r="L5" i="2"/>
  <c r="M5" i="2"/>
  <c r="N5" i="2"/>
  <c r="O5" i="2"/>
  <c r="P5" i="2"/>
  <c r="Q5" i="2"/>
  <c r="R5" i="2"/>
  <c r="S5" i="2"/>
  <c r="T5" i="2"/>
  <c r="U5" i="2"/>
  <c r="J5" i="2"/>
  <c r="I5" i="2"/>
  <c r="H5" i="2"/>
  <c r="AM58" i="7"/>
  <c r="H4" i="2" s="1"/>
  <c r="AN58" i="7"/>
  <c r="I4" i="2" s="1"/>
  <c r="AO58" i="7"/>
  <c r="J4" i="2" s="1"/>
  <c r="AP58" i="7"/>
  <c r="K4" i="2" s="1"/>
  <c r="AQ58" i="7"/>
  <c r="L4" i="2" s="1"/>
  <c r="AR58" i="7"/>
  <c r="M4" i="2" s="1"/>
  <c r="AS58" i="7"/>
  <c r="N4" i="2" s="1"/>
  <c r="AT58" i="7"/>
  <c r="O4" i="2" s="1"/>
  <c r="AU58" i="7"/>
  <c r="P4" i="2" s="1"/>
  <c r="AV58" i="7"/>
  <c r="Q4" i="2" s="1"/>
  <c r="AW58" i="7"/>
  <c r="R4" i="2" s="1"/>
  <c r="AX58" i="7"/>
  <c r="S4" i="2" s="1"/>
  <c r="AY58" i="7"/>
  <c r="T4" i="2" s="1"/>
  <c r="AZ58" i="7"/>
  <c r="U4" i="2" s="1"/>
  <c r="W9" i="2" l="1"/>
  <c r="W5" i="2"/>
  <c r="W4" i="2"/>
  <c r="W7" i="2"/>
  <c r="L10" i="2"/>
  <c r="W10" i="2" s="1"/>
  <c r="H6" i="2"/>
  <c r="W6" i="2" s="1"/>
  <c r="BB20" i="8"/>
  <c r="AG14" i="1"/>
  <c r="AH17" i="1" s="1"/>
  <c r="AH12" i="1"/>
  <c r="AI12" i="1" s="1"/>
  <c r="AI14" i="1" s="1"/>
  <c r="AJ17" i="1" s="1"/>
  <c r="U13" i="2"/>
  <c r="U14" i="2"/>
  <c r="T15" i="2"/>
  <c r="S15" i="2"/>
  <c r="R15" i="2"/>
  <c r="U15" i="2"/>
  <c r="AH16" i="1" l="1"/>
  <c r="AJ12" i="1"/>
  <c r="AJ14" i="1" s="1"/>
  <c r="AK17" i="1" s="1"/>
  <c r="AI16" i="1"/>
  <c r="AH14" i="1"/>
  <c r="AI17" i="1" s="1"/>
  <c r="U16" i="2"/>
  <c r="T11" i="1" s="1"/>
  <c r="AK12" i="1" l="1"/>
  <c r="AK16" i="1" s="1"/>
  <c r="AJ16" i="1"/>
  <c r="AK14" i="1" l="1"/>
  <c r="AL17" i="1" s="1"/>
  <c r="AL12" i="1"/>
  <c r="AL14" i="1" s="1"/>
  <c r="AM17" i="1" s="1"/>
  <c r="AM12" i="1" l="1"/>
  <c r="AM14" i="1" s="1"/>
  <c r="AN17" i="1" s="1"/>
  <c r="AL16" i="1"/>
  <c r="I13" i="2"/>
  <c r="J13" i="2"/>
  <c r="K13" i="2"/>
  <c r="L13" i="2"/>
  <c r="M13" i="2"/>
  <c r="N13" i="2"/>
  <c r="O13" i="2"/>
  <c r="P13" i="2"/>
  <c r="Q13" i="2"/>
  <c r="R13" i="2"/>
  <c r="S13" i="2"/>
  <c r="T13" i="2"/>
  <c r="B14" i="1"/>
  <c r="C17" i="1" s="1"/>
  <c r="C8" i="1"/>
  <c r="D8" i="1" s="1"/>
  <c r="E8" i="1" s="1"/>
  <c r="F8" i="1" s="1"/>
  <c r="G8" i="1" s="1"/>
  <c r="H8" i="1" s="1"/>
  <c r="I8" i="1" s="1"/>
  <c r="J8" i="1" s="1"/>
  <c r="K8" i="1" s="1"/>
  <c r="L8" i="1" s="1"/>
  <c r="M8" i="1" s="1"/>
  <c r="N8" i="1" s="1"/>
  <c r="O8" i="1" s="1"/>
  <c r="P8" i="1" s="1"/>
  <c r="Q8" i="1" s="1"/>
  <c r="R8" i="1" s="1"/>
  <c r="S8" i="1" s="1"/>
  <c r="T8" i="1" s="1"/>
  <c r="D13" i="1"/>
  <c r="B13" i="1"/>
  <c r="T14" i="2"/>
  <c r="S14" i="2"/>
  <c r="R14" i="2"/>
  <c r="H14" i="2"/>
  <c r="I14" i="2"/>
  <c r="J14" i="2"/>
  <c r="K14" i="2"/>
  <c r="L14" i="2"/>
  <c r="M14" i="2"/>
  <c r="N14" i="2"/>
  <c r="O14" i="2"/>
  <c r="P14" i="2"/>
  <c r="Q14" i="2"/>
  <c r="W14" i="2" l="1"/>
  <c r="AM16" i="1"/>
  <c r="AN12" i="1"/>
  <c r="AN16" i="1" s="1"/>
  <c r="BB58" i="7"/>
  <c r="C13" i="1"/>
  <c r="C12" i="1"/>
  <c r="C16" i="1" s="1"/>
  <c r="L15" i="2"/>
  <c r="L16" i="2" s="1"/>
  <c r="K11" i="1" s="1"/>
  <c r="K15" i="2"/>
  <c r="K16" i="2" s="1"/>
  <c r="J11" i="1" s="1"/>
  <c r="J15" i="2"/>
  <c r="J16" i="2" s="1"/>
  <c r="I11" i="1" s="1"/>
  <c r="Q15" i="2"/>
  <c r="Q16" i="2" s="1"/>
  <c r="P11" i="1" s="1"/>
  <c r="I15" i="2"/>
  <c r="I16" i="2" s="1"/>
  <c r="H11" i="1" s="1"/>
  <c r="P15" i="2"/>
  <c r="P16" i="2" s="1"/>
  <c r="O11" i="1" s="1"/>
  <c r="H15" i="2"/>
  <c r="O15" i="2"/>
  <c r="O16" i="2" s="1"/>
  <c r="N11" i="1" s="1"/>
  <c r="R16" i="2"/>
  <c r="Q11" i="1" s="1"/>
  <c r="N15" i="2"/>
  <c r="N16" i="2" s="1"/>
  <c r="M11" i="1" s="1"/>
  <c r="S16" i="2"/>
  <c r="R11" i="1" s="1"/>
  <c r="M15" i="2"/>
  <c r="M16" i="2" s="1"/>
  <c r="L11" i="1" s="1"/>
  <c r="T16" i="2"/>
  <c r="S11" i="1" s="1"/>
  <c r="AN14" i="1" l="1"/>
  <c r="AO17" i="1" s="1"/>
  <c r="AO12" i="1"/>
  <c r="AO16" i="1" s="1"/>
  <c r="C14" i="1"/>
  <c r="D12" i="1"/>
  <c r="D16" i="1" s="1"/>
  <c r="AO14" i="1" l="1"/>
  <c r="AP17" i="1" s="1"/>
  <c r="AP12" i="1"/>
  <c r="AP16" i="1" s="1"/>
  <c r="F13" i="1"/>
  <c r="D14" i="1"/>
  <c r="E17" i="1" s="1"/>
  <c r="E13" i="1"/>
  <c r="AP14" i="1" l="1"/>
  <c r="AQ17" i="1" s="1"/>
  <c r="AQ12" i="1"/>
  <c r="AQ14" i="1" s="1"/>
  <c r="AR17" i="1" s="1"/>
  <c r="E12" i="1"/>
  <c r="E16" i="1" s="1"/>
  <c r="AQ16" i="1" l="1"/>
  <c r="AR12" i="1"/>
  <c r="AR14" i="1" s="1"/>
  <c r="F12" i="1"/>
  <c r="E14" i="1"/>
  <c r="F17" i="1" s="1"/>
  <c r="F14" i="1" l="1"/>
  <c r="G17" i="1" s="1"/>
  <c r="F16" i="1"/>
  <c r="AR16" i="1"/>
  <c r="S13" i="1"/>
  <c r="I13" i="1"/>
  <c r="L13" i="1"/>
  <c r="H13" i="1"/>
  <c r="R13" i="1"/>
  <c r="T13" i="1"/>
  <c r="M13" i="1"/>
  <c r="O13" i="1"/>
  <c r="N13" i="1"/>
  <c r="P13" i="1"/>
  <c r="K13" i="1"/>
  <c r="J13" i="1"/>
  <c r="Q13" i="1"/>
  <c r="F9" i="19"/>
  <c r="J9" i="19" s="1"/>
  <c r="J10" i="19" s="1"/>
  <c r="J17" i="1"/>
  <c r="I14" i="1"/>
  <c r="R17" i="1"/>
  <c r="Q14" i="1"/>
  <c r="Q17" i="1"/>
  <c r="P14" i="1"/>
  <c r="AY113" i="10"/>
  <c r="L17" i="1"/>
  <c r="K14" i="1"/>
  <c r="N17" i="1"/>
  <c r="M14" i="1"/>
  <c r="I17" i="1"/>
  <c r="H14" i="1"/>
  <c r="G13" i="1"/>
  <c r="AJ113" i="10"/>
  <c r="P16" i="1"/>
  <c r="U17" i="1"/>
  <c r="T14" i="1"/>
  <c r="O16" i="1"/>
  <c r="O14" i="1"/>
  <c r="P17" i="1"/>
  <c r="S17" i="1"/>
  <c r="R14" i="1"/>
  <c r="S16" i="1"/>
  <c r="O17" i="1"/>
  <c r="N14" i="1"/>
  <c r="H17" i="1"/>
  <c r="G14" i="1"/>
  <c r="J16" i="1"/>
  <c r="R16" i="1"/>
  <c r="S14" i="1"/>
  <c r="T17" i="1"/>
  <c r="H16" i="1"/>
  <c r="M16" i="1"/>
  <c r="I16" i="1"/>
  <c r="U16" i="1"/>
  <c r="U12" i="1"/>
  <c r="U14" i="1"/>
  <c r="K16" i="1"/>
  <c r="M17" i="1"/>
  <c r="L14" i="1"/>
  <c r="J14" i="1"/>
  <c r="K17" i="1"/>
  <c r="W8" i="2"/>
  <c r="W13" i="2"/>
  <c r="Q16" i="1"/>
  <c r="O12" i="1"/>
  <c r="P12" i="1"/>
  <c r="Q12" i="1"/>
  <c r="R12" i="1"/>
  <c r="S12" i="1"/>
  <c r="T12" i="1"/>
  <c r="T16" i="1"/>
  <c r="W16" i="2"/>
  <c r="L16" i="1"/>
  <c r="H12" i="1"/>
  <c r="I12" i="1"/>
  <c r="J12" i="1"/>
  <c r="K12" i="1"/>
  <c r="L12" i="1"/>
  <c r="M12" i="1"/>
  <c r="N12" i="1"/>
  <c r="N16" i="1"/>
  <c r="AJ113" i="10" a="1"/>
  <c r="AJ127" i="10"/>
  <c r="H8" i="2"/>
  <c r="H13" i="2"/>
  <c r="H16" i="2"/>
  <c r="G11" i="1"/>
  <c r="G12" i="1"/>
  <c r="G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A7" authorId="0" shapeId="0" xr:uid="{51523B42-ADC9-4C48-BF1F-927F02AF89F4}">
      <text>
        <r>
          <rPr>
            <b/>
            <sz val="9"/>
            <color indexed="81"/>
            <rFont val="Tahoma"/>
            <family val="2"/>
          </rPr>
          <t>Ian WEAKE:</t>
        </r>
        <r>
          <rPr>
            <sz val="9"/>
            <color indexed="81"/>
            <rFont val="Tahoma"/>
            <family val="2"/>
          </rPr>
          <t xml:space="preserve">
At present all years, both past and future, are examined against an annualised version of the 2021 London Plan target, equating to 2,157 units.  Whilst the 2021 London Plan targets cover the 10 year period between 2019/20 and 2028/29, it has been decided that for the purpose of this exercise that the Council will roll forward the London Plan target in annualised form to cover the latter period of the trajectory, i.e. 2029/30 – 2038/39. If or when better data becomes available this approach may be modified in future trajectories.</t>
        </r>
      </text>
    </comment>
    <comment ref="Y7" authorId="0" shapeId="0" xr:uid="{1C8CF055-E27A-4A66-8B22-506132787EFF}">
      <text>
        <r>
          <rPr>
            <b/>
            <sz val="9"/>
            <color indexed="81"/>
            <rFont val="Tahoma"/>
            <family val="2"/>
          </rPr>
          <t>Ian WEAKE:</t>
        </r>
        <r>
          <rPr>
            <sz val="9"/>
            <color indexed="81"/>
            <rFont val="Tahoma"/>
            <family val="2"/>
          </rPr>
          <t xml:space="preserve">
Taken from the Local Housing Needs Assessent .  Figure annualised from a 20 year dwelling total (27733).</t>
        </r>
      </text>
    </comment>
    <comment ref="A8" authorId="0" shapeId="0" xr:uid="{681EDB4D-B809-4023-A084-9367952FEA25}">
      <text>
        <r>
          <rPr>
            <b/>
            <sz val="9"/>
            <color indexed="81"/>
            <rFont val="Tahoma"/>
            <family val="2"/>
          </rPr>
          <t>Ian WEAKE:</t>
        </r>
        <r>
          <rPr>
            <sz val="9"/>
            <color indexed="81"/>
            <rFont val="Tahoma"/>
            <family val="2"/>
          </rPr>
          <t xml:space="preserve">
Figures here to inform line chart</t>
        </r>
      </text>
    </comment>
    <comment ref="Y8" authorId="0" shapeId="0" xr:uid="{74BC0E52-B88A-4616-A72A-3292F8C58DB3}">
      <text>
        <r>
          <rPr>
            <b/>
            <sz val="9"/>
            <color indexed="81"/>
            <rFont val="Tahoma"/>
            <family val="2"/>
          </rPr>
          <t>Ian WEAKE:</t>
        </r>
        <r>
          <rPr>
            <sz val="9"/>
            <color indexed="81"/>
            <rFont val="Tahoma"/>
            <family val="2"/>
          </rPr>
          <t xml:space="preserve">
Figures here to inform line chart</t>
        </r>
      </text>
    </comment>
    <comment ref="A9" authorId="0" shapeId="0" xr:uid="{0C05D510-CA86-4AC6-963F-87CD1E8D825A}">
      <text>
        <r>
          <rPr>
            <b/>
            <sz val="9"/>
            <color indexed="81"/>
            <rFont val="Tahoma"/>
            <family val="2"/>
          </rPr>
          <t>Ian WEAKE:</t>
        </r>
        <r>
          <rPr>
            <sz val="9"/>
            <color indexed="81"/>
            <rFont val="Tahoma"/>
            <family val="2"/>
          </rPr>
          <t xml:space="preserve">
The totals here should pull from the 'Completions Total' tab.  Figures here to inform bar chart.</t>
        </r>
      </text>
    </comment>
    <comment ref="Y9" authorId="0" shapeId="0" xr:uid="{6B103B48-2FF0-4E32-BCA2-2C32FCA61BE4}">
      <text>
        <r>
          <rPr>
            <b/>
            <sz val="9"/>
            <color indexed="81"/>
            <rFont val="Tahoma"/>
            <family val="2"/>
          </rPr>
          <t>Ian WEAKE:</t>
        </r>
        <r>
          <rPr>
            <sz val="9"/>
            <color indexed="81"/>
            <rFont val="Tahoma"/>
            <family val="2"/>
          </rPr>
          <t xml:space="preserve">
The totals here should pull from the 'Completions Total' tab.  Figures here to inform bar chart.</t>
        </r>
      </text>
    </comment>
    <comment ref="A10" authorId="0" shapeId="0" xr:uid="{C16EE2A3-2F3B-43BE-91D6-C22822CC54DD}">
      <text>
        <r>
          <rPr>
            <b/>
            <sz val="9"/>
            <color indexed="81"/>
            <rFont val="Tahoma"/>
            <family val="2"/>
          </rPr>
          <t>Ian WEAKE:</t>
        </r>
        <r>
          <rPr>
            <sz val="9"/>
            <color indexed="81"/>
            <rFont val="Tahoma"/>
            <family val="2"/>
          </rPr>
          <t xml:space="preserve">
The total here should pull from the 'Completions Total' tab. Figures here to inform bar chart.
</t>
        </r>
      </text>
    </comment>
    <comment ref="Y10" authorId="0" shapeId="0" xr:uid="{43C4E1B8-1780-4B99-B679-951B14C2B5E0}">
      <text>
        <r>
          <rPr>
            <b/>
            <sz val="9"/>
            <color indexed="81"/>
            <rFont val="Tahoma"/>
            <family val="2"/>
          </rPr>
          <t>Ian WEAKE:</t>
        </r>
        <r>
          <rPr>
            <sz val="9"/>
            <color indexed="81"/>
            <rFont val="Tahoma"/>
            <family val="2"/>
          </rPr>
          <t xml:space="preserve">
The total here should pull from the 'Completions Total' tab. Figures here to inform bar chart.
</t>
        </r>
      </text>
    </comment>
    <comment ref="A11" authorId="0" shapeId="0" xr:uid="{4CD2A720-8830-4C48-BFA9-1A4B026E0C60}">
      <text>
        <r>
          <rPr>
            <b/>
            <sz val="9"/>
            <color indexed="81"/>
            <rFont val="Tahoma"/>
            <family val="2"/>
          </rPr>
          <t>Ian WEAKE:</t>
        </r>
        <r>
          <rPr>
            <sz val="9"/>
            <color indexed="81"/>
            <rFont val="Tahoma"/>
            <family val="2"/>
          </rPr>
          <t xml:space="preserve">
The totals here pull from the 'Projections Summary Table' tab, from the total forecast completions row. Figures here to inform bar chart.</t>
        </r>
      </text>
    </comment>
    <comment ref="Y11" authorId="0" shapeId="0" xr:uid="{F413394C-EC19-4E39-B809-02FF2485B9AD}">
      <text>
        <r>
          <rPr>
            <b/>
            <sz val="9"/>
            <color indexed="81"/>
            <rFont val="Tahoma"/>
            <family val="2"/>
          </rPr>
          <t>Ian WEAKE:</t>
        </r>
        <r>
          <rPr>
            <sz val="9"/>
            <color indexed="81"/>
            <rFont val="Tahoma"/>
            <family val="2"/>
          </rPr>
          <t xml:space="preserve">
The totals here pull from the 'Projections Summary Table' tab, from the total forecast completions row. Figures here to inform bar chart.</t>
        </r>
      </text>
    </comment>
    <comment ref="A12" authorId="0" shapeId="0" xr:uid="{1CA4326B-C7C2-48E1-9FF5-CF2EB560EB87}">
      <text>
        <r>
          <rPr>
            <b/>
            <sz val="9"/>
            <color indexed="81"/>
            <rFont val="Tahoma"/>
            <family val="2"/>
          </rPr>
          <t>Ian WEAKE:</t>
        </r>
        <r>
          <rPr>
            <sz val="9"/>
            <color indexed="81"/>
            <rFont val="Tahoma"/>
            <family val="2"/>
          </rPr>
          <t xml:space="preserve">
Same as rolling completions.  Figures here to inform line chart.</t>
        </r>
      </text>
    </comment>
    <comment ref="Y12" authorId="0" shapeId="0" xr:uid="{268C4BAC-5AE6-409F-BE19-2AC51983B6D0}">
      <text>
        <r>
          <rPr>
            <b/>
            <sz val="9"/>
            <color indexed="81"/>
            <rFont val="Tahoma"/>
            <family val="2"/>
          </rPr>
          <t>Ian WEAKE:</t>
        </r>
        <r>
          <rPr>
            <sz val="9"/>
            <color indexed="81"/>
            <rFont val="Tahoma"/>
            <family val="2"/>
          </rPr>
          <t xml:space="preserve">
same as rolling completions.  Figures here to inform line chart.</t>
        </r>
      </text>
    </comment>
    <comment ref="A13" authorId="0" shapeId="0" xr:uid="{466E1ED1-FF2E-4D61-93A1-900823CA3CF2}">
      <text>
        <r>
          <rPr>
            <b/>
            <sz val="9"/>
            <color indexed="81"/>
            <rFont val="Tahoma"/>
            <family val="2"/>
          </rPr>
          <t>Ian WEAKE:</t>
        </r>
        <r>
          <rPr>
            <sz val="9"/>
            <color indexed="81"/>
            <rFont val="Tahoma"/>
            <family val="2"/>
          </rPr>
          <t xml:space="preserve">
Annualised completions against annualised target </t>
        </r>
      </text>
    </comment>
    <comment ref="Y13" authorId="0" shapeId="0" xr:uid="{921BF6DB-7C28-4315-8C94-01C489CB7FC7}">
      <text>
        <r>
          <rPr>
            <b/>
            <sz val="9"/>
            <color indexed="81"/>
            <rFont val="Tahoma"/>
            <family val="2"/>
          </rPr>
          <t>Ian WEAKE:</t>
        </r>
        <r>
          <rPr>
            <sz val="9"/>
            <color indexed="81"/>
            <rFont val="Tahoma"/>
            <family val="2"/>
          </rPr>
          <t xml:space="preserve">
Annualised completions against annualised target </t>
        </r>
      </text>
    </comment>
    <comment ref="A14" authorId="0" shapeId="0" xr:uid="{6CFC2AA9-E6CC-4A59-9839-772FDA06A37C}">
      <text>
        <r>
          <rPr>
            <b/>
            <sz val="9"/>
            <color indexed="81"/>
            <rFont val="Tahoma"/>
            <family val="2"/>
          </rPr>
          <t>Ian WEAKE:</t>
        </r>
        <r>
          <rPr>
            <sz val="9"/>
            <color indexed="81"/>
            <rFont val="Tahoma"/>
            <family val="2"/>
          </rPr>
          <t xml:space="preserve">
Cumulative completions against cumulative requirement.  This is a running balance.</t>
        </r>
      </text>
    </comment>
    <comment ref="Y14" authorId="0" shapeId="0" xr:uid="{8CEBFED7-9842-46B2-892E-026D516838C7}">
      <text>
        <r>
          <rPr>
            <b/>
            <sz val="9"/>
            <color indexed="81"/>
            <rFont val="Tahoma"/>
            <family val="2"/>
          </rPr>
          <t>Ian WEAKE:</t>
        </r>
        <r>
          <rPr>
            <sz val="9"/>
            <color indexed="81"/>
            <rFont val="Tahoma"/>
            <family val="2"/>
          </rPr>
          <t xml:space="preserve">
Cumulative completions against cumulative requirement.  This is a running balance</t>
        </r>
      </text>
    </comment>
    <comment ref="A15" authorId="0" shapeId="0" xr:uid="{A472ABBA-74E8-41AE-BCD2-D2DD4BF6EEB0}">
      <text>
        <r>
          <rPr>
            <b/>
            <sz val="9"/>
            <color indexed="81"/>
            <rFont val="Tahoma"/>
            <family val="2"/>
          </rPr>
          <t>Ian WEAKE:</t>
        </r>
        <r>
          <rPr>
            <sz val="9"/>
            <color indexed="81"/>
            <rFont val="Tahoma"/>
            <family val="2"/>
          </rPr>
          <t xml:space="preserve">
Not yet populated. Annualised target adjusted to account for rolling balance as existed at the end of the previous year. To be consistent with the 5YHLS methodology and the Sedgefield approach any undersupply arising from years -4-0 (3109) must be satisfied over years 1-5 and therefore this component of the undersupply shouldn't be rolled forward past this date (instead only the residual amount accumulated beyond that should be carried forward). </t>
        </r>
      </text>
    </comment>
    <comment ref="Y15" authorId="0" shapeId="0" xr:uid="{C5CB8823-CD92-4D4E-A084-D1A904A666E3}">
      <text>
        <r>
          <rPr>
            <b/>
            <sz val="9"/>
            <color indexed="81"/>
            <rFont val="Tahoma"/>
            <family val="2"/>
          </rPr>
          <t>Ian WEAKE:</t>
        </r>
        <r>
          <rPr>
            <sz val="9"/>
            <color indexed="81"/>
            <rFont val="Tahoma"/>
            <family val="2"/>
          </rPr>
          <t xml:space="preserve">
Annualised target adjusted to account for rolling balance as existed at the end of the previous year. To be consistent with the 5YHLS methodology and the Sedgefield approach need to consider whether any undersupply arising from years 1-3 (1775) must be satisfied over years 4-8 and therefore this component of the undersupply shouldn't be rolled forward past this date (instead along the residual amount accumulated beyond that should be carried forward).  Might be worth generating both calculations.</t>
        </r>
      </text>
    </comment>
    <comment ref="A17" authorId="0" shapeId="0" xr:uid="{A3A51A74-CB33-4A5D-957B-1A33B1C1E542}">
      <text>
        <r>
          <rPr>
            <b/>
            <sz val="9"/>
            <color indexed="81"/>
            <rFont val="Tahoma"/>
            <family val="2"/>
          </rPr>
          <t>Ian WEAKE:</t>
        </r>
        <r>
          <rPr>
            <sz val="9"/>
            <color indexed="81"/>
            <rFont val="Tahoma"/>
            <family val="2"/>
          </rPr>
          <t xml:space="preserve">
Annualised target adjusted to account for rolling balance as existed at the end of the previous year. </t>
        </r>
      </text>
    </comment>
    <comment ref="Y17" authorId="0" shapeId="0" xr:uid="{FFBDBD75-440A-4128-877D-F642F2ED3BFE}">
      <text>
        <r>
          <rPr>
            <b/>
            <sz val="9"/>
            <color indexed="81"/>
            <rFont val="Tahoma"/>
            <family val="2"/>
          </rPr>
          <t>Ian WEAKE:</t>
        </r>
        <r>
          <rPr>
            <sz val="9"/>
            <color indexed="81"/>
            <rFont val="Tahoma"/>
            <family val="2"/>
          </rPr>
          <t xml:space="preserve">
Annualised target adjusted to account for rolling balance as existed at the end of the previous year. To be consistent with the 5YHLS methodology and the Sedgefield approach need to consider whether any undersupply arising from years 1-3 (1775) must be satisfied over years 4-8 and therefore this component of the undersupply shouldn't be rolled forward past this date (instead along the residual amount accumulated beyond that should be carried forward).  Might be worth generating both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B4" authorId="0" shapeId="0" xr:uid="{6DEF06C0-66D6-4C9C-8D8C-A513074EEB9F}">
      <text>
        <r>
          <rPr>
            <b/>
            <sz val="9"/>
            <color indexed="81"/>
            <rFont val="Tahoma"/>
            <family val="2"/>
          </rPr>
          <t>Ian WEAKE:</t>
        </r>
        <r>
          <rPr>
            <sz val="9"/>
            <color indexed="81"/>
            <rFont val="Tahoma"/>
            <family val="2"/>
          </rPr>
          <t xml:space="preserve">
These figures derive from the conventional large pipeline tab.</t>
        </r>
      </text>
    </comment>
    <comment ref="B5" authorId="0" shapeId="0" xr:uid="{F83B714A-2DC3-4E49-9D43-550AA04108ED}">
      <text>
        <r>
          <rPr>
            <b/>
            <sz val="9"/>
            <color indexed="81"/>
            <rFont val="Tahoma"/>
            <family val="2"/>
          </rPr>
          <t>Ian WEAKE:</t>
        </r>
        <r>
          <rPr>
            <sz val="9"/>
            <color indexed="81"/>
            <rFont val="Tahoma"/>
            <family val="2"/>
          </rPr>
          <t xml:space="preserve">
These figures pull from the NSC Pipeline tab.  NSC pipeline should include large and small sites</t>
        </r>
      </text>
    </comment>
    <comment ref="Z5" authorId="0" shapeId="0" xr:uid="{96947FE6-EFBD-4116-8206-64E8256E51B8}">
      <text>
        <r>
          <rPr>
            <b/>
            <sz val="9"/>
            <color indexed="81"/>
            <rFont val="Tahoma"/>
            <family val="2"/>
          </rPr>
          <t>Ian WEAKE:</t>
        </r>
        <r>
          <rPr>
            <sz val="9"/>
            <color indexed="81"/>
            <rFont val="Tahoma"/>
            <family val="2"/>
          </rPr>
          <t xml:space="preserve">
These figures derive from the conventional large pipeline tab.</t>
        </r>
      </text>
    </comment>
    <comment ref="B6" authorId="0" shapeId="0" xr:uid="{282C55EF-76E4-4F84-A19D-DAAE26D5B069}">
      <text>
        <r>
          <rPr>
            <b/>
            <sz val="9"/>
            <color indexed="81"/>
            <rFont val="Tahoma"/>
            <family val="2"/>
          </rPr>
          <t>Ian WEAKE:</t>
        </r>
        <r>
          <rPr>
            <sz val="9"/>
            <color indexed="81"/>
            <rFont val="Tahoma"/>
            <family val="2"/>
          </rPr>
          <t xml:space="preserve">
These derive from the Conventional pending tab.</t>
        </r>
      </text>
    </comment>
    <comment ref="Z6" authorId="0" shapeId="0" xr:uid="{3010A62F-B9B0-4925-B1FB-6251C266B64E}">
      <text>
        <r>
          <rPr>
            <b/>
            <sz val="9"/>
            <color indexed="81"/>
            <rFont val="Tahoma"/>
            <family val="2"/>
          </rPr>
          <t>Ian WEAKE:</t>
        </r>
        <r>
          <rPr>
            <sz val="9"/>
            <color indexed="81"/>
            <rFont val="Tahoma"/>
            <family val="2"/>
          </rPr>
          <t xml:space="preserve">
These figures pull from the NSC Pipeline tab.  NSC pipeline should include large and small sites</t>
        </r>
      </text>
    </comment>
    <comment ref="B7" authorId="0" shapeId="0" xr:uid="{1DA428A3-A2D0-492C-9211-9301A588E68A}">
      <text>
        <r>
          <rPr>
            <b/>
            <sz val="9"/>
            <color indexed="81"/>
            <rFont val="Tahoma"/>
            <family val="2"/>
          </rPr>
          <t>Ian WEAKE:</t>
        </r>
        <r>
          <rPr>
            <sz val="9"/>
            <color indexed="81"/>
            <rFont val="Tahoma"/>
            <family val="2"/>
          </rPr>
          <t xml:space="preserve">
From the NSC pending tab.  As per 2017 SHLAA methodology - see para 7.13</t>
        </r>
      </text>
    </comment>
    <comment ref="Z7" authorId="0" shapeId="0" xr:uid="{11BA91DB-BB4F-4C87-B69B-80F497B2D7DE}">
      <text>
        <r>
          <rPr>
            <b/>
            <sz val="9"/>
            <color indexed="81"/>
            <rFont val="Tahoma"/>
            <family val="2"/>
          </rPr>
          <t>Ian WEAKE:</t>
        </r>
        <r>
          <rPr>
            <sz val="9"/>
            <color indexed="81"/>
            <rFont val="Tahoma"/>
            <family val="2"/>
          </rPr>
          <t xml:space="preserve">
These derive from the Conventional pending tab.</t>
        </r>
      </text>
    </comment>
    <comment ref="B8" authorId="0" shapeId="0" xr:uid="{4CEF421C-BB58-4C04-9836-5FD8714127ED}">
      <text>
        <r>
          <rPr>
            <b/>
            <sz val="9"/>
            <color indexed="81"/>
            <rFont val="Tahoma"/>
            <family val="2"/>
          </rPr>
          <t>Ian WEAKE:</t>
        </r>
        <r>
          <rPr>
            <sz val="9"/>
            <color indexed="81"/>
            <rFont val="Tahoma"/>
            <family val="2"/>
          </rPr>
          <t xml:space="preserve">
From conventional allocations large</t>
        </r>
      </text>
    </comment>
    <comment ref="Z8" authorId="0" shapeId="0" xr:uid="{BAA39D26-4E65-4BBB-9832-E894F21708AD}">
      <text>
        <r>
          <rPr>
            <b/>
            <sz val="9"/>
            <color indexed="81"/>
            <rFont val="Tahoma"/>
            <family val="2"/>
          </rPr>
          <t>Ian WEAKE:</t>
        </r>
        <r>
          <rPr>
            <sz val="9"/>
            <color indexed="81"/>
            <rFont val="Tahoma"/>
            <family val="2"/>
          </rPr>
          <t xml:space="preserve">
From the NSC pending tab.  As per 2017 SHLAA methodology - see para 7.13</t>
        </r>
      </text>
    </comment>
    <comment ref="B9" authorId="0" shapeId="0" xr:uid="{95C560FE-0BB5-4E50-B3CB-CF1B79A432D8}">
      <text>
        <r>
          <rPr>
            <b/>
            <sz val="9"/>
            <color indexed="81"/>
            <rFont val="Tahoma"/>
            <family val="2"/>
          </rPr>
          <t>Ian WEAKE:</t>
        </r>
        <r>
          <rPr>
            <sz val="9"/>
            <color indexed="81"/>
            <rFont val="Tahoma"/>
            <family val="2"/>
          </rPr>
          <t xml:space="preserve">
From NSC Allocations tab.  The inclusion of NSC from allocations is consistent with SHLAA methodology (see para 7.13).  Should include small and large sites as per SHLAA (see para. 7.15)</t>
        </r>
      </text>
    </comment>
    <comment ref="Z9" authorId="0" shapeId="0" xr:uid="{0E4619CE-D0B8-4C03-9EC6-667B4C0EA42E}">
      <text>
        <r>
          <rPr>
            <b/>
            <sz val="9"/>
            <color indexed="81"/>
            <rFont val="Tahoma"/>
            <family val="2"/>
          </rPr>
          <t>Ian WEAKE:</t>
        </r>
        <r>
          <rPr>
            <sz val="9"/>
            <color indexed="81"/>
            <rFont val="Tahoma"/>
            <family val="2"/>
          </rPr>
          <t xml:space="preserve">
From conventional allocations large</t>
        </r>
      </text>
    </comment>
    <comment ref="Z10" authorId="0" shapeId="0" xr:uid="{E5C4BB4D-DFFB-42D9-95C9-04F0E6BD2EBF}">
      <text>
        <r>
          <rPr>
            <b/>
            <sz val="9"/>
            <color indexed="81"/>
            <rFont val="Tahoma"/>
            <family val="2"/>
          </rPr>
          <t>Ian WEAKE:</t>
        </r>
        <r>
          <rPr>
            <sz val="9"/>
            <color indexed="81"/>
            <rFont val="Tahoma"/>
            <family val="2"/>
          </rPr>
          <t xml:space="preserve">
From NSC Allocations tab.  The inclusion of NSC from allocations is consistent with SHLAA methodology (see para 7.13).  Should include small and large sites as per SHLAA (see para. 7.15)</t>
        </r>
      </text>
    </comment>
    <comment ref="B11" authorId="0" shapeId="0" xr:uid="{CAB6368C-DC76-4C8A-B56F-85A1E3442042}">
      <text>
        <r>
          <rPr>
            <b/>
            <sz val="9"/>
            <color indexed="81"/>
            <rFont val="Tahoma"/>
            <family val="2"/>
          </rPr>
          <t>Ian WEAKE:</t>
        </r>
        <r>
          <rPr>
            <sz val="9"/>
            <color indexed="81"/>
            <rFont val="Tahoma"/>
            <family val="2"/>
          </rPr>
          <t xml:space="preserve">
7.15 NSC accommodation is not included in the assessment of capacity on small sites, which is based on completions trends for ‘conventional’ self-contained housing (Use Class C3),
alongside modelling which examines the scope to increase these trends, taking into account the small sites policy in the London Plan.</t>
        </r>
      </text>
    </comment>
    <comment ref="Z12" authorId="0" shapeId="0" xr:uid="{68A6E11F-B9BB-4AC0-98B8-5139B0F193D5}">
      <text>
        <r>
          <rPr>
            <b/>
            <sz val="9"/>
            <color indexed="81"/>
            <rFont val="Tahoma"/>
            <family val="2"/>
          </rPr>
          <t>Ian WEAKE:</t>
        </r>
        <r>
          <rPr>
            <sz val="9"/>
            <color indexed="81"/>
            <rFont val="Tahoma"/>
            <family val="2"/>
          </rPr>
          <t xml:space="preserve">
7.15 NSC accommodation is not included in the assessment of capacity on small sites, which is based on completions trends for ‘conventional’ self-contained housing (Use Class C3),
alongside modelling which examines the scope to increase these trends, taking into account the small sites policy in the London Plan.</t>
        </r>
      </text>
    </comment>
    <comment ref="B13" authorId="0" shapeId="0" xr:uid="{8939379B-6FD3-44A4-A391-4E917C796CEF}">
      <text>
        <r>
          <rPr>
            <b/>
            <sz val="9"/>
            <color indexed="81"/>
            <rFont val="Tahoma"/>
            <family val="2"/>
          </rPr>
          <t>Ian WEAKE:</t>
        </r>
        <r>
          <rPr>
            <sz val="9"/>
            <color indexed="81"/>
            <rFont val="Tahoma"/>
            <family val="2"/>
          </rPr>
          <t xml:space="preserve">
Total of large pipeline, large pending and large allocations.</t>
        </r>
      </text>
    </comment>
    <comment ref="B14" authorId="0" shapeId="0" xr:uid="{F92718AA-AEB8-4A3D-927F-BAB63D536421}">
      <text>
        <r>
          <rPr>
            <b/>
            <sz val="9"/>
            <color indexed="81"/>
            <rFont val="Tahoma"/>
            <family val="2"/>
          </rPr>
          <t>Ian WEAKE:</t>
        </r>
        <r>
          <rPr>
            <sz val="9"/>
            <color indexed="81"/>
            <rFont val="Tahoma"/>
            <family val="2"/>
          </rPr>
          <t xml:space="preserve">
Total of NSC pipeline, NSC pending and Site Allocations Non Conventional.  </t>
        </r>
      </text>
    </comment>
    <comment ref="Z14" authorId="0" shapeId="0" xr:uid="{93F72DCE-7D56-4C2C-8346-45218E49E785}">
      <text>
        <r>
          <rPr>
            <b/>
            <sz val="9"/>
            <color indexed="81"/>
            <rFont val="Tahoma"/>
            <family val="2"/>
          </rPr>
          <t>Ian WEAKE:</t>
        </r>
        <r>
          <rPr>
            <sz val="9"/>
            <color indexed="81"/>
            <rFont val="Tahoma"/>
            <family val="2"/>
          </rPr>
          <t xml:space="preserve">
Total of large pipeline, large pending and large allocations.</t>
        </r>
      </text>
    </comment>
    <comment ref="B15" authorId="0" shapeId="0" xr:uid="{F03FF936-4BDC-46A0-96CC-3FA1B75FFEA3}">
      <text>
        <r>
          <rPr>
            <b/>
            <sz val="9"/>
            <color indexed="81"/>
            <rFont val="Tahoma"/>
            <family val="2"/>
          </rPr>
          <t>Ian WEAKE:</t>
        </r>
        <r>
          <rPr>
            <sz val="9"/>
            <color indexed="81"/>
            <rFont val="Tahoma"/>
            <family val="2"/>
          </rPr>
          <t xml:space="preserve">
Small Sites forecasts are based on conventional supply only. NSC accommodation is not included in the assessment of capacity on small sites, which is based on completions trends for ‘conventional’ self-contained housing (Use Class C3), alongside modelling which examines the scope to increase these trends, taking into
account the small sites policy in the London Plan.</t>
        </r>
      </text>
    </comment>
    <comment ref="Z15" authorId="0" shapeId="0" xr:uid="{6BBD881C-D1DC-414B-BE34-6903CCB4216B}">
      <text>
        <r>
          <rPr>
            <b/>
            <sz val="9"/>
            <color indexed="81"/>
            <rFont val="Tahoma"/>
            <family val="2"/>
          </rPr>
          <t>Ian WEAKE:</t>
        </r>
        <r>
          <rPr>
            <sz val="9"/>
            <color indexed="81"/>
            <rFont val="Tahoma"/>
            <family val="2"/>
          </rPr>
          <t xml:space="preserve">
Total of NSC pipeline, NSC pending and Site Allocations Non Conventional.  </t>
        </r>
      </text>
    </comment>
    <comment ref="Z16" authorId="0" shapeId="0" xr:uid="{474417C2-2184-45EA-9F62-B0ACD5059324}">
      <text>
        <r>
          <rPr>
            <b/>
            <sz val="9"/>
            <color indexed="81"/>
            <rFont val="Tahoma"/>
            <family val="2"/>
          </rPr>
          <t>Ian WEAKE:</t>
        </r>
        <r>
          <rPr>
            <sz val="9"/>
            <color indexed="81"/>
            <rFont val="Tahoma"/>
            <family val="2"/>
          </rPr>
          <t xml:space="preserve">
Small Sites forecasts are based on conventional supply only. NSC accommodation is not included in the assessment of capacity on small sites, which is based on completions trends for ‘conventional’ self-contained housing (Use Class C3), alongside modelling which examines the scope to increase these trends, taking into
account the small sites policy in the London Plan.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W4" authorId="0" shapeId="0" xr:uid="{07D7802F-9C68-45F3-A425-6B208F05085C}">
      <text>
        <r>
          <rPr>
            <b/>
            <sz val="12"/>
            <color indexed="81"/>
            <rFont val="Tahoma"/>
            <family val="2"/>
          </rPr>
          <t>Ian WEAKE:</t>
        </r>
        <r>
          <rPr>
            <sz val="12"/>
            <color indexed="81"/>
            <rFont val="Tahoma"/>
            <family val="2"/>
          </rPr>
          <t xml:space="preserve">
As London Affordable Rent, Affordable Rent or Social Rent</t>
        </r>
      </text>
    </comment>
    <comment ref="X4" authorId="0" shapeId="0" xr:uid="{0D2B3EFE-4A31-468C-A85B-294271A5519A}">
      <text>
        <r>
          <rPr>
            <b/>
            <sz val="12"/>
            <color indexed="81"/>
            <rFont val="Tahoma"/>
            <family val="2"/>
          </rPr>
          <t>Ian WEAKE:</t>
        </r>
        <r>
          <rPr>
            <sz val="12"/>
            <color indexed="81"/>
            <rFont val="Tahoma"/>
            <family val="2"/>
          </rPr>
          <t xml:space="preserve">
Including London Living Rent, London Shared Ownership, Shared Ownership, DMS and DMR</t>
        </r>
      </text>
    </comment>
    <comment ref="A32" authorId="0" shapeId="0" xr:uid="{806F2E10-961E-41B6-9C3F-79EB55FE3B73}">
      <text>
        <r>
          <rPr>
            <b/>
            <sz val="9"/>
            <color indexed="81"/>
            <rFont val="Tahoma"/>
            <family val="2"/>
          </rPr>
          <t>Ian WEAKE:</t>
        </r>
        <r>
          <rPr>
            <sz val="9"/>
            <color indexed="81"/>
            <rFont val="Tahoma"/>
            <family val="2"/>
          </rPr>
          <t xml:space="preserve">
Substitute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X4" authorId="0" shapeId="0" xr:uid="{11D24208-5E68-419D-A924-FC594E05A63F}">
      <text>
        <r>
          <rPr>
            <b/>
            <sz val="12"/>
            <color indexed="81"/>
            <rFont val="Tahoma"/>
            <family val="2"/>
          </rPr>
          <t>Ian WEAKE:</t>
        </r>
        <r>
          <rPr>
            <sz val="12"/>
            <color indexed="81"/>
            <rFont val="Tahoma"/>
            <family val="2"/>
          </rPr>
          <t xml:space="preserve">
As London Affordable Rent, Affordable Rent or Social Rent</t>
        </r>
      </text>
    </comment>
    <comment ref="Y4" authorId="0" shapeId="0" xr:uid="{12065BF6-5BFF-4AF9-B8CB-A61F20CA2A74}">
      <text>
        <r>
          <rPr>
            <b/>
            <sz val="12"/>
            <color indexed="81"/>
            <rFont val="Tahoma"/>
            <family val="2"/>
          </rPr>
          <t>Ian WEAKE:</t>
        </r>
        <r>
          <rPr>
            <sz val="12"/>
            <color indexed="81"/>
            <rFont val="Tahoma"/>
            <family val="2"/>
          </rPr>
          <t xml:space="preserve">
Including London Living Rent, London Shared Ownership, Shared Ownership, DMS and DMR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Y4" authorId="0" shapeId="0" xr:uid="{2674D0F7-F7BB-432C-8606-966EFCF79A30}">
      <text>
        <r>
          <rPr>
            <b/>
            <sz val="9"/>
            <color indexed="81"/>
            <rFont val="Tahoma"/>
            <family val="2"/>
          </rPr>
          <t>Ian WEAKE:</t>
        </r>
        <r>
          <rPr>
            <sz val="9"/>
            <color indexed="81"/>
            <rFont val="Tahoma"/>
            <family val="2"/>
          </rPr>
          <t xml:space="preserve">
Unlike conventional for NSC both large and small sites are included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Z4" authorId="0" shapeId="0" xr:uid="{0C605BE8-320A-4BB5-AC5A-90D866B0493F}">
      <text>
        <r>
          <rPr>
            <b/>
            <sz val="9"/>
            <color indexed="81"/>
            <rFont val="Tahoma"/>
            <family val="2"/>
          </rPr>
          <t>Ian WEAKE:</t>
        </r>
        <r>
          <rPr>
            <sz val="9"/>
            <color indexed="81"/>
            <rFont val="Tahoma"/>
            <family val="2"/>
          </rPr>
          <t xml:space="preserve">
Timing of build out should have regard to the gross figures, specifically if net figure is small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U4" authorId="0" shapeId="0" xr:uid="{9A13A6EB-21A3-43C9-9FD7-71E1F064F780}">
      <text>
        <r>
          <rPr>
            <b/>
            <sz val="9"/>
            <color indexed="81"/>
            <rFont val="Tahoma"/>
            <family val="2"/>
          </rPr>
          <t>Ian WEAKE:</t>
        </r>
        <r>
          <rPr>
            <sz val="9"/>
            <color indexed="81"/>
            <rFont val="Tahoma"/>
            <family val="2"/>
          </rPr>
          <t xml:space="preserve">
Enabling Development principle would prioritise employment provision in this instance, which may reduce the level of affordable housing secured.  Note LP policy H5 mandates a higher percentage threshold for industrial locations/sites where a net loss of industrial capacity is anticipated.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W2" authorId="0" shapeId="0" xr:uid="{29BA26D6-62FE-4263-9931-8F027F0997FE}">
      <text>
        <r>
          <rPr>
            <b/>
            <sz val="9"/>
            <color indexed="81"/>
            <rFont val="Tahoma"/>
            <family val="2"/>
          </rPr>
          <t>Ian WEAKE:</t>
        </r>
        <r>
          <rPr>
            <sz val="9"/>
            <color indexed="81"/>
            <rFont val="Tahoma"/>
            <family val="2"/>
          </rPr>
          <t xml:space="preserve">
What capacity contribution should we assume from small sites.  Going forward whilst minor developments are also required to contribute financially, no on-site provision is required.  This small sites component will however encapsulate major developments on small sites.  Making an adjustment for the minor small site developments x % is assumed.  Review Small Site SHLAA to establish what proportion of developments on small sites are major and minor.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B29" authorId="0" shapeId="0" xr:uid="{EADBF2A0-65A6-4D8E-80D0-9867FD8D6636}">
      <text>
        <r>
          <rPr>
            <b/>
            <sz val="9"/>
            <color indexed="81"/>
            <rFont val="Tahoma"/>
            <family val="2"/>
          </rPr>
          <t>Ian WEAKE:</t>
        </r>
        <r>
          <rPr>
            <sz val="9"/>
            <color indexed="81"/>
            <rFont val="Tahoma"/>
            <family val="2"/>
          </rPr>
          <t xml:space="preserve">
</t>
        </r>
        <r>
          <rPr>
            <sz val="12"/>
            <color indexed="81"/>
            <rFont val="Tahoma"/>
            <family val="2"/>
          </rPr>
          <t>but availability confirmed</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<sst xmlns="http://schemas.openxmlformats.org/spreadsheetml/2006/main" count="4251" uniqueCount="1581">
  <si>
    <t>Version</t>
  </si>
  <si>
    <t>London Plan 10 Year Target Period</t>
  </si>
  <si>
    <t>5 YHLS Period</t>
  </si>
  <si>
    <t>2019-2020</t>
  </si>
  <si>
    <t>2020-2021</t>
  </si>
  <si>
    <t>2021-2022</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</si>
  <si>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</si>
  <si>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</si>
  <si>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</si>
  <si>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</si>
  <si>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</si>
  <si>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</si>
  <si>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</si>
  <si>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</si>
  <si>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</si>
  <si>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</si>
  <si>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</si>
  <si>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</si>
  <si>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</si>
  <si>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</si>
  <si>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</si>
  <si>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</si>
  <si>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Year of Trajectory</t>
  </si>
  <si>
    <r>
      <rPr>
        <b/>
        <sz val="11"/>
        <rFont val="Calibri"/>
        <family val="2"/>
        <scheme val="minor"/>
      </rPr>
      <t>R</t>
    </r>
    <r>
      <rPr>
        <b/>
        <sz val="11"/>
        <color theme="1"/>
        <rFont val="Calibri"/>
        <family val="2"/>
        <scheme val="minor"/>
      </rPr>
      <t>equirement annualised</t>
    </r>
    <r>
      <rPr>
        <b/>
        <sz val="11"/>
        <color theme="3" tint="-0.499984740745262"/>
        <rFont val="Calibri"/>
        <family val="2"/>
        <scheme val="minor"/>
      </rPr>
      <t xml:space="preserve"> (Target)</t>
    </r>
  </si>
  <si>
    <r>
      <rPr>
        <b/>
        <sz val="11"/>
        <rFont val="Calibri"/>
        <family val="2"/>
        <scheme val="minor"/>
      </rPr>
      <t>Affordable R</t>
    </r>
    <r>
      <rPr>
        <b/>
        <sz val="11"/>
        <color theme="1"/>
        <rFont val="Calibri"/>
        <family val="2"/>
        <scheme val="minor"/>
      </rPr>
      <t>equirement annualised</t>
    </r>
    <r>
      <rPr>
        <b/>
        <sz val="11"/>
        <color theme="3" tint="-0.499984740745262"/>
        <rFont val="Calibri"/>
        <family val="2"/>
        <scheme val="minor"/>
      </rPr>
      <t xml:space="preserve"> (Target)</t>
    </r>
  </si>
  <si>
    <t>Cumulative Requirement (Target)</t>
  </si>
  <si>
    <t>Cumulative Affordable Requirement (Target)</t>
  </si>
  <si>
    <t>Annual Past Completions</t>
  </si>
  <si>
    <t>Reporting Year Completions</t>
  </si>
  <si>
    <t>Annual Projected Completions</t>
  </si>
  <si>
    <t>Annual Projected Completions (Affordable)</t>
  </si>
  <si>
    <t>Cumulative Completions (delivered &amp; projected)</t>
  </si>
  <si>
    <t>Cumulative Affordable Completions (delivered &amp; projected)</t>
  </si>
  <si>
    <t>Completions against annualised target variance</t>
  </si>
  <si>
    <t>Completions against cumulative requirement variance</t>
  </si>
  <si>
    <t>Completions against requirement variance (Sedgefield)</t>
  </si>
  <si>
    <t>Trajectory Requirement Balance (starting at 40983)</t>
  </si>
  <si>
    <t>Adjusted annualised requirement (rolling)</t>
  </si>
  <si>
    <t>NA</t>
  </si>
  <si>
    <t xml:space="preserve">Scheme level completion data not populated as yet. Revert to aggregated 'Completion Totals'  Financial year totals will ultimately feed 'Completions Total' tab. </t>
  </si>
  <si>
    <t>Financial Year 2019-20</t>
  </si>
  <si>
    <t>Planning Permission No.</t>
  </si>
  <si>
    <t>Decision</t>
  </si>
  <si>
    <t>Appeal</t>
  </si>
  <si>
    <t>Permission Date</t>
  </si>
  <si>
    <t>Start Date</t>
  </si>
  <si>
    <t>Completion Date</t>
  </si>
  <si>
    <t>Site Name / Address</t>
  </si>
  <si>
    <t>Development Proposal</t>
  </si>
  <si>
    <t>Units Gained</t>
  </si>
  <si>
    <t>Units Lost</t>
  </si>
  <si>
    <t>Net No. Units</t>
  </si>
  <si>
    <t>Bedrooms (small HMO)</t>
  </si>
  <si>
    <t>Development Type</t>
  </si>
  <si>
    <t>Ward</t>
  </si>
  <si>
    <t>Neighbourhood Area</t>
  </si>
  <si>
    <t>Easting</t>
  </si>
  <si>
    <t>Northing</t>
  </si>
  <si>
    <t>UPRN</t>
  </si>
  <si>
    <t>Overlaps Adopted Allocation</t>
  </si>
  <si>
    <t>Overlaps Emerging Allocation</t>
  </si>
  <si>
    <t>Site Area</t>
  </si>
  <si>
    <t>Completion Status</t>
  </si>
  <si>
    <t>Units pending implementation</t>
  </si>
  <si>
    <t>Total Construction Period</t>
  </si>
  <si>
    <t>Notes</t>
  </si>
  <si>
    <t>Ref</t>
  </si>
  <si>
    <t>Fully or Part Completed</t>
  </si>
  <si>
    <t>x years, x months, x days</t>
  </si>
  <si>
    <t>Total</t>
  </si>
  <si>
    <t>Financial Year 2020-21</t>
  </si>
  <si>
    <t>Construction Period</t>
  </si>
  <si>
    <t>Financial Year 2021-22</t>
  </si>
  <si>
    <t>Financial Year 2022-23</t>
  </si>
  <si>
    <t>Financial Year 2023-24</t>
  </si>
  <si>
    <t xml:space="preserve">Note completions data unavailable at present.  Dummy data used to illustrate workings only.  Financial year totals will ultimately feed 'Completions Total' tab. </t>
  </si>
  <si>
    <t>New Build</t>
  </si>
  <si>
    <t>East Acton</t>
  </si>
  <si>
    <t>Completed</t>
  </si>
  <si>
    <t>0.26</t>
  </si>
  <si>
    <t>Bedrooms Gained</t>
  </si>
  <si>
    <t>Bedrooms Lost</t>
  </si>
  <si>
    <t>Net No. Bedrooms</t>
  </si>
  <si>
    <t>NSC Type</t>
  </si>
  <si>
    <t>Unit Net (Converted)</t>
  </si>
  <si>
    <t>Central Greenford</t>
  </si>
  <si>
    <t>Component</t>
  </si>
  <si>
    <t>Conventional Completions (Small Sites)</t>
  </si>
  <si>
    <t>Conventional Completions (Large Sites)</t>
  </si>
  <si>
    <t>Non Conventional Completions</t>
  </si>
  <si>
    <t>Completions Total</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</si>
  <si>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</si>
  <si>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</si>
  <si>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</si>
  <si>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</si>
  <si>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</si>
  <si>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</si>
  <si>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</si>
  <si>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</si>
  <si>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</si>
  <si>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</si>
  <si>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</si>
  <si>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</si>
  <si>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</si>
  <si>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</si>
  <si>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</si>
  <si>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</si>
  <si>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</si>
  <si>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</si>
  <si>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</si>
  <si>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</si>
  <si>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</si>
  <si>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</si>
  <si>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Affordable Component</t>
  </si>
  <si>
    <t>Status</t>
  </si>
  <si>
    <t>Component Total</t>
  </si>
  <si>
    <t>Pipeline: Extant Permission</t>
  </si>
  <si>
    <t>Conventional Large</t>
  </si>
  <si>
    <t>Non Conventional (NSC)</t>
  </si>
  <si>
    <t>Pending: Schemes awaiting decision</t>
  </si>
  <si>
    <t>Without relevant permission and unimplemented</t>
  </si>
  <si>
    <t>Site Allocations Conventional Large</t>
  </si>
  <si>
    <t>Site Allocations Non Conventional</t>
  </si>
  <si>
    <t>Conventional Large Windfall Masterplan</t>
  </si>
  <si>
    <t>Forecast/Modelled</t>
  </si>
  <si>
    <t>Conventional Small Sites</t>
  </si>
  <si>
    <t>Totals</t>
  </si>
  <si>
    <t>_</t>
  </si>
  <si>
    <t>Conventional Large forecast completions</t>
  </si>
  <si>
    <t>Non Conventional forecast completions</t>
  </si>
  <si>
    <t>Conventional Small Sites forecast completions</t>
  </si>
  <si>
    <t>Total forecast completions</t>
  </si>
  <si>
    <t>Unimplemented Units</t>
  </si>
  <si>
    <t>Unimplemented Capacity Substituted by Allocation</t>
  </si>
  <si>
    <t xml:space="preserve">Net Capacity to plug into Trajectory </t>
  </si>
  <si>
    <t>Affordable Low Cost Net</t>
  </si>
  <si>
    <t>Affordable Intermediate Net</t>
  </si>
  <si>
    <t>Affordable Total Net</t>
  </si>
  <si>
    <t>Scheme Progress</t>
  </si>
  <si>
    <t>Phasing Notes</t>
  </si>
  <si>
    <t>Scheme Total</t>
  </si>
  <si>
    <t>Affordable Scheme Total</t>
  </si>
  <si>
    <t>223203FUL</t>
  </si>
  <si>
    <t>Grant with S106 Obligations</t>
  </si>
  <si>
    <t>The Steyne Estate, Steyne Road, W3 9NF</t>
  </si>
  <si>
    <t>South Acton</t>
  </si>
  <si>
    <t>Acton</t>
  </si>
  <si>
    <t>No</t>
  </si>
  <si>
    <t>Allocation (AC02) not pursued</t>
  </si>
  <si>
    <t>0</t>
  </si>
  <si>
    <t>1.42</t>
  </si>
  <si>
    <t>71 LAR
90 LSO</t>
  </si>
  <si>
    <t>Started</t>
  </si>
  <si>
    <t>Current plans are progressing infill only scheme.  Alterations to existing blocks (Moreton or Rufford Towers) only impact on ground floor space and do not alter numbers.  Gross and net figures (188) therefore the same.</t>
  </si>
  <si>
    <r>
      <t xml:space="preserve">CIL records confirm commencement late March 2023. 
</t>
    </r>
    <r>
      <rPr>
        <b/>
        <sz val="11"/>
        <color rgb="FF000000"/>
        <rFont val="Calibri"/>
        <family val="2"/>
        <scheme val="minor"/>
      </rPr>
      <t xml:space="preserve">Bespoke - </t>
    </r>
    <r>
      <rPr>
        <sz val="11"/>
        <color indexed="8"/>
        <rFont val="Calibri"/>
        <family val="2"/>
        <scheme val="minor"/>
      </rPr>
      <t>Phasing informed by scheme specific information - Anticipate delivery within years 6 - 8.</t>
    </r>
  </si>
  <si>
    <t>182579OUT</t>
  </si>
  <si>
    <t>Acton Gardens (Phases 7-11)</t>
  </si>
  <si>
    <t>?</t>
  </si>
  <si>
    <t>AC04</t>
  </si>
  <si>
    <t>Part Completed
Part Superseded</t>
  </si>
  <si>
    <t>215892REM</t>
  </si>
  <si>
    <t>Grant with Conditions</t>
  </si>
  <si>
    <t>Acton Gardens (Phases 9.3, 9.5 &amp; 9.6)</t>
  </si>
  <si>
    <t>215</t>
  </si>
  <si>
    <t>Approval</t>
  </si>
  <si>
    <t>195428REM</t>
  </si>
  <si>
    <t>2.03</t>
  </si>
  <si>
    <t>221747HYBRID</t>
  </si>
  <si>
    <t>Friary Park Estate, The Drive, Joseph Avenue, Sparks Close and Friary Road, Acton W3 6NL</t>
  </si>
  <si>
    <t>Superseded 193424HYBRID</t>
  </si>
  <si>
    <t>Allocation (AC11) not pursued</t>
  </si>
  <si>
    <t>2.83</t>
  </si>
  <si>
    <t>Existing units comprised 225 Social Rent units and 5 market unit.  
Proposed affordable breakdown comprises (gross) 237 Social Rent units, 78 London Affordable Rent, 140 London Shared Ownership Summary position: 455 total affordable. 315 low cost Rent. 140 Intermediate</t>
  </si>
  <si>
    <r>
      <rPr>
        <b/>
        <sz val="11"/>
        <color rgb="FF000000"/>
        <rFont val="Calibri"/>
        <family val="2"/>
        <scheme val="minor"/>
      </rPr>
      <t>Bespoke</t>
    </r>
    <r>
      <rPr>
        <sz val="11"/>
        <color indexed="8"/>
        <rFont val="Calibri"/>
        <family val="2"/>
        <scheme val="minor"/>
      </rPr>
      <t xml:space="preserve"> - Phasing informed by scheme specific information - Although works have started on site, given the scale of scheme it is not considered likely that all units will be completed within 5 years.  Phasing plan indicates site to be constructed in 3 phases over a period of 7 years - phase 3 earliest completion date is anticipated to be Q3 2028.
Phase 1: Commence Q1 2021 - Complete Q4 2025.
Phase 2: Commence Q1 2023 - Complete Q1 2025.
Phase 3: Commence Q3 2025 - Complete Q3 2028. </t>
    </r>
  </si>
  <si>
    <t>224371FUL</t>
  </si>
  <si>
    <t>North Acton</t>
  </si>
  <si>
    <t>OIS3</t>
  </si>
  <si>
    <t>0.82</t>
  </si>
  <si>
    <t>A total of 91 affordable units, comprising 45 affordable rent units and 46 shared ownership or London Living Rent</t>
  </si>
  <si>
    <t>Bespoke. CIL records confirm commencement December 2023.</t>
  </si>
  <si>
    <t>225069FUL</t>
  </si>
  <si>
    <t>239 Horn Lane, W3 9ED</t>
  </si>
  <si>
    <t>ACT6</t>
  </si>
  <si>
    <t>Allocation (Reg 18 AC12) not pursued</t>
  </si>
  <si>
    <t>0.64</t>
  </si>
  <si>
    <t xml:space="preserve">A total of 63 affordable units, comprising 35 London Affordable Rent units &amp; 28 Intermediate units </t>
  </si>
  <si>
    <t>201379OUT</t>
  </si>
  <si>
    <t>TfL Landholdings At Bollo Lane Acton Ealing Bounded By The Railway Lines To The West Acton Town Station To The North Bollo Lane To The East And The Bollo Lane Level Crossing To The South. London W3 8QU</t>
  </si>
  <si>
    <t>Hybrid Application - Phases 1 &amp; 2 in full (195 units), Phases 3 &amp; 4 in outline (657 units)</t>
  </si>
  <si>
    <t>South Acton LSIS Windfall</t>
  </si>
  <si>
    <t>3.64</t>
  </si>
  <si>
    <t>A total of 399 affordable units, comprising 91 London Affordable Rent units, 59 London Living Rent units, 66 DMR units, 183 shared ownership units. Summary position: 399 total affordable. 91 Low Cost Rent. 308 Intermediate. Note application documentation wrongly assigns LLR to Low Cost Rent category</t>
  </si>
  <si>
    <t>Bespoke - Phasing informed by hybrid status of permission. Hybrid Application - Phases 1 &amp; 2 in full (195 units), Phases 3 &amp; 4 in outline (657 units)</t>
  </si>
  <si>
    <t>223774FUL</t>
  </si>
  <si>
    <t xml:space="preserve">Grant with S106 Obligations </t>
  </si>
  <si>
    <t>9-42 The Broadway and 1-4 Haven Place, W5 2NP</t>
  </si>
  <si>
    <t>Ealing Broadway</t>
  </si>
  <si>
    <t>Ealing</t>
  </si>
  <si>
    <t>EAL3</t>
  </si>
  <si>
    <t>EA01</t>
  </si>
  <si>
    <t>Existing units (4no.) to be lost are all private</t>
  </si>
  <si>
    <t>Previously assigned to 'Pending' tab (note this scheme proposes no new residential units but results in loss of 5 existing units).
Arcadia Centre (capacity) assigned to allocation tab instead.</t>
  </si>
  <si>
    <t>193500FUL</t>
  </si>
  <si>
    <t>Hanwell Broadway</t>
  </si>
  <si>
    <t>EA15</t>
  </si>
  <si>
    <t>EA16</t>
  </si>
  <si>
    <t>56</t>
  </si>
  <si>
    <t>0.18</t>
  </si>
  <si>
    <t>P/2015/0072</t>
  </si>
  <si>
    <t xml:space="preserve">Phases 6a and 6b (block D1) only accounted for here. </t>
  </si>
  <si>
    <t>Allocation (Reg 18 EA23) not pursued</t>
  </si>
  <si>
    <t>Further investigation needed</t>
  </si>
  <si>
    <t>P/2015/4089</t>
  </si>
  <si>
    <t>EAL13</t>
  </si>
  <si>
    <t>EA26</t>
  </si>
  <si>
    <t>Part Lapsed (Phase 2)</t>
  </si>
  <si>
    <t>Phase 1 (142 units) completed. Phase 2 (172 units) technically lapsed, but remains in PLD (under allocation tab) as unable to part lapse a hybrid scheme.  A revised scheme is expected for phase 2.</t>
  </si>
  <si>
    <t>222341FUL</t>
  </si>
  <si>
    <t>Hanger Hill</t>
  </si>
  <si>
    <t>EA30</t>
  </si>
  <si>
    <t>A total of 110 affordable units proposed, comprising 70 London Affordable Rent Units and 40 Shared Ownership units</t>
  </si>
  <si>
    <t xml:space="preserve">Capacity for this site assigned to pipeline rather than allocation. </t>
  </si>
  <si>
    <t>203719FUL</t>
  </si>
  <si>
    <t>Maitland Yard And Dean Gardens Car Parks, W13 9AN</t>
  </si>
  <si>
    <t>Walpole</t>
  </si>
  <si>
    <t>EAL14</t>
  </si>
  <si>
    <t>A total of 31 affordable units proposed, comprising 21 London Affordable Rent units and 10 Shared Ownership units.</t>
  </si>
  <si>
    <t>Bespoke - Phasing informed by scheme specific information. Completion could be possible within first 5 years, but note works have stalled recently.</t>
  </si>
  <si>
    <t>P/2014/6383</t>
  </si>
  <si>
    <t>Part superseded by 178303VAR and tenure mix subsequently adjusted by 201544NMA</t>
  </si>
  <si>
    <t>Further investigation needed. Note works are now completed.</t>
  </si>
  <si>
    <t>Blocks B7 and B8 completed. BC records indicate that works completed in August 2023.</t>
  </si>
  <si>
    <t>212893FUL</t>
  </si>
  <si>
    <t>Pitshanger</t>
  </si>
  <si>
    <t>No existing affordable units given care home use.</t>
  </si>
  <si>
    <t>38 existing C2 bedrooms equates to 38 C3 units (based on established 1:1 ratio)</t>
  </si>
  <si>
    <t>Scenario 8</t>
  </si>
  <si>
    <t>171721FUL</t>
  </si>
  <si>
    <t>Part superseded by 213744VAR</t>
  </si>
  <si>
    <t>Northfield</t>
  </si>
  <si>
    <t xml:space="preserve">A total of 24 affordable units proposed, comprising 12 LAR and 12 Shared Ownership.  213744VAR added a further 19 units bringing the total up to 95 and reverted all units to affordable.  Overall mix across both applications comprises 23 LAR and 72 SO.  </t>
  </si>
  <si>
    <t>Bespoke. CIL records confirm commencement in October 2020, but apart from site clearance progress is slow</t>
  </si>
  <si>
    <t>213744VAR</t>
  </si>
  <si>
    <t>Part supersedes 171721FUL adding a further 19 units</t>
  </si>
  <si>
    <t xml:space="preserve"> 213744VAR added a further 19 units bringing the total up to 95 and reverted all units to affordable.  Overall mix across both applications comprises 23 LAR and 72 SO.  </t>
  </si>
  <si>
    <t>Bespoke. CIL records confirm commencement in October 2020 of parent application, but apart from site clearance progress is slow</t>
  </si>
  <si>
    <t>182843FUL</t>
  </si>
  <si>
    <t>TBC</t>
  </si>
  <si>
    <t>Building 1 to be subsumed under 213378FUL</t>
  </si>
  <si>
    <t>North Greenford</t>
  </si>
  <si>
    <t>Greenford</t>
  </si>
  <si>
    <t>Further investigation needed to determine if works have actually started.  This scheme has either stalled or lapsed. Bespoke</t>
  </si>
  <si>
    <t>164694FUL</t>
  </si>
  <si>
    <t>Part superseded by 18488VAR</t>
  </si>
  <si>
    <t>OIS7</t>
  </si>
  <si>
    <t>This permission encapsulates the full site.  It proposed 1965 net units. Of these 877 units have been completed thus far (379 within block 5 in March 2020, 278 within block 3 in March 2022, and 220 in block 4 in Aug 2022). 1088 remaining under the original application to be implemented.</t>
  </si>
  <si>
    <t xml:space="preserve">Bespoke. Started July 2018. Blocks 3, 4 (part against this permission and part against 184888VAR) and 5 have been completed. Block 8 completed in May 2024 (but after 31st March 2024 cut off). Block 7 due to complete in 2025. Blocks 6 &amp; 9 due to complete in 2026. Block 2 is due to complete in 2027. Block 1 is due to complete in 2028.  </t>
  </si>
  <si>
    <t>184888VAR</t>
  </si>
  <si>
    <t>Amends blocks 4, 5, 6, 7 &amp; 8</t>
  </si>
  <si>
    <t xml:space="preserve">This Section 73 permission amends blocks 4, 5, 6, 7 &amp; 8, adding a further 153 units bringing the site total up to 2118. This permission adjusted (upwards) the net figure for block 4 by 31 units. As above block all units in block 4 (251 in total) completed Aug 2022. 122 units remaining to be implemented.   </t>
  </si>
  <si>
    <t>Block 4 completed August 2022.  Align with phasing for main original application.</t>
  </si>
  <si>
    <t>203713FUL</t>
  </si>
  <si>
    <t>Greenford Broadway</t>
  </si>
  <si>
    <t>All 25 units would be London Affordable Rent</t>
  </si>
  <si>
    <t>CIL records confirm works commenced November 2021. Scenario 3</t>
  </si>
  <si>
    <t>214662OUT</t>
  </si>
  <si>
    <t xml:space="preserve">Outline permission  </t>
  </si>
  <si>
    <t>A total of 48 affordable units comprising 26 LAR, 16 SO and 6 DMR</t>
  </si>
  <si>
    <t>Bespoke. Works have yet to commence on the site.  Note S.73 application received October 2024, which details phasing. Phase 1 access road, phase 2 24 units and phase 3 125 units.</t>
  </si>
  <si>
    <t>PP/2013/2127</t>
  </si>
  <si>
    <t>Copley Close, W7 1QG</t>
  </si>
  <si>
    <t>Part superseded by 172235FUL &amp; 184111NMA (phase 6)</t>
  </si>
  <si>
    <t>Hanwell</t>
  </si>
  <si>
    <t>OIS6</t>
  </si>
  <si>
    <t>HA12</t>
  </si>
  <si>
    <t>210009OUT</t>
  </si>
  <si>
    <t>Hybrid Application. Phase 1 in full. Phases 2 &amp; 3 in outline.</t>
  </si>
  <si>
    <t>North Hanwell</t>
  </si>
  <si>
    <t>HA13</t>
  </si>
  <si>
    <t xml:space="preserve">Note this is a hybrid application with full permission secured for phase 1 only at present.  Considering pushing density in phases 2 and 3 - but thinking around this is at early stages, and therefore not possible to account for this here at present.
 </t>
  </si>
  <si>
    <t>P/2012/5040</t>
  </si>
  <si>
    <t>Norwood Green</t>
  </si>
  <si>
    <t>Phase 1 and 2 completed.  Phase 3 (comprising 214 units as originally approved) not started.</t>
  </si>
  <si>
    <t>177284FUL</t>
  </si>
  <si>
    <t xml:space="preserve">Fully superseded by 191309FUL </t>
  </si>
  <si>
    <t>HAN3</t>
  </si>
  <si>
    <t>Record edited May 2024</t>
  </si>
  <si>
    <t xml:space="preserve">Edited May 2024 - This permission now recorded as superseded by 191309FUL. </t>
  </si>
  <si>
    <t>191309FUL</t>
  </si>
  <si>
    <t>Fully supersedes 1717284FUL. Part superseded itself by 210104VAR</t>
  </si>
  <si>
    <t>The 169 units making up phase 2 comprise 20 shared ownership and 39 affordable rent</t>
  </si>
  <si>
    <t>210104VAR</t>
  </si>
  <si>
    <t>Incorporated into 191309FUL</t>
  </si>
  <si>
    <t>NA - Incorporated into 191309FUL</t>
  </si>
  <si>
    <t>184014FUL</t>
  </si>
  <si>
    <t>Part superseded by 233548NMA (adjusts tenure mix only)</t>
  </si>
  <si>
    <t>The scheme mix recorded here has accounted for 233548NMA which alters the size mix but overall unit total remained unchanged.  A total of 71 affordable units, comprising 54 Shared Ownership units and 17 Social  Rent units.</t>
  </si>
  <si>
    <t>Bespoke. CIL records confirm commencement June 2021, although not advanced beyond site clearance.  Recent NMA application.</t>
  </si>
  <si>
    <t>172913FUL</t>
  </si>
  <si>
    <t>Appeal allowed with conditions</t>
  </si>
  <si>
    <t>Yes</t>
  </si>
  <si>
    <t>HAN1</t>
  </si>
  <si>
    <t>05HA</t>
  </si>
  <si>
    <t>220545FULR3</t>
  </si>
  <si>
    <t>See also 213792HYBRID (no resi. Component)</t>
  </si>
  <si>
    <t>Northolt West End</t>
  </si>
  <si>
    <t>Northolt</t>
  </si>
  <si>
    <t>Allocation (Reg 18 NO14) not pursued</t>
  </si>
  <si>
    <t xml:space="preserve">All 92 units are affordable, comprising 84 London Affordable Rent and 8 London Shared Ownership units. </t>
  </si>
  <si>
    <t>Capacity for this site assigned to pipeline rather than allocation.</t>
  </si>
  <si>
    <t>Bespoke. Works commenced early Summer 2024. Due to be completed Spring 2026.</t>
  </si>
  <si>
    <t>194996FUL</t>
  </si>
  <si>
    <t>Part superseded by 221262NMA (adjusts tenure mix only)</t>
  </si>
  <si>
    <t>Northolt Mandeville</t>
  </si>
  <si>
    <t>The scheme mix recorded here accounts for adjustment arising from 221262NMA which altered the tenure mix reverting 5 of the SO units to LAR.  The overall unit total remained unchanged.  As amended the all 149 units are affordable, comprising 18 LAR and 131 SO units.</t>
  </si>
  <si>
    <t>200534FUL</t>
  </si>
  <si>
    <t>Perivale</t>
  </si>
  <si>
    <t>A revised affordable total and mix was negotiated as part of the S106. A total of 81 affordable units comprising 16 LLR and 65 DMR.</t>
  </si>
  <si>
    <t>216991FULR3</t>
  </si>
  <si>
    <t>Part superseded by 232654VAR (pending but doesn't alter unit totals)</t>
  </si>
  <si>
    <t>Southall Broadway</t>
  </si>
  <si>
    <t>Southall</t>
  </si>
  <si>
    <t>SOU4</t>
  </si>
  <si>
    <t>Allocation (Reg 18 SO02) not pursued</t>
  </si>
  <si>
    <t>201888FUL</t>
  </si>
  <si>
    <t>SO03</t>
  </si>
  <si>
    <t>Although an allocation is still being pursued for this site 100% of capacity is assigned to the pipeline. There are no existing residential units on the site.</t>
  </si>
  <si>
    <t>PP/2015/4921</t>
  </si>
  <si>
    <t>Part superseded by 222363VAR (amends PP/2015/4921 but doesn't alter unit totals)</t>
  </si>
  <si>
    <t>SOU3</t>
  </si>
  <si>
    <t>SO04</t>
  </si>
  <si>
    <t>CIL records confirm commencement January 2020</t>
  </si>
  <si>
    <t>203705FUL</t>
  </si>
  <si>
    <t>Part superseded by 220456VAR (adjusts tenure mix only)</t>
  </si>
  <si>
    <t>181380FUL</t>
  </si>
  <si>
    <t>SOU6</t>
  </si>
  <si>
    <t>Allocation (Reg 18 SO09) not pursued</t>
  </si>
  <si>
    <t>A total of 174 affordable units comprising 42 LAR and 132 Shared Ownership</t>
  </si>
  <si>
    <t>183673OUT</t>
  </si>
  <si>
    <t>See also reserved matter application 224785REM for plots A &amp; B</t>
  </si>
  <si>
    <t>SO11</t>
  </si>
  <si>
    <t>A total of 389 affordable units comprising 117 LAR, 100 DMR and 172 Shared Ownership</t>
  </si>
  <si>
    <t>224785REM</t>
  </si>
  <si>
    <t>Approved</t>
  </si>
  <si>
    <t>Part supersedes 183673OUT</t>
  </si>
  <si>
    <t>A total of 282 units comprising 84 LAR and 198 SO.</t>
  </si>
  <si>
    <t xml:space="preserve">Capacity relates to plots A &amp; B only. 
</t>
  </si>
  <si>
    <t>Bespoke. CPL application 243387CPL confirms intention to implement works (via demolition) before November 2025. 243386CND details indicative programme of phasing for plots A &amp; B</t>
  </si>
  <si>
    <t>191022FUL</t>
  </si>
  <si>
    <t>Bespoke. Whilst the site has been cleared, activity has paused. Indicative phasing plan indicates 3 phases (covering 8 blocks). Construction for all phases is expected to take 8 years.</t>
  </si>
  <si>
    <t>PP/2013/3241</t>
  </si>
  <si>
    <t>Outline permission for all phases</t>
  </si>
  <si>
    <t>SOU7</t>
  </si>
  <si>
    <t>The overall site as existing comprised 692 units, made up of 453 social rent units and 239 market units.  156 of these existing units were demolished as part of phase 1.  The make up of the 156 demolished units comprised 103 Social Rent units and 53 private rent units. 536 units remain to be demolished  in later phases, comprising 350 social rent units and 186 private units. Phases 2-4 as approved, pending implementation:
635 (gross gain) – comprising 241 SR, 91 Intermediate &amp; 303 private units
536 (gross losses) – comprising 350 SR &amp; 186 private units
99 (net) - comprising -109 SR, 91 Intermediate &amp; 117 private units</t>
  </si>
  <si>
    <t>215058FULR3</t>
  </si>
  <si>
    <t>Southall Green</t>
  </si>
  <si>
    <t>SOU8</t>
  </si>
  <si>
    <t>SO13</t>
  </si>
  <si>
    <t>A total of 269 affordable units comprising 157 London Affordable Rent units &amp; 112 London Shared Ownership units</t>
  </si>
  <si>
    <t>Bespoke. The site is subject to a CPO which was approved April 2023. The scheme is to be progressed over 3 phases. Block A 242 units. Block B 216 units. Block C 106 units.</t>
  </si>
  <si>
    <t>216215FUL</t>
  </si>
  <si>
    <t xml:space="preserve">	13-15 The Green Southall Middlesex UB2 4AH</t>
  </si>
  <si>
    <t>SO10</t>
  </si>
  <si>
    <t>A total of 33 affordable units comprising 10 Social Rent units and 23 Shared Ownership units</t>
  </si>
  <si>
    <t>185158REM</t>
  </si>
  <si>
    <t>Phase 2</t>
  </si>
  <si>
    <t>Southall West</t>
  </si>
  <si>
    <t>SOU5</t>
  </si>
  <si>
    <t>SO14</t>
  </si>
  <si>
    <t>A total of 146 affordable units comprising 106 Affordable Rent units &amp; 40 Shared Ownership Units</t>
  </si>
  <si>
    <t xml:space="preserve">Of the 2404 net units permitted under phases 1-3, 1803 net units remain to be completed relating to phases 2 and 3, and these therefore are included in the pipeline. This permission is a reserved matter application for phase 2. Future capacity arising from phases 4-9 has been assigned to the allocation instead.    </t>
  </si>
  <si>
    <t>Bespoke. As of March 2023 phase 2 has yet to commence.</t>
  </si>
  <si>
    <t>201123NMA</t>
  </si>
  <si>
    <t>All 11 additional units secured through this amendment are private</t>
  </si>
  <si>
    <t>This application varied 185158REM adding a further 11 units to phase 2</t>
  </si>
  <si>
    <t>216077REM</t>
  </si>
  <si>
    <t>Grant subject to Unilateral Undertaking</t>
  </si>
  <si>
    <t>A total of 69 affordable units comprising 50 Shared Ownership and 19 Affordable Rent units</t>
  </si>
  <si>
    <t>This application varied 185158REM resulting in a revised phase 2 total of 1158 units.</t>
  </si>
  <si>
    <t>205101REM</t>
  </si>
  <si>
    <t>Phase 3</t>
  </si>
  <si>
    <t>A total of 195 affordable units, comprising 111 Affordable Rent and 84 Shared Ownership. 217192NMA effectively provides for an extra 54 units for use as SO, but for planning purposes they remain registered as private.</t>
  </si>
  <si>
    <t>190140FUL</t>
  </si>
  <si>
    <t>0 (50 from wider site)</t>
  </si>
  <si>
    <t>All 9 units are private</t>
  </si>
  <si>
    <t>Scheme commenced November 2022 based on CIL records. Note NMA application April 2024.</t>
  </si>
  <si>
    <t>221544FUL</t>
  </si>
  <si>
    <t>Resubmission</t>
  </si>
  <si>
    <t>Cash in-leu of Affordable Housing £129,416.00 contribution.</t>
  </si>
  <si>
    <t>The proposed development is split into three blocks knows as ‘North Block’ (11 units) and ‘South Block’ (27 units) and ‘End of Terrace’ (2 units). Scenario 8</t>
  </si>
  <si>
    <t>221501REM</t>
  </si>
  <si>
    <t>Dormers Wells</t>
  </si>
  <si>
    <t>No (18SO amended to exclude extent of this site)</t>
  </si>
  <si>
    <t>The earlier outline application 195348OUT confirms that all 84 existing units are Social Rent.  All 143 units are affordable comprising 45 Social Rent, 59 London Affordable Rent, 25 Shared Ownership and 14 Shared Equity.</t>
  </si>
  <si>
    <t xml:space="preserve">This application relates to phase 3 only, which sits outside of the allocation 18SO.
</t>
  </si>
  <si>
    <t>Working Notes</t>
  </si>
  <si>
    <t>Significant schemes on sites below 0.25ha</t>
  </si>
  <si>
    <t xml:space="preserve">Perivale </t>
  </si>
  <si>
    <t>224773FUL</t>
  </si>
  <si>
    <t>Brook House 100 Gunnersbury Lane Acton London W3 8HS</t>
  </si>
  <si>
    <t>221003FUL</t>
  </si>
  <si>
    <t>Northolt Park Social Centre 57 Sussex Crescent Northolt UB5 4DP</t>
  </si>
  <si>
    <t>214950FUL</t>
  </si>
  <si>
    <t>Railway Yard East Churchfield Road Acton London W3 7LL</t>
  </si>
  <si>
    <t>Not to be confused with Acton Central Station Yard</t>
  </si>
  <si>
    <t>214991FUL</t>
  </si>
  <si>
    <t>3-15 Stirling Road, Acton, London, W3 8DJ</t>
  </si>
  <si>
    <t>232967FUL</t>
  </si>
  <si>
    <t>Weaver Rose House High Street Southall UB1 3DN</t>
  </si>
  <si>
    <t>Superseded permission 215197FUL. Existing Use 5 x 1bed and 1 x 2bed flats</t>
  </si>
  <si>
    <t>232370FUL</t>
  </si>
  <si>
    <t>Only capture large site schemes granted permission up to the 31st March 2024</t>
  </si>
  <si>
    <t>Large Site Schemes permitted since 1st April 2024</t>
  </si>
  <si>
    <t>Unimplemented bedrooms</t>
  </si>
  <si>
    <t>Unit (C3) lost</t>
  </si>
  <si>
    <t>Unit Gross (Converted)</t>
  </si>
  <si>
    <t>Net Capacity to plug into Trajectory</t>
  </si>
  <si>
    <t>174485FUL</t>
  </si>
  <si>
    <t>Grant with S106 obligations</t>
  </si>
  <si>
    <t>Hanger Lane Gyratory, Hanger Lane, W5 1DL</t>
  </si>
  <si>
    <t>Student (2.5:1)</t>
  </si>
  <si>
    <t>New build</t>
  </si>
  <si>
    <t>0.41</t>
  </si>
  <si>
    <t>224</t>
  </si>
  <si>
    <t>Commenced</t>
  </si>
  <si>
    <t>220091FUL</t>
  </si>
  <si>
    <t>Extension</t>
  </si>
  <si>
    <t>58</t>
  </si>
  <si>
    <t>Whilst the original scheme commenced in June 2020 CIL records indicate that this application commenced August 2023. Phasing aligned with original scheme.</t>
  </si>
  <si>
    <t>221687FUL</t>
  </si>
  <si>
    <t>Sandringham Mews Ealing W5 5DG</t>
  </si>
  <si>
    <t>Shared Living Scheme</t>
  </si>
  <si>
    <t>Other (1.8:1)</t>
  </si>
  <si>
    <t>EAL5</t>
  </si>
  <si>
    <t>0.39</t>
  </si>
  <si>
    <t>173</t>
  </si>
  <si>
    <t>225080FUL</t>
  </si>
  <si>
    <t>Co-living units</t>
  </si>
  <si>
    <t>NSC schemes permitted since 1st April 2024</t>
  </si>
  <si>
    <t>Proposed Units</t>
  </si>
  <si>
    <t>2038-2039</t>
  </si>
  <si>
    <t>Site or Scheme ID</t>
  </si>
  <si>
    <t>Capacity Substituted by Allocation</t>
  </si>
  <si>
    <t>Application Progress</t>
  </si>
  <si>
    <t>lock</t>
  </si>
  <si>
    <t>Record edited - moved to Conventional Pipeline tab as decision issued 29 Dec 2023</t>
  </si>
  <si>
    <t>232800FUL</t>
  </si>
  <si>
    <t>1 Stirling Road/1-9 Colville Road And 67-81 Stirling Road Acton W3 8DJ</t>
  </si>
  <si>
    <t>South Action</t>
  </si>
  <si>
    <t>0.329</t>
  </si>
  <si>
    <t xml:space="preserve">A total of 95 affordable C3 units, comprising 49 LAR and 46 Shared Ownership. </t>
  </si>
  <si>
    <t>Resolution to grant pending legal agreement (as of 31/03/2024)</t>
  </si>
  <si>
    <t>223093HYBRID</t>
  </si>
  <si>
    <t>Green Man Lane, W13 0SN</t>
  </si>
  <si>
    <t>Phases 4 and 6b (part). Part supersedes P/2010/0419 &amp;  P/2015/0072.</t>
  </si>
  <si>
    <t>1.58</t>
  </si>
  <si>
    <t>Of the 129 existing units, 108 are Social Rent units and 21 are private. As proposed a total of 183 affordable units (gross) are approved comprising 129 Social Rent and 54 Shared Ownership.</t>
  </si>
  <si>
    <t>233076FUL</t>
  </si>
  <si>
    <t>Waitrose, W13 0NL</t>
  </si>
  <si>
    <t>Yes (all)</t>
  </si>
  <si>
    <t>1.68</t>
  </si>
  <si>
    <t>Decision not yet taken</t>
  </si>
  <si>
    <t>Pending application capacity substituted by allocation capacity instead. Application now subject to an appeal.</t>
  </si>
  <si>
    <t>NA
Note construction programme was expected to last for 54 months with completion originally anticipated for late 2027.</t>
  </si>
  <si>
    <t>223090FUL</t>
  </si>
  <si>
    <t>Sherwood Close</t>
  </si>
  <si>
    <t>0.53</t>
  </si>
  <si>
    <t xml:space="preserve">Phase 3 replaces Target House which comprised 47 1 bed units, but tenure of 47 units remains unclear.  Based on information supplied with original parent application, the breakdown is estimated to be 15 private units and 32 Social Rent units.  A total of 37 Social Rent units proposed, with the remaining 148 units being private. </t>
  </si>
  <si>
    <t>212468FUL</t>
  </si>
  <si>
    <t>Manhattan Business Park West Gate Ealing London W5 1UP</t>
  </si>
  <si>
    <t>0.78</t>
  </si>
  <si>
    <t>The 10 existing flats are all private. A total of 112 affordable units proposed, comprising 36 London Affordable Rent units and 76 Shared Ownership units.</t>
  </si>
  <si>
    <t>Resolution to grant pending legal agreement</t>
  </si>
  <si>
    <t>10 existing flats on site at present</t>
  </si>
  <si>
    <t>223478FUL</t>
  </si>
  <si>
    <t>Greenford Police Station, UB6 9LQ</t>
  </si>
  <si>
    <t>GR01</t>
  </si>
  <si>
    <t>36</t>
  </si>
  <si>
    <t>231604FUL</t>
  </si>
  <si>
    <t>Smiths Farm, Kensington Road, UB5 6AH</t>
  </si>
  <si>
    <t>242375NMA seeks to amend tenure to provide all units as affordable.</t>
  </si>
  <si>
    <t xml:space="preserve">Pending input supersedes allocation capacity estimate. Existing farmhouse building retained but converted to café. Two existing flats demolished. </t>
  </si>
  <si>
    <t>Bespoke - Planning submission (243107CND) indicates that scheme to be built in 4 phases. Phase 1 (32 units) indicative completion is March 2027. Phase 2 (66 units) indicative completion is June 2027. Phase 3 (44 units) completion by May 2028. Phase 4 comprises 78 units with completion by July 2028. A decision has now been issued (31/05/2024).</t>
  </si>
  <si>
    <t>213378FUL</t>
  </si>
  <si>
    <t xml:space="preserve">	Park View Place Greenford Road Greenford UB6 0JA (Infill Blocks &amp; replacement for ‘Building 1’)</t>
  </si>
  <si>
    <t xml:space="preserve">A total of 95 affordable units are proposed, comprising 27 LAR units, 30 LLR units, 25 DMR units and 13 Shared Ownership units  </t>
  </si>
  <si>
    <t>This pending application part supersedes 182843FUL</t>
  </si>
  <si>
    <t>Scenario 15, although recognised that implementation may in part run concurrently with 182843FUL</t>
  </si>
  <si>
    <t>215983FUL</t>
  </si>
  <si>
    <t>Gold's Gym, 54-62 Uxbridge Road, W7 3SU</t>
  </si>
  <si>
    <t>43</t>
  </si>
  <si>
    <t>224817FUL</t>
  </si>
  <si>
    <t>Mandeville Parkway And Land To North Side Of Mandeville Road Northolt Middlesex UB5 4DS</t>
  </si>
  <si>
    <t>NO02</t>
  </si>
  <si>
    <t>All 106 units are proposed to be affordable comprising 23 Affordable Rent units and 83 Intermediate units</t>
  </si>
  <si>
    <t>96</t>
  </si>
  <si>
    <t>Record edited May 24 - moved to Conventional Pipeline tab as decision issued 16 Feb 2024. Below Large Site threshold, but forming component part of allocation. Proposed capacity deriving from this part of the site is excluded from allocation estimate which has been derived from the tall building assessment.</t>
  </si>
  <si>
    <t>234110OUT</t>
  </si>
  <si>
    <t>The Green Quarter Southall UB1 1QX</t>
  </si>
  <si>
    <t>Phases 4 to 9</t>
  </si>
  <si>
    <t>11SO</t>
  </si>
  <si>
    <t>5566 (part)</t>
  </si>
  <si>
    <t>Decision not yet taken (as of 31/03/2024)</t>
  </si>
  <si>
    <t xml:space="preserve">Bespoke. The ES for phases 4 to 9 estimate that development will take approximately 27 years. Works are assumed to commence in May 2027 and conclude by March 2055. It is assumed that the delivery of the first units built under these phases would not complete before May 2029.  </t>
  </si>
  <si>
    <t>223246FUL</t>
  </si>
  <si>
    <t>Southall Community Centre 20 Merrick Road Southall Middlesex UB2 4AU</t>
  </si>
  <si>
    <t xml:space="preserve">Forming component part of allocation. Proposed capacity subsumed within the allocation capacity estimate.  </t>
  </si>
  <si>
    <t>Working notes</t>
  </si>
  <si>
    <t>195284FUL</t>
  </si>
  <si>
    <t>Land Opposite Ravenswood Court Stanley Road Acton W3 8GQ</t>
  </si>
  <si>
    <t>231285FUL</t>
  </si>
  <si>
    <t>8 -10 Greenock Road Acton W3 8DU</t>
  </si>
  <si>
    <t>224830FUL</t>
  </si>
  <si>
    <t>41-49 Stirling Road Acton W3 8DJ</t>
  </si>
  <si>
    <t>240012FUL</t>
  </si>
  <si>
    <t>99 - 113 Broadway West Ealing W13 9BP</t>
  </si>
  <si>
    <t>Decision now issued on the 05/11/2024</t>
  </si>
  <si>
    <t>214710FUL</t>
  </si>
  <si>
    <t>93 Bollo Lane Chiswick London W4 5LU</t>
  </si>
  <si>
    <t>see also 224830FUL</t>
  </si>
  <si>
    <t>223545FUL</t>
  </si>
  <si>
    <t>The Hambrough Tavern The Broadway Southall UB1 1NG</t>
  </si>
  <si>
    <t>Decision now issued on the 21/08/2024</t>
  </si>
  <si>
    <t>Large pending schemes lodged and validated from 1st April 2024</t>
  </si>
  <si>
    <t>241706OUTR3</t>
  </si>
  <si>
    <t>Gurnell Leisure Centre Ruislip Road East West Ealing W13 0AL</t>
  </si>
  <si>
    <t>Leisure-led scheme with enabling residential use and improved access to open space.</t>
  </si>
  <si>
    <t>19EA</t>
  </si>
  <si>
    <t>197 Private, 63 Social and 35 Intermediate</t>
  </si>
  <si>
    <t>Decision not taken</t>
  </si>
  <si>
    <t>Application lodged and validated May 2024. Capacity assigned to allocation in the meantime.</t>
  </si>
  <si>
    <t>Application info suggests that works could commence early 2026 and complete early 2028.</t>
  </si>
  <si>
    <t>The Green Quarter Phases 4 to 9 estimated phasing</t>
  </si>
  <si>
    <t>27-28</t>
  </si>
  <si>
    <t>28-29</t>
  </si>
  <si>
    <t>38-39</t>
  </si>
  <si>
    <t>39-40</t>
  </si>
  <si>
    <t>40-41</t>
  </si>
  <si>
    <t>41-42</t>
  </si>
  <si>
    <t>42-43</t>
  </si>
  <si>
    <t>43-44</t>
  </si>
  <si>
    <t>44-45</t>
  </si>
  <si>
    <t>45-46</t>
  </si>
  <si>
    <t>46-47</t>
  </si>
  <si>
    <t>47-48</t>
  </si>
  <si>
    <t>48-49</t>
  </si>
  <si>
    <t>49-50</t>
  </si>
  <si>
    <t>50-51</t>
  </si>
  <si>
    <t>51-52</t>
  </si>
  <si>
    <t>52-53</t>
  </si>
  <si>
    <t>53-54</t>
  </si>
  <si>
    <t>54-55</t>
  </si>
  <si>
    <t>Proposed Bedrooms</t>
  </si>
  <si>
    <t>PBSA 200 studios and 229 clusters (equates to 429 rooms). 95 C3 units also proposed. Part supersedes 214611FUL</t>
  </si>
  <si>
    <t xml:space="preserve">Bespoke - Decision now issued May 2024. A number of conditions are pending consideration. These include a construction management plan which indicate that demolition could start in Autumn 2024 with final fit out in Summer 2027.  This is adjusted by 6 months to account for pending status. The C3 and PBSA accommodation are located in separate blocks. </t>
  </si>
  <si>
    <t>Grant with S106</t>
  </si>
  <si>
    <t>233551FUL</t>
  </si>
  <si>
    <t>West Ealing Station Approach, 44 - 54 Drayton Green Road &amp; 41 Hastings Road, West Ealing W13 8RY</t>
  </si>
  <si>
    <t>Student Accommodation</t>
  </si>
  <si>
    <t>EAL11</t>
  </si>
  <si>
    <t>179</t>
  </si>
  <si>
    <t>0.16</t>
  </si>
  <si>
    <t>215858FUL</t>
  </si>
  <si>
    <t>235015FUL</t>
  </si>
  <si>
    <t>131 - 139 Broadway West Ealing W13 9BE</t>
  </si>
  <si>
    <t>Co-living units (Sui Generis)</t>
  </si>
  <si>
    <t>NSC schemes lodged and validated since 1st April 2024</t>
  </si>
  <si>
    <t>241397FUL</t>
  </si>
  <si>
    <t>Unimplemented Capacity</t>
  </si>
  <si>
    <t>Site Allocation Ref. (Reg 19)</t>
  </si>
  <si>
    <t>Site Allocation Ref. (Reg. 18)</t>
  </si>
  <si>
    <t>Proposed Use</t>
  </si>
  <si>
    <t>Estimated Capacity Gross</t>
  </si>
  <si>
    <t>Estimated Capacity Net</t>
  </si>
  <si>
    <t>Existing Units Lost</t>
  </si>
  <si>
    <t>Overlapping Planning Permission</t>
  </si>
  <si>
    <t>Net Capacity already assigned to pipeline or pending tabs</t>
  </si>
  <si>
    <t>Remaining Capacity (Net) not assigned to pipeline or pending tabs</t>
  </si>
  <si>
    <t>Covered by existing Adopted Allocation</t>
  </si>
  <si>
    <t>Site Area (ha)</t>
  </si>
  <si>
    <t>Affordable estimate at 35% (Net)</t>
  </si>
  <si>
    <t>Affordable estimate at 40% (Net)</t>
  </si>
  <si>
    <t>Affordable estimate at 50%(Net)</t>
  </si>
  <si>
    <t>Affordable Low Cost Net at 35% (70%)</t>
  </si>
  <si>
    <t>Affordable Intermediate at 35% (30%)</t>
  </si>
  <si>
    <t>01AC</t>
  </si>
  <si>
    <t>AC01</t>
  </si>
  <si>
    <t>Acton Gateway, King Street, Acton W3 9LA</t>
  </si>
  <si>
    <t>None</t>
  </si>
  <si>
    <t>ACT2</t>
  </si>
  <si>
    <t>No relevant planning applications. 
Capacity derived from Tall Buildings Strategy</t>
  </si>
  <si>
    <t>Scenario 30. Beyond 5 years</t>
  </si>
  <si>
    <t>AC02</t>
  </si>
  <si>
    <t>The Steyne Estate, Lexden Road, Acton W3 9NQ</t>
  </si>
  <si>
    <t>Residential infill</t>
  </si>
  <si>
    <t>No longer pursued as Allocation. 
Assigned to Conventional Pipeline (Large)</t>
  </si>
  <si>
    <t>AC03</t>
  </si>
  <si>
    <t xml:space="preserve">Residential </t>
  </si>
  <si>
    <t>ACT5</t>
  </si>
  <si>
    <t>No relevant planning applications. 
No longer pursued as Allocation.</t>
  </si>
  <si>
    <t>02AC</t>
  </si>
  <si>
    <t>Acton Gardens, South Acton Estate, Acton 
Gardens, Acton W3 8TQ</t>
  </si>
  <si>
    <t>Residential with some ground floor commercial uses</t>
  </si>
  <si>
    <t>AC05</t>
  </si>
  <si>
    <t>Acton Town Station Approach, 83 - 85 Gunnersbury Lane, 
Acton W3 8HH</t>
  </si>
  <si>
    <t>Residential-led, mixed-use scheme</t>
  </si>
  <si>
    <t>ACT1</t>
  </si>
  <si>
    <t>No longer pursued as Allocation. 
Below Large Site threshold.</t>
  </si>
  <si>
    <t>03AC</t>
  </si>
  <si>
    <t>AC06</t>
  </si>
  <si>
    <t>Ealing Common Depot, Gunnersbury Lane, 
Acton W3 9BQ</t>
  </si>
  <si>
    <t>No relevant planning applications. 
Capacity derived from Ealing R19 Capacity Assessment.</t>
  </si>
  <si>
    <t>04AC</t>
  </si>
  <si>
    <t>AC07</t>
  </si>
  <si>
    <t>Builders Merchants Bollo Bridge Road, 5 - 21 Bollo Bridge Road, Acton W3 8AT</t>
  </si>
  <si>
    <t>217146FUL</t>
  </si>
  <si>
    <t xml:space="preserve">217146FUL - Application is still pending.
Below Large Site threshold.
</t>
  </si>
  <si>
    <t>05AC</t>
  </si>
  <si>
    <t>AC08</t>
  </si>
  <si>
    <t>Salisbury Street Car Park &amp; Neville Close, Salisbury Street, 
Acton W3 8NZ</t>
  </si>
  <si>
    <t>0.72</t>
  </si>
  <si>
    <t>06AC</t>
  </si>
  <si>
    <t>AC09</t>
  </si>
  <si>
    <t>Mixed-use intensification</t>
  </si>
  <si>
    <t>Southfield</t>
  </si>
  <si>
    <t>0.63</t>
  </si>
  <si>
    <t>Scenario 28.</t>
  </si>
  <si>
    <t>AC10</t>
  </si>
  <si>
    <t>Haddon Court &amp; Burghley Tower, Haddon Court &amp; Burghley Tower, Trinity Way, Acton W3 7HS</t>
  </si>
  <si>
    <t>Residential</t>
  </si>
  <si>
    <t>0.88</t>
  </si>
  <si>
    <t>AC11</t>
  </si>
  <si>
    <t>Mixed-use including residential, commercial and community uses</t>
  </si>
  <si>
    <t xml:space="preserve">No longer pursued as Allocation. 
Assigned to Conventional Pipeline (Large).
</t>
  </si>
  <si>
    <t>AC12</t>
  </si>
  <si>
    <t>Acton Crossrail Station and Sidings, Acton Crossrail Station and 239-307 Horn Lane, W3 9ED</t>
  </si>
  <si>
    <t>No longer pursued as Allocation.
Note allocation boundary amended to exclude builders yard to south, which is the subject of a resolution to grant scheme (225069FUL) which has been assigned to the Conventional Pipeline (Large).</t>
  </si>
  <si>
    <t>AC13</t>
  </si>
  <si>
    <t>West Acton Community Centre, Churchill Gardens, Acton W3 0JN</t>
  </si>
  <si>
    <t>Residential and potential reprovision of existing sports clubs either on site or at another location.</t>
  </si>
  <si>
    <t>07AC</t>
  </si>
  <si>
    <t>NEW (CFS11)</t>
  </si>
  <si>
    <t xml:space="preserve">Capacity derived from Tall Building Feasibility Study. </t>
  </si>
  <si>
    <t>08AC</t>
  </si>
  <si>
    <t>NEW (CFS19)</t>
  </si>
  <si>
    <t>Oaktree Court, Pierrepoint Road, W3 9JL</t>
  </si>
  <si>
    <t>01EA</t>
  </si>
  <si>
    <t>02EA</t>
  </si>
  <si>
    <t>EA02</t>
  </si>
  <si>
    <t>Ealing Broadway Shopping Centre &amp; Crystal House, The Broadway, Ealing W5 5JY</t>
  </si>
  <si>
    <t>Residential-led, mixed-use scheme. with significant retail, employment and community space provision.</t>
  </si>
  <si>
    <t>214524FUL (No resi. Component)</t>
  </si>
  <si>
    <t>EAL4</t>
  </si>
  <si>
    <t>03EA</t>
  </si>
  <si>
    <t>EA03</t>
  </si>
  <si>
    <t>Sandringham Mews, High Street and Broadway, Ealing W5 5DG</t>
  </si>
  <si>
    <t>EA04</t>
  </si>
  <si>
    <t>Ealing Broadway Station, The Broadway, Ealing W5 2NU</t>
  </si>
  <si>
    <t>Retail, commercial/office, education, leisure, residential.</t>
  </si>
  <si>
    <t>EAL2</t>
  </si>
  <si>
    <t xml:space="preserve">No longer pursued as Allocation.
</t>
  </si>
  <si>
    <t>EA05</t>
  </si>
  <si>
    <t>Central Chambers, 1 - 10 Central Buildings, The Broadway, Ealing W5 2NT</t>
  </si>
  <si>
    <t>Retail, Commercial, Residential.</t>
  </si>
  <si>
    <t>EA06</t>
  </si>
  <si>
    <t>Haven Green Car Park, Station Car Park, Spring Bridge Road, Ealing W5 2AA</t>
  </si>
  <si>
    <t>Residential, retail.</t>
  </si>
  <si>
    <t>EA07</t>
  </si>
  <si>
    <t>Carmelita House, 21 - 22 The Mall, Ealing W5 2PJ</t>
  </si>
  <si>
    <t>Community use retained (health centre) with residential above.</t>
  </si>
  <si>
    <t>04EA</t>
  </si>
  <si>
    <t>EA08</t>
  </si>
  <si>
    <t>Eastern Gateway, 51 - 53 The Mall, Ealing W5 3TA</t>
  </si>
  <si>
    <t>EAL1</t>
  </si>
  <si>
    <t>EA09</t>
  </si>
  <si>
    <t>Ealing Studios, Royal Mail Delivery Office &amp; Telephone Exchange, Ealing Green, Ealing, W5 5EP</t>
  </si>
  <si>
    <t>Retention of film use with addition of enabling residential.</t>
  </si>
  <si>
    <t>05EA</t>
  </si>
  <si>
    <t>EA10</t>
  </si>
  <si>
    <t>Perceval House, 14 - 16 Uxbridge Road, Ealing W5 2HL</t>
  </si>
  <si>
    <t>Mixed-use scheme, comprising residential, office, civic/community and flexible non_x0002_residential floor space</t>
  </si>
  <si>
    <t>203275FULR3 (not being pursued)</t>
  </si>
  <si>
    <t>06EA</t>
  </si>
  <si>
    <t>EA11</t>
  </si>
  <si>
    <t>49 - 69 Uxbridge Road, Ealing, W5 5SA</t>
  </si>
  <si>
    <t>Commercial-led mixed-use scheme with some residential and cultural/leisure facilities</t>
  </si>
  <si>
    <t>EAL8</t>
  </si>
  <si>
    <t>Beyond 5 years. Figures not informed by extant or pending applications. Scenario 29</t>
  </si>
  <si>
    <t>07EA</t>
  </si>
  <si>
    <t>EA12</t>
  </si>
  <si>
    <t>CP House, 97 - 107 Uxbridge Road, Ealing W5 5TL</t>
  </si>
  <si>
    <t>210030FUL (No resi. component)</t>
  </si>
  <si>
    <t>EAL10</t>
  </si>
  <si>
    <t>Beyond 5 years. Figures not informed by extant or pending applications. Scenario 28</t>
  </si>
  <si>
    <t>08EA</t>
  </si>
  <si>
    <t>EA13</t>
  </si>
  <si>
    <t>Craven House, Land to rear of Cavalier House, 1 - 6 Craven Road &amp; Crowborough Court, 40 - 44 Craven House, Uxbridge Road, Ealing W5 2BS</t>
  </si>
  <si>
    <t>164805FUL (No resi. component)</t>
  </si>
  <si>
    <t>EAL9</t>
  </si>
  <si>
    <t>EA14</t>
  </si>
  <si>
    <t>Arden Road Car Park, Arden Road, West Ealing W13 8RA</t>
  </si>
  <si>
    <t>Mixed-use scheme of residential and commercial.</t>
  </si>
  <si>
    <t>203717FUL</t>
  </si>
  <si>
    <t>No longer pursued as Allocation. 
Below Large Site threshold.
Approved permission 203717FUL for 29 units noted but small site and therefore omitted from the pipeline.</t>
  </si>
  <si>
    <t>1 - 19 Broadway, Aviation &amp; Pioneer Courts, West Ealing W13 9AN</t>
  </si>
  <si>
    <t>P/2009/1325</t>
  </si>
  <si>
    <t xml:space="preserve">No longer pursued as Allocation. 
Below Large Site threshold.
</t>
  </si>
  <si>
    <t>09EA</t>
  </si>
  <si>
    <t>Residential-led, mixed-use scheme.</t>
  </si>
  <si>
    <t>EAL15</t>
  </si>
  <si>
    <t>10EA</t>
  </si>
  <si>
    <t>EA17</t>
  </si>
  <si>
    <t>Residential-led with retail provision</t>
  </si>
  <si>
    <t>EAL16</t>
  </si>
  <si>
    <t>11EA</t>
  </si>
  <si>
    <t>EA18</t>
  </si>
  <si>
    <t>Sainsbury’s &amp; Library, West Ealing, 77 - 83 Broadway &amp; 2 Leeland Terrace, West Ealing W13 9BA</t>
  </si>
  <si>
    <t>12EA</t>
  </si>
  <si>
    <t>EA19</t>
  </si>
  <si>
    <t>EAL17</t>
  </si>
  <si>
    <t>13EA</t>
  </si>
  <si>
    <t>EA20</t>
  </si>
  <si>
    <t>Residential-led mixed-use scheme with retail on ground floor.</t>
  </si>
  <si>
    <t xml:space="preserve">Below Large Site threshold.
</t>
  </si>
  <si>
    <t>EA21</t>
  </si>
  <si>
    <t>130 - 140 Broadway, West Ealing W13 0TL</t>
  </si>
  <si>
    <t>EAL18</t>
  </si>
  <si>
    <t>14EA</t>
  </si>
  <si>
    <t>EA22</t>
  </si>
  <si>
    <t>EAL19</t>
  </si>
  <si>
    <t>EA23</t>
  </si>
  <si>
    <t>Green Man Lane Estate, Singapore Road, West Ealing W13 0RJ</t>
  </si>
  <si>
    <t>Residential and community</t>
  </si>
  <si>
    <t>P/2010/0419,
P/2015/0072 
171774NMA, 
185957NMA, 
223093HYBRID (pending)</t>
  </si>
  <si>
    <t>15EA</t>
  </si>
  <si>
    <t>EA24</t>
  </si>
  <si>
    <t>Waitrose, West Ealing, 2 Alexandria Road, West Ealing W13 0NL</t>
  </si>
  <si>
    <t>16EA</t>
  </si>
  <si>
    <t>EA25</t>
  </si>
  <si>
    <t>233551FUL (pending for 412 student bed spaces)</t>
  </si>
  <si>
    <t>17EA</t>
  </si>
  <si>
    <t>Castle House, 119 Gordon Road, West Ealing W13 8QD</t>
  </si>
  <si>
    <t>0 (Phase 2  - 172 lapsed)</t>
  </si>
  <si>
    <t>Bespoke. Early CFS submission estimates delivery between years 6-10.</t>
  </si>
  <si>
    <t>18EA</t>
  </si>
  <si>
    <t>EA27</t>
  </si>
  <si>
    <t>Access House &amp; T Mohan, Manor Road, West Ealing W13 0AS</t>
  </si>
  <si>
    <t xml:space="preserve">No relevant planning applications. 
Capacity derived from Ealing R19 Capacity Assessment.
</t>
  </si>
  <si>
    <t xml:space="preserve">Beyond 5 years. Figures not informed by extant or pending applications.  Scenario 28 </t>
  </si>
  <si>
    <t>EAL28</t>
  </si>
  <si>
    <t>Gurnell Leisure Centre, Ruislip Road East, Ealing W13 0AL</t>
  </si>
  <si>
    <t>20EA</t>
  </si>
  <si>
    <t>EA29</t>
  </si>
  <si>
    <t>Downhurst Residential Care Home, 76 Castlebar Road, Ealing W5 2DD</t>
  </si>
  <si>
    <t>Care home and residential.</t>
  </si>
  <si>
    <t>Beyond 5 years. Scenario 28</t>
  </si>
  <si>
    <t>Twyford Abbey, Twyford Abbey Road, Acton NW10 7HH</t>
  </si>
  <si>
    <t>Residential and open green space.</t>
  </si>
  <si>
    <t>21EA</t>
  </si>
  <si>
    <t>EA31</t>
  </si>
  <si>
    <t>Former Barclays Sports Ground, Park View Road, Ealing W5 2JF</t>
  </si>
  <si>
    <t>No relevant planning applications. 
Capacity derived from Ealing R19 Capacity Assessment.
To qualify as enabling development, it would need to be proven that the quantum of development is no more than is necessary to fund the enabling works.  Ideally this would moderate or substitute for any character based capacity assessment.</t>
  </si>
  <si>
    <t>22EA</t>
  </si>
  <si>
    <t>EA32</t>
  </si>
  <si>
    <t>EA33</t>
  </si>
  <si>
    <t>Ealing Riding School, 17 - 19 Gunnersbury Lane, Ealing W5 3XD</t>
  </si>
  <si>
    <t>Residential (with retention of green space) with the Riding School either reaccommodated on site or reprovided elsewhere in the borough.</t>
  </si>
  <si>
    <t>Ealing Common</t>
  </si>
  <si>
    <t>23EA</t>
  </si>
  <si>
    <t>EA34</t>
  </si>
  <si>
    <t>Old Actonians Sports Ground, Pope’s Lane, Ealing W5 4LL</t>
  </si>
  <si>
    <t>EA35</t>
  </si>
  <si>
    <t>University of West London, St Mary’s Road, Ealing W5 5RF</t>
  </si>
  <si>
    <t>Retention of university use, additional provision of residential (infill only).</t>
  </si>
  <si>
    <t>24EA</t>
  </si>
  <si>
    <t>EA36</t>
  </si>
  <si>
    <t>Wickes, South Ealing Road, Ealing W5 4QS</t>
  </si>
  <si>
    <t>25EA</t>
  </si>
  <si>
    <t>EA37</t>
  </si>
  <si>
    <t>Travis Perkins, Popes Lane, Ealing W5 4PA</t>
  </si>
  <si>
    <t>01GR</t>
  </si>
  <si>
    <t>Greenford Hall, Methodist Church, Police Station &amp; Clinic, 19 - 25 Oldfield Lane South, Greenford UB6 9LG</t>
  </si>
  <si>
    <t>223478FUL (pending)</t>
  </si>
  <si>
    <t>Beyond 5 years</t>
  </si>
  <si>
    <t>02GR</t>
  </si>
  <si>
    <t>GR02</t>
  </si>
  <si>
    <t>Greenford Broadway Car Park, Greenford Broadway, Greenford UB6 9QA</t>
  </si>
  <si>
    <t>Residential, retail and community.</t>
  </si>
  <si>
    <t>No relevant planning applications. 
Capacity derived from the Tall Building Feasibility Study</t>
  </si>
  <si>
    <t>GR03</t>
  </si>
  <si>
    <t>Stanhope Primary School &amp; Education Centre, Mansell Road, Greenford, UB6 9EG</t>
  </si>
  <si>
    <t>Residential and reprovision of school and education centre</t>
  </si>
  <si>
    <t>GR04</t>
  </si>
  <si>
    <t>Progress House &amp; Garage, 412 Greenford Road, Greenford UB6 9AH</t>
  </si>
  <si>
    <t>Mixed-use scheme of retail, office, community and residential</t>
  </si>
  <si>
    <t>193575FUL (small site and so excluded from pipeline)</t>
  </si>
  <si>
    <t>GRE2</t>
  </si>
  <si>
    <t>No longer pursued as Allocation.
Below Large Site threshold. 
193575FUL - Allied Sainif House, 412 Greenford Road, Greenford Construction of fourth storey (third floor) to office building to provide four self-contained residential units - Granted 12/05/2021.  Permitted scheme also below site size threshold and so also omitted from pipeline.</t>
  </si>
  <si>
    <t>GR05</t>
  </si>
  <si>
    <t>Ravenor Park Farm, Oldfield Lane South, Greenford UB6 9LB</t>
  </si>
  <si>
    <t>GRE1</t>
  </si>
  <si>
    <t xml:space="preserve">No longer pursued as Allocation.
Below Large Site threshold.
</t>
  </si>
  <si>
    <t>GR06</t>
  </si>
  <si>
    <t xml:space="preserve">Windmill Nursery Centre, 141 Windmill Lane, Greenford UB6 9DP. </t>
  </si>
  <si>
    <t>Residential-led, mixed-use scheme. with the current use to be reprovided on site or at a suitable alternative location.</t>
  </si>
  <si>
    <t>03GR</t>
  </si>
  <si>
    <t>GR07</t>
  </si>
  <si>
    <t>370 - 388 Oldfield Lane North, UB6 8PU</t>
  </si>
  <si>
    <t>Residential with retail on ground floor</t>
  </si>
  <si>
    <t>04GR</t>
  </si>
  <si>
    <t>GR08</t>
  </si>
  <si>
    <t>Westway Cross, Westway Cross Retail Park, 1000 Greenford Road, Greenford UB6 0UW</t>
  </si>
  <si>
    <t>05GR</t>
  </si>
  <si>
    <t>GR09</t>
  </si>
  <si>
    <t>Former Greenwich School of Management, 891 Greenford Road, Greenford UB6 0HE</t>
  </si>
  <si>
    <t>Beyond 5 years. Figures not informed by extant or pending applications. Scenario 30</t>
  </si>
  <si>
    <t>06GR</t>
  </si>
  <si>
    <t>GR10</t>
  </si>
  <si>
    <t>10NO</t>
  </si>
  <si>
    <t>NEW (CFS04)</t>
  </si>
  <si>
    <t>01HA</t>
  </si>
  <si>
    <t>HA01</t>
  </si>
  <si>
    <t>Residential and reprovide car parking for hospital.</t>
  </si>
  <si>
    <t xml:space="preserve">Norwood Green </t>
  </si>
  <si>
    <t>HA02</t>
  </si>
  <si>
    <t>Car Sales, Hanwell Bridge, 202 Uxbridge Road, Hanwell W7 2NB</t>
  </si>
  <si>
    <t>HA03</t>
  </si>
  <si>
    <t>Hanwell Children’s Centre, 25a Laurel Gardens, Hanwell W7 3JG</t>
  </si>
  <si>
    <t>Residential-led, mixed-use scheme. including community use</t>
  </si>
  <si>
    <t>02HA</t>
  </si>
  <si>
    <t>HA04</t>
  </si>
  <si>
    <t>Gray’s Garage, 158 - 164 Uxbridge Road, Hanwell W7 3TB</t>
  </si>
  <si>
    <t>HAN2</t>
  </si>
  <si>
    <t>Below Large Site threshold.</t>
  </si>
  <si>
    <t>03HA</t>
  </si>
  <si>
    <t>HA05</t>
  </si>
  <si>
    <t>George Street Car Park, George Street, Hanwell W7 3SY</t>
  </si>
  <si>
    <t>04HA</t>
  </si>
  <si>
    <t>HA06</t>
  </si>
  <si>
    <t>Site of Lidl and discount store, 90 - 94 Uxbridge Road, Hanwell W7 3SU</t>
  </si>
  <si>
    <t>HA07</t>
  </si>
  <si>
    <t>Marshall Site, Gold’s Gym &amp; Garages on Montague Avenue, 54 - 88 Uxbridge Road, Hanwell W7 3SU</t>
  </si>
  <si>
    <t>172913FUL (allowed) &amp; 215983FUL (pending).</t>
  </si>
  <si>
    <t>HA08</t>
  </si>
  <si>
    <t>St Mary’s Convent, 50 Uxbridge Road, Hanwell W7 3PP</t>
  </si>
  <si>
    <t>Residential-led, mixed-use scheme. including community use and amenity space.</t>
  </si>
  <si>
    <t>HA09</t>
  </si>
  <si>
    <t>Access Storage, 145 - 147 Boston Road, Hanwell W7 3SA</t>
  </si>
  <si>
    <t>Residential with employment uses.</t>
  </si>
  <si>
    <t>06HA</t>
  </si>
  <si>
    <t>HA10</t>
  </si>
  <si>
    <t>Beyond 5 years. Scenario 29 (reflecting gross figure).</t>
  </si>
  <si>
    <t>HA11</t>
  </si>
  <si>
    <t>Evershed Sports Ground, Evershed Sports Ground, Wyke Gardens, Hanwell W7 2BB</t>
  </si>
  <si>
    <t>Leisure</t>
  </si>
  <si>
    <t>07HA</t>
  </si>
  <si>
    <t>Bespoke to reflect feasibility stage.</t>
  </si>
  <si>
    <t>08HA</t>
  </si>
  <si>
    <t>High Lane Housing Estate, High Lane Estate, Hobbayne Road, Hanwell W7 3RJ</t>
  </si>
  <si>
    <t>01NO</t>
  </si>
  <si>
    <t>NO01</t>
  </si>
  <si>
    <t>Car Sales Site, Station Yard, Mandeville Road, Northolt UB5 5BH</t>
  </si>
  <si>
    <t>Capacity figure derived from draft feasibility study (July 2023).</t>
  </si>
  <si>
    <t>02NO</t>
  </si>
  <si>
    <t>Mandeville Parkway, Mandeville Road, Northolt UB5 4LY</t>
  </si>
  <si>
    <t>Residential and green space.</t>
  </si>
  <si>
    <t xml:space="preserve">224817FUL </t>
  </si>
  <si>
    <t>NO03</t>
  </si>
  <si>
    <t>Northolt High School, Eastcote Lane, Northolt UB5 4HP</t>
  </si>
  <si>
    <t>Retention of school (education use) on 75% of site, residential on 25% of site.</t>
  </si>
  <si>
    <t>NO04</t>
  </si>
  <si>
    <t>Islip Manor Housing Estate, Arnold Road, Northolt UB5 5SS</t>
  </si>
  <si>
    <t>Residential.</t>
  </si>
  <si>
    <t>03NO</t>
  </si>
  <si>
    <t>NO05</t>
  </si>
  <si>
    <t>Northolt Sorting Office, 46 Mandeville Road, Northolt UB5 5AA</t>
  </si>
  <si>
    <t>231072PAC</t>
  </si>
  <si>
    <t>Capacity derived from Ealing R19 Capacity Assessment. Recent pre-app schemes have no residential component and unclear if these will be pursued.</t>
  </si>
  <si>
    <t>Bespoke to reflect recent pre-app interest, albeit end use may differ.</t>
  </si>
  <si>
    <t>04NO</t>
  </si>
  <si>
    <t>NO06</t>
  </si>
  <si>
    <t>Northolt Driving Range, Rowdell Road, Northolt UB5 6AG</t>
  </si>
  <si>
    <t>No relevant planning applications.
Capacity derived from Ealing R19 Capacity Assessment.</t>
  </si>
  <si>
    <t>Beyond 5 years. Scenario 29.</t>
  </si>
  <si>
    <t>NO07</t>
  </si>
  <si>
    <t>White Hart Roundabout, Northolt UB5 6HQ</t>
  </si>
  <si>
    <t>Residential and retail/commercial.</t>
  </si>
  <si>
    <t xml:space="preserve">No longer pursued as Allocation. 
</t>
  </si>
  <si>
    <t>05NO</t>
  </si>
  <si>
    <t>NO08</t>
  </si>
  <si>
    <t>Medlar Farm Estate, Parkfield Drive, Northolt UB5 5NS</t>
  </si>
  <si>
    <t xml:space="preserve">Bespoke. Longer term prospect - delivery anticipated beyond 10 years. </t>
  </si>
  <si>
    <t>06NO</t>
  </si>
  <si>
    <t>NO09</t>
  </si>
  <si>
    <t>Yeading Lane I, Yeading Lane, Northolt UB5 6HT</t>
  </si>
  <si>
    <t xml:space="preserve">No relevant planning applications.
Capacity derived from Ealing R19 Capacity Assessment.
</t>
  </si>
  <si>
    <t>Bespoke. Delivery anticipated beyond 5 years. Some feasibility work has been undertaken.</t>
  </si>
  <si>
    <t>NO10</t>
  </si>
  <si>
    <t>Electricity Substation, Ruislip Road, Northolt UB5 6LW</t>
  </si>
  <si>
    <t>NO11</t>
  </si>
  <si>
    <t>Telephone Exchange, Ruislip Road, Northolt UB5 5AX</t>
  </si>
  <si>
    <t>Residential and retail.</t>
  </si>
  <si>
    <t>07NO</t>
  </si>
  <si>
    <t>NO12</t>
  </si>
  <si>
    <t>Yeading Lane II, Aspen Lane, Northolt UB5 6XB</t>
  </si>
  <si>
    <t>Beyond 5 years. Figures not informed by extant or pending applications. Scenario 29.</t>
  </si>
  <si>
    <t>08NO</t>
  </si>
  <si>
    <t>NO13</t>
  </si>
  <si>
    <t>Grange Court, Old Ruislip Road, Northolt UB5 6QJ</t>
  </si>
  <si>
    <t>No relevant planning applications.
Capacity derived from Ealing R19 Capacity Assessment (based on infill scenario).</t>
  </si>
  <si>
    <t>NO14</t>
  </si>
  <si>
    <t>Community Centre &amp; St Raphael’s Primary School, Rushdene Crescent, Northolt UB5 6AD</t>
  </si>
  <si>
    <t>Residential, new Public Open Space</t>
  </si>
  <si>
    <t>220545FULR3
213792HYBRID (no resi. Component)</t>
  </si>
  <si>
    <t>No longer pursued as Allocation.  
Capacity (92) assigned to Conventional Pipeline tab reflecting planning permission ref. 220545FULR3.</t>
  </si>
  <si>
    <t>09NO</t>
  </si>
  <si>
    <t>NO15</t>
  </si>
  <si>
    <t>01PE</t>
  </si>
  <si>
    <t>PE01</t>
  </si>
  <si>
    <t>02PE</t>
  </si>
  <si>
    <t>PE02</t>
  </si>
  <si>
    <t>Land on the South Side of Western Avenue, Perivale Lane, Perivale UB6 8TW</t>
  </si>
  <si>
    <t>03PE</t>
  </si>
  <si>
    <t>PE03</t>
  </si>
  <si>
    <t>Alperton Lane North, Alperton Lane, 
Perivale UB6 2XY</t>
  </si>
  <si>
    <t>Industrial-led mixed-use intensification</t>
  </si>
  <si>
    <t>Beyond 5 years.  Recent pre-app interest but for commercial only scheme. Scenario 28.</t>
  </si>
  <si>
    <t>04PE</t>
  </si>
  <si>
    <t>PE04</t>
  </si>
  <si>
    <t>Alperton Lane South and Metroline Depot, Alperton Lane, Perivale UB5 9RT</t>
  </si>
  <si>
    <t>Industrial-led mixed-use intensification.</t>
  </si>
  <si>
    <t xml:space="preserve">No relevant planning applications (P/2013/5028 lies beyond allocation and boundary and has no residential component).
Capacity derived from Ealing R19 Capacity Assessment.
</t>
  </si>
  <si>
    <t>01SO</t>
  </si>
  <si>
    <t>SO01</t>
  </si>
  <si>
    <t xml:space="preserve">Bespoke. Early pre-app discussions with landowner.  </t>
  </si>
  <si>
    <t>SO02</t>
  </si>
  <si>
    <t>Park Avenue, Southall UB1 3AD</t>
  </si>
  <si>
    <t>Residential and some commercial on ground floor</t>
  </si>
  <si>
    <t>216991FULR3
232654VAR (pending and doesn't alter unit totals)</t>
  </si>
  <si>
    <t xml:space="preserve">No longer pursued as Allocation.  
Capacity (493) assigned to Conventional Pipeline tab reflecting planning permission ref. 216991FULR3.
</t>
  </si>
  <si>
    <t>02SO</t>
  </si>
  <si>
    <t>Southall Sidings, Park Avenue, Southall UB1 3AD</t>
  </si>
  <si>
    <t xml:space="preserve">Capacity (460) assigned to Conventional Pipeline tab reflecting planning permission ref. 201888FUL.
</t>
  </si>
  <si>
    <t>03SO</t>
  </si>
  <si>
    <t>Former Sorting Office &amp; Kings Hall Methodist Church, South Road, Southall UB1 1RB</t>
  </si>
  <si>
    <t>PP/2015/4921
PAC/2014/5876
222363VAR (amends PP/2015/4921 but doesn't alter unit totals)</t>
  </si>
  <si>
    <t xml:space="preserve">Capacity derived from the Tall Building Feasibility Study. 
Tall building capacity estimate subsumes capacity from extant permissions (PP/2015/4921) relating to this site.  Pre-app discussions are also ongoing re. redevelopment of King Hall. Again it is assumed that Tall Building Feasibility Study Capacity  estimate subsumes any potential yield from this part of the site as well. </t>
  </si>
  <si>
    <t>04SO</t>
  </si>
  <si>
    <t>SO05</t>
  </si>
  <si>
    <t>Capacity derived from Ealing R19 Capacity Assessment.
Note R18 boundary amended to exclude that part of site covered by 203705FUL.</t>
  </si>
  <si>
    <t>Bespoke. Note neighbouring site underpinned by 203705FUL has commenced.</t>
  </si>
  <si>
    <t>05SO</t>
  </si>
  <si>
    <t>SO06</t>
  </si>
  <si>
    <t>SOU2</t>
  </si>
  <si>
    <t>SO07</t>
  </si>
  <si>
    <t>Herbert Road Car Park</t>
  </si>
  <si>
    <t>No longer pursued as Allocation.</t>
  </si>
  <si>
    <t>06SO</t>
  </si>
  <si>
    <t>SO08</t>
  </si>
  <si>
    <t>No relevant planning applications.
Capacity derived from Ealing R19 Capacity Assessment</t>
  </si>
  <si>
    <t>SO09</t>
  </si>
  <si>
    <t>The Arches Business Centre</t>
  </si>
  <si>
    <t>Residential, light industrial, offices and flexible commercial uses.</t>
  </si>
  <si>
    <t>No longer pursued as Allocation.  
Capacity (575) assigned to Conventional Pipeline tab reflecting planning permission ref. 181380FUL</t>
  </si>
  <si>
    <t>07SO</t>
  </si>
  <si>
    <t>Mixed-use scheme with residential, health facility, community use and a portion of commercial/retail</t>
  </si>
  <si>
    <t>08SO</t>
  </si>
  <si>
    <t>09SO</t>
  </si>
  <si>
    <t>SO12</t>
  </si>
  <si>
    <t>PP/2013/3241 (Phases 1-4 Outline)
PP/2013/3242 (Phase 1) (completed)
190163NMA (Part supersedes PP/2013/3242) (completed)</t>
  </si>
  <si>
    <t>10SO</t>
  </si>
  <si>
    <t>12SO</t>
  </si>
  <si>
    <t>SO15</t>
  </si>
  <si>
    <t>13SO</t>
  </si>
  <si>
    <t>SO16</t>
  </si>
  <si>
    <t>14SO</t>
  </si>
  <si>
    <t>SO17</t>
  </si>
  <si>
    <t>15SO</t>
  </si>
  <si>
    <t>SO18</t>
  </si>
  <si>
    <t xml:space="preserve">211779PAC </t>
  </si>
  <si>
    <t>16SO</t>
  </si>
  <si>
    <t>SO19</t>
  </si>
  <si>
    <t>17SO</t>
  </si>
  <si>
    <t>SO20</t>
  </si>
  <si>
    <t>Mixed industrial intensification</t>
  </si>
  <si>
    <t>No relevant planning applications (180253PAOR implemented).
Capacity derived from Ealing R19 Capacity Assessment (SIL)</t>
  </si>
  <si>
    <t xml:space="preserve">Bespoke. Beyond 5 years. Some early pre-app discussions have occurred.  </t>
  </si>
  <si>
    <t>SO21</t>
  </si>
  <si>
    <t>Hanson's Timber Yard &amp; MOTEC</t>
  </si>
  <si>
    <t>Residential, employment and community open space</t>
  </si>
  <si>
    <t>S022</t>
  </si>
  <si>
    <t>Car Sales, Queenstyle and MBS</t>
  </si>
  <si>
    <t>18SO</t>
  </si>
  <si>
    <t>SO23</t>
  </si>
  <si>
    <t>19SO</t>
  </si>
  <si>
    <t>SO24</t>
  </si>
  <si>
    <t>223913FUL Resolution to grant involving replacement Gurdwara but no residential component.  
Allocation boundary amended to exclude area of extant scheme at Lion House - 185960FUL</t>
  </si>
  <si>
    <t>Lady Margaret</t>
  </si>
  <si>
    <t>Beyond 5 years. Scenario 29</t>
  </si>
  <si>
    <t>SO25</t>
  </si>
  <si>
    <t>Southall TA Barracks</t>
  </si>
  <si>
    <t>Residential-led, mixed-use scheme (including some employment uses)</t>
  </si>
  <si>
    <t>20SO</t>
  </si>
  <si>
    <t>SO26</t>
  </si>
  <si>
    <t>21SO</t>
  </si>
  <si>
    <t>NEW (CFS24)</t>
  </si>
  <si>
    <t>Bespoke. CfS submission suggests delivery between years 5 to 10. Phasing also informed by gross figure.</t>
  </si>
  <si>
    <t>Site Allocation Ref.</t>
  </si>
  <si>
    <t>Net Capacity already assigned to pipeline or pending</t>
  </si>
  <si>
    <t>Remaining Capacity not assigned to pipeline or pending</t>
  </si>
  <si>
    <t>Ref.</t>
  </si>
  <si>
    <t>Existing Units</t>
  </si>
  <si>
    <t>South Acton LSIS</t>
  </si>
  <si>
    <t>Mixed Intensification</t>
  </si>
  <si>
    <t>Capacity figure derived from Feasibility Study/Masterplan (draft 2023). Capacity corrected post Reg. 19. Need to confirm that this doesn't overlap with 232800FUL to ensure no double counting.</t>
  </si>
  <si>
    <t>The Vale LSIS</t>
  </si>
  <si>
    <t>195284FUL for 140 units (0.14 &amp; pending)</t>
  </si>
  <si>
    <t>Capacity derived from Ealing R19 Capacity Assessment.</t>
  </si>
  <si>
    <t>Scenario 34</t>
  </si>
  <si>
    <t>Hanger Lane Gyratory LSIS</t>
  </si>
  <si>
    <t>Scenario 35</t>
  </si>
  <si>
    <t>Trumpers Way LSIS</t>
  </si>
  <si>
    <t>International Trading Estate</t>
  </si>
  <si>
    <t>Scenario 36</t>
  </si>
  <si>
    <t>Southbridge Way/Featherstone LSIS</t>
  </si>
  <si>
    <r>
      <t xml:space="preserve">Capacity derived from Ealing R19 Capacity Assessment.  </t>
    </r>
    <r>
      <rPr>
        <sz val="11"/>
        <color theme="1"/>
        <rFont val="Calibri"/>
        <family val="2"/>
        <scheme val="minor"/>
      </rPr>
      <t>Need to confirm that this doesn't overlap with SO13 The Green to ensure no double counting.</t>
    </r>
  </si>
  <si>
    <t>Scenario 33</t>
  </si>
  <si>
    <t>Bridge Road Industrial Estate</t>
  </si>
  <si>
    <t>Capacity derived from Ealing R19 Capacity Assessment.  Need to confirm that this doesn't overlap with 191022FUL (Quayside Quarter) to ensure no double counting.</t>
  </si>
  <si>
    <t>Small Site Input (net units)</t>
  </si>
  <si>
    <t>Scenario</t>
  </si>
  <si>
    <t>Status 1 - Planning</t>
  </si>
  <si>
    <t>Status 2 - Scale</t>
  </si>
  <si>
    <t>Completions</t>
  </si>
  <si>
    <t>C</t>
  </si>
  <si>
    <t>Under Construction and prior approvals (full detailed permissions only)</t>
  </si>
  <si>
    <t>Full/detailed Planning Permission – not commenced</t>
  </si>
  <si>
    <t>Outline Planning Permission or S106 pending (with resolution to grant)</t>
  </si>
  <si>
    <t xml:space="preserve">Pending consideration (i.e. without resolution to grant) </t>
  </si>
  <si>
    <t>Pre-application interest only</t>
  </si>
  <si>
    <t>No planning activity/interest of note</t>
  </si>
  <si>
    <t>Site Name</t>
  </si>
  <si>
    <t>Residential - Density key (GLA Design Guidance)</t>
  </si>
  <si>
    <t>Non-residential - Density key (GLA Design Guidance)</t>
  </si>
  <si>
    <t>Step 1 - Total GIA</t>
  </si>
  <si>
    <t xml:space="preserve">Type of development </t>
  </si>
  <si>
    <t>Total site size (sqm)</t>
  </si>
  <si>
    <t>Developable area (sqm)</t>
  </si>
  <si>
    <t>Building footprint/site coverage (sqm)</t>
  </si>
  <si>
    <t>Prevailing Height (storeys)</t>
  </si>
  <si>
    <t>Total GEA (sqm)</t>
  </si>
  <si>
    <t>Total GIA (sqm)</t>
  </si>
  <si>
    <t>Town centres</t>
  </si>
  <si>
    <t>&gt;200d/ha size)</t>
  </si>
  <si>
    <t>&gt;2.0</t>
  </si>
  <si>
    <t>Urban neighbourhoods</t>
  </si>
  <si>
    <t>60-120d/ha</t>
  </si>
  <si>
    <t>&gt;1.0</t>
  </si>
  <si>
    <t>Suburbs</t>
  </si>
  <si>
    <t>30-50 d/ha</t>
  </si>
  <si>
    <t>&gt;0.5</t>
  </si>
  <si>
    <t>Residential uses</t>
  </si>
  <si>
    <t>Non-residential uses</t>
  </si>
  <si>
    <t>Residential - Typologies</t>
  </si>
  <si>
    <t>Residential - Density checker</t>
  </si>
  <si>
    <t>Non-residential - Typologies</t>
  </si>
  <si>
    <t>Mixed-use - Density checker (as Plot Ratio/Floor-to-Area Ratio)</t>
  </si>
  <si>
    <t xml:space="preserve">Step 2A - Mix of Uses </t>
  </si>
  <si>
    <t>Flats</t>
  </si>
  <si>
    <t>Houses</t>
  </si>
  <si>
    <t>Total residential (% split)</t>
  </si>
  <si>
    <t>Office</t>
  </si>
  <si>
    <t>Retail</t>
  </si>
  <si>
    <t>Light industry</t>
  </si>
  <si>
    <t>Other use 1</t>
  </si>
  <si>
    <t>Other use 2</t>
  </si>
  <si>
    <t>Total non-residential uses (% split)</t>
  </si>
  <si>
    <t xml:space="preserve">Step 2B - Split of Uses </t>
  </si>
  <si>
    <t xml:space="preserve">Residential Total </t>
  </si>
  <si>
    <t>Residential Total</t>
  </si>
  <si>
    <t>Site area (hectares)</t>
  </si>
  <si>
    <t>Total no. of resi units</t>
  </si>
  <si>
    <t>PTAL rating</t>
  </si>
  <si>
    <t>Total density (unit/ha)</t>
  </si>
  <si>
    <t>Total amount of Non-residential floorspace</t>
  </si>
  <si>
    <t>Typology/setting (Allies &amp; Morrison)</t>
  </si>
  <si>
    <t>Associated Proposed Floor to Area Ratio for typology/setting</t>
  </si>
  <si>
    <t>Indicative new plot ratio</t>
  </si>
  <si>
    <t>%</t>
  </si>
  <si>
    <t>Indicative Gross GIA (sqm)</t>
  </si>
  <si>
    <t>Indicative Gross NIA (sqm)</t>
  </si>
  <si>
    <t>Indicative Gross GIA for flats (sqm)</t>
  </si>
  <si>
    <t>Indicative Gross NIA for flats (sqm)</t>
  </si>
  <si>
    <t>No. of 1-Bed Flats @ 50sqm</t>
  </si>
  <si>
    <t>No. of 2-Bed Flats @ 70sqm</t>
  </si>
  <si>
    <t xml:space="preserve">No. 3-Bed Flats @ 86sqm </t>
  </si>
  <si>
    <t>Air space modifier for &lt;4st. Flat blocks</t>
  </si>
  <si>
    <t>Total no. of  flats</t>
  </si>
  <si>
    <t>Indicative Gross GIA for houses (sqm)</t>
  </si>
  <si>
    <t>Indicative Gross NIA for houses (sqm)</t>
  </si>
  <si>
    <t>No. of 3-Bed Houses @ 96sqm</t>
  </si>
  <si>
    <t>No. of 4-Bed Houses @ 113.5sqm</t>
  </si>
  <si>
    <t>Total no. of houses</t>
  </si>
  <si>
    <t>Indicative Gross GIA m2</t>
  </si>
  <si>
    <t>Plot Ratio (Site area vs. Building coverage)</t>
  </si>
  <si>
    <t>Target accommo mix (%)</t>
  </si>
  <si>
    <t>Residential units</t>
  </si>
  <si>
    <t>Non-residential</t>
  </si>
  <si>
    <t>Step 3 - Gross to Net capacity</t>
  </si>
  <si>
    <t xml:space="preserve">No. of existing residential units </t>
  </si>
  <si>
    <t xml:space="preserve">No. of proposed residential units </t>
  </si>
  <si>
    <t>Total net gain of residential units</t>
  </si>
  <si>
    <t>Amount of existing non-resi floorspace (GEA as sqm)</t>
  </si>
  <si>
    <t>Amount of proposed non-resi floorspace (GIA as sqm)</t>
  </si>
  <si>
    <t>Total net gain of non-resi floorspace (GIA sqm)</t>
  </si>
  <si>
    <t>Acton Central Station Yard, Birkbeck Mews, Builders Yard, 2 - 4 Birkbeck Road, 
Acton W3 6BG</t>
  </si>
  <si>
    <t>29 Shared Ownership and 99 London Affordable Rent. 
Block A1 -21 apartments and maisonettes for shared ownership. 
Block A2 - 16 apartments for private sale. 
Block B1 - 32 apartments and maisonettes for affordable rent. 
Block C1 - 31 maisonettes and apartments for private sale.
Block C2 - Four private sale 3-bed mews houses sit at the centre of Phase 8.2.  Accessed from the north-south street between Blocks B2 and C1.
2 x 3bed private sale houses west of Block C.
Block D1 - 41 maisonettes and apartments for private sale.
Block D2 - 16 maisonettes for affordable rent 
Block D2 sits along the eastern edge of the Phase 8.1 courtyard block between the Blocks of D3 and D1.
Block D3 - Block D3 forms the south-eastern corner of the Phase 8.1 courtyard building. It provides 8 maisonettes and apartments for affordable rent.
Block D4 - Block D4 forms the south western corner of the Phase 8.1 courtyard building.  24 maisonettes and apartments for private sale and shared ownership.
Block D5 - Block D5 forms the north-western corner of the Phase 8.1 courtyard building. It offers 53 maisonettes and apartments for private sale and shared ownership.
Block E - Block E marks the most north eastern element of the Phase 8.1 development, it provides 19 maisonettes and apartments for affordable rent.</t>
  </si>
  <si>
    <t>5-21 Bollo Bridge Road Acton London W3 8AT</t>
  </si>
  <si>
    <t>336 gross gain across both phases (Phase 8.1 = 161 , Phase 8.2 = 149 + 26)
210 gross losses across both phases (Phase 8.1 = 49 , Phase 8.2 = 107 + 54)
Phase 8.2 commenced May 2020. Comprises existing units at Carisbrooke Court, Barwick House and Brouncker Road.
Phase 8.2 part completed Aug 2023 – blocks A1 &amp; B2 completed (149 gross gain / -107 gross loss / 42 net
Block C2 started, due to complete mid 2025 (26 gross gain / -54 gross loss / -28 net
Phase 8.1 not started (indicative start date late Spring 2024) but due to complete in 2026
Phase 8.1 comprises existing units at Ludlow Court (49). 
Remaining unimplemented 8.1 (112 net) and block C2 phase 8.2 (-28 net) = 84 net</t>
  </si>
  <si>
    <t>No longer pursued as Allocation. No relevant planning applications. 
Initial capacity estimate derived from Ealing R19 Capacity Assessment.</t>
  </si>
  <si>
    <t>Sites completed by 31 March 2024</t>
  </si>
  <si>
    <t>Sites &lt;10 new residential units under construction at 31 March 2024</t>
  </si>
  <si>
    <t>Sites of 10-100 new residential units under construction at 31 March 2024</t>
  </si>
  <si>
    <t>Sites of 100-250 new residential units under construction at 31 March 2024</t>
  </si>
  <si>
    <t>Sites of 250-500 new residential units under construction at 31 March 2024</t>
  </si>
  <si>
    <t>Sites of 500+ new residential units under construction at 31 March 2024</t>
  </si>
  <si>
    <t>Sites &lt;10 new residential units not started at 31 March 2024</t>
  </si>
  <si>
    <t>Sites of 10-100 new residential units not started at 31 March 2024</t>
  </si>
  <si>
    <t>Sites of 100-250 new residential units not started at 31 March 2024</t>
  </si>
  <si>
    <t>Sites of 250-500 new residential units not started at 31 March 2024</t>
  </si>
  <si>
    <t>Sites of 500+ new residential units not started at 31 March 2024</t>
  </si>
  <si>
    <t>Sites &lt;10 new residential units not started or permitted at 31 March 2024</t>
  </si>
  <si>
    <t>Sites of 10-100 new residential units not started or permitted at 31 March 2024</t>
  </si>
  <si>
    <t>Sites of 100-250 new residential units not started or permitted at 31 March 2024</t>
  </si>
  <si>
    <t>Sites of 250-500 new residential units not started or permitted at 31 March 2024</t>
  </si>
  <si>
    <t>Sites of 500+ new residential units not started or permitted at 31 March 2024</t>
  </si>
  <si>
    <t>Sites &lt;10 new residential units not started, permitted or submitted at 31 March 2024</t>
  </si>
  <si>
    <t>Sites of 10-100 new residential units not started, permitted or submitted at 31 March 2024</t>
  </si>
  <si>
    <t>Sites of 100-250 new residential units not started, permitted or submitted at 31 March 2024</t>
  </si>
  <si>
    <t>Sites of 250-500 new residential units not started, permitted or submitted at 31 March 2024</t>
  </si>
  <si>
    <t>Sites of 500+ new residential units not started, permitted or submitted at 31 March 2024</t>
  </si>
  <si>
    <t>Sites/Areas yielding &lt;10 new residential units not started at 31 March 2024</t>
  </si>
  <si>
    <t>Sites/Areas yielding 10-100 new residential units not started at 31 March 2024</t>
  </si>
  <si>
    <t>Sites/Areas yielding 100-250 new residential units not started at 31 March 2024</t>
  </si>
  <si>
    <t>Sites/Areas yielding 250-500 new residential units not started at 31 March 2024</t>
  </si>
  <si>
    <t>Sites/Areas yielding 500+ new residential units not started at 31 March 2024</t>
  </si>
  <si>
    <t>Office and mixed-uses suitable to the town centre.</t>
  </si>
  <si>
    <t xml:space="preserve">Capacity for the Arcadia Centre only derived from Tall Building Feasibility Study. Only this capacity is carried forward here via the allocation input. 
The permitted scheme ref. 223774FUL relates to 9-42 only, and is assigned to pipeline (note this scheme proposes no new residential units but results in loss of 4 existing units).
</t>
  </si>
  <si>
    <t xml:space="preserve">Initial capacity figure (651) derived from Tall Building Feasibility Study, and then adjusted to account for commercial scheme (214524FUL) reflecting reduced developable area.
214524FUL is commercial only and therefore isn't assigned to the conventional pipeline.
  </t>
  </si>
  <si>
    <t>223616FUL (No resi. Component)</t>
  </si>
  <si>
    <t>No longer pursued as Allocation. 223616FUL is commercial only and therefore isn't assigned to the conventional pipeline either.</t>
  </si>
  <si>
    <t xml:space="preserve"> Beyond next 5 years. Scenario 24. </t>
  </si>
  <si>
    <t>Capacity derived from Tall Building Feasibility Study. Note 4 existing units at Oak House.</t>
  </si>
  <si>
    <t>Beyond next 5 years. Figures not informed by extant or pending applications. Scenario 29</t>
  </si>
  <si>
    <t>Arden Road Car Park Corner Of Arden Road And Uxbridge Road West Ealing London W13 8RP</t>
  </si>
  <si>
    <t xml:space="preserve">Capacity derived from Tall Building Feasibility Study
The estimated calculated capacity figure (76)  subsumes extant permission (193500FUL) relating to this site. 
 </t>
  </si>
  <si>
    <t>Bespoke.  Phasing to reflect extant permission status on part of site.</t>
  </si>
  <si>
    <t>162274FUL, 184490FUL (pending), 215125FUL, 224322FUL</t>
  </si>
  <si>
    <t>184490FUL</t>
  </si>
  <si>
    <t>1-10 Chignell Place West Ealing London W13 0TJ</t>
  </si>
  <si>
    <t>224322FUL</t>
  </si>
  <si>
    <t>114 Broadway West Ealing London W13 0SY</t>
  </si>
  <si>
    <t>164840FUL (completed), 214454FUL, 216082FUL</t>
  </si>
  <si>
    <t xml:space="preserve">No longer pursued as Allocation. 
Below Large Site threshold.
Much of site (134-140) has been developed (134-136 implemented recently). Note remaining area (130-132) is subject to an extant permission (214454FUL) also contains circa 7 units at present. </t>
  </si>
  <si>
    <t>This app principally covers phase 4 and a bit of the original phase 6b.   As existing the site comprises 129 units in Tintern Court which are to be demolished.  The proposal is for 396 units (gross) proposed.  The net figure is 267.
See also P/2015/0072 in 'Pipeline'.</t>
  </si>
  <si>
    <t>396 (figure excludes 6a)</t>
  </si>
  <si>
    <t>267 (figure excludes 6a which is under construction)</t>
  </si>
  <si>
    <t>233076FUL (pending)</t>
  </si>
  <si>
    <t>P/2015/4089 (lapsed)</t>
  </si>
  <si>
    <t>Sport-led scheme encompassing indoor and outdoor facilities, with enabling residential use.</t>
  </si>
  <si>
    <t xml:space="preserve">Relates only to Louisa Chilton Court. 232370FUL part replaces 174077FUL which had subsequently lapsed and encompassing wider site including the nursing home. </t>
  </si>
  <si>
    <t>NA (in so far as the permitted capacity has been isolated from the allocation input)</t>
  </si>
  <si>
    <t xml:space="preserve">Bespoke - Works started in March 2024. Site is to be developed in phases. Expected to be completed in 2026.   </t>
  </si>
  <si>
    <t>Allocation (Reg 18 EA30) not pursued</t>
  </si>
  <si>
    <t>Beyond 5 years. Figures not informed by extant or pending applications. Bespoke - whilst no recent pre-app interest the landowner is actively promoting site.</t>
  </si>
  <si>
    <t xml:space="preserve">No longer pursed as an allocation
</t>
  </si>
  <si>
    <t>Residential led, mixed use.</t>
  </si>
  <si>
    <t>High density employment-led mixed-use scheme with education, community, and residential elements.</t>
  </si>
  <si>
    <t>Residential-led, mixed-use scheme including employment component.</t>
  </si>
  <si>
    <t>No relevant planning applications. 
Capacity derived from the Tall Building Feasibility Study.</t>
  </si>
  <si>
    <t>Residential-led, mixed-use scheme (retail/food and beverage and community)</t>
  </si>
  <si>
    <t>Bespoke. Beyond 5 years. Figures and phasing not informed by extant or pending applications.</t>
  </si>
  <si>
    <t>Residential, retail</t>
  </si>
  <si>
    <t>No longer pursued as Allocation.
No residential component.</t>
  </si>
  <si>
    <t>Residential-led, mixed-use scheme, shop/café, community space, energy centre and substation.</t>
  </si>
  <si>
    <t>Capacity assigned to 'Conventional Pipeline' tab based on existing permission 210009OUT.</t>
  </si>
  <si>
    <t>Residential-led, mixed-use scheme, leisure, library, employment/retail, public open space.</t>
  </si>
  <si>
    <t xml:space="preserve">No longer pursued as Allocation.
Original capacity figure estimate derived from feasibility study (July 2012).  It is noted that this feasibility study related to a slightly smaller area excluding some of the existing housing to the south/east. A higher net figure might have been assumed to reflect larger allocation boundary. </t>
  </si>
  <si>
    <t>Kingdom Workshop, Sharvel Road, off West End Road, Northolt, UB5 6RB</t>
  </si>
  <si>
    <t>Gypsy and Traveller Site (residential)</t>
  </si>
  <si>
    <t>Residential-led, mixed-use scheme. with retail and community uses at ground floor and reproviding a new purpose built Gurdwara.</t>
  </si>
  <si>
    <t>Southall Crossrail Station &amp; Gurdwara, 2-10 Park Avenue, Southall UB1 3AG</t>
  </si>
  <si>
    <t>Residential led mixed use scheme.</t>
  </si>
  <si>
    <t>A total of 163 affordable units comprising 49 LLR and 114 DMR</t>
  </si>
  <si>
    <t>Residential led mixed use scheme, including retention of community facilities.</t>
  </si>
  <si>
    <t>Allocation (03SO) capacity estimate subsumes capacity figure from permitted scheme (PP/2015/4921)</t>
  </si>
  <si>
    <t>Southall West London College, Beaconsfield Road, Southall, UB1 1RB</t>
  </si>
  <si>
    <t>Part superseded by 240859NMA (note doesn't adjust unit total or mix).
Potentially part superseded by pending app 244532NMA (note this app also doesn't alter unit total or mix)</t>
  </si>
  <si>
    <t>Revised plans increase unit total to 96 from original description of 95 units.</t>
  </si>
  <si>
    <t>Middlesex Business Centre, Bridge Road, Southall, UB2 4AB</t>
  </si>
  <si>
    <t>183673OUT
224785REM</t>
  </si>
  <si>
    <t>Mixed-use scheme with residential, flexible commercial, small-scale retail, and community/social infrastructure uses.</t>
  </si>
  <si>
    <t>Havelock Estate, Havelock Road, Southall, UB2 4NY</t>
  </si>
  <si>
    <t>Residential-led, mixed use scheme (Phases 2-4)</t>
  </si>
  <si>
    <t xml:space="preserve">Capacity (99) assigned to Conventional Pipeline tab reflecting existing planning permissions ref. PP/2013/3241 (Phases 1-4), PP/2013/3242 (Phase 1 &amp; updates mix), 190163NMA (Part supersedes PP/2013/3242). The capacity yield for this site is informed solely by planning history at present. Whilst it is anticipated that a revised scheme will be submitted for phases 2-4 further details are not available regarding this at present. The capacity figures given here exclude the phase 1 component which has already been completed. Note 190163NMA added 4 gains to overall total which have been subsequently completed under phase 1.   </t>
  </si>
  <si>
    <t xml:space="preserve">Bespoke. Phase 2-4 are subject to an outline permission only at this stage. Whilst it is anticipated that a revised scheme will be submitted for phases 2-4 the timing of this is unclear at present. Phasing distribution has regard to gross total in this instance. </t>
  </si>
  <si>
    <t xml:space="preserve">Capacity (99) assigned to Conventional Pipeline tab reflecting existing planning permissions ref. PP/2013/3241 (Phases 1-4), PP/2013/3242 (Phase 1) &amp; 190163NMA (Part supersedes PP/2013/3242). The capacity yield inputting here for this site is informed solely by existing planning permissions. Whilst it is anticipated that a revised scheme will be submitted for phases 2-4, replacing the original outline approval, further details are not available regarding this at present. The capacity figures given here excludes the phase 1 component which has been completed.   </t>
  </si>
  <si>
    <t>Residential, flexible commercial, employment and community floorspace, parking.</t>
  </si>
  <si>
    <t>The Green, Southall, UB2 4BZ</t>
  </si>
  <si>
    <t>Original capacity figure given here derived from the Tall Building Feasibility Study. It is noted that this estimated figure (448 net) falls below the permitted capacity (564) under extant permission (215058FULR3).  Moreover reps suggest that applicant may be seeking a further uplift. It has been determined therefore that the pipeline capacity figure is to supersede the allocation estimate in this instance.</t>
  </si>
  <si>
    <t>Application lodged and validated in October 2023. Pending input supersedes allocation capacity estimate. Resolution to grant given 6th November 2024. Given extended development programme only a proportion of the 5566 units will be completed during the trajectory period.</t>
  </si>
  <si>
    <t>5566 to pending (plus 1803 under pipeline from original scheme)</t>
  </si>
  <si>
    <t>3776 (5579 including phases 2 &amp; 3)</t>
  </si>
  <si>
    <t xml:space="preserve">PP/2015/4682 (Phases 1-9 Outline)
160115REM, 181964NMA (Phase 1 Completed)
185158REM, 201123NMA, 216077REM (Phase 2 not started),
205101REM (Phase 3 commenced),
234110OUT (phase 4 to 9 - pending decision)
</t>
  </si>
  <si>
    <t xml:space="preserve">The capacity for this site has now been assigned to the Conventional Pending tab reflecting pending application 234110OUT. 
The remaining capacity figure (3776) given here derived from the Tall Building Feasibility Study, and was not informed by pending application 234110OUT. This feasibility work assumed a revised masterplan for phases 4-9, and the allocation boundary reflects these phases only. These figures are disregarded however with the trajectory defaulting to using the pending scheme, and unimplemented pipeline inputs instead.   
Of the 2404 net units permitted under phases 1-3 and forming part of the wider original site, 1803 net units remain to be completed relating to phases 2 and 3.  The relevant permissions associated with phases 2 and 3 are assigned to the Conventional Pipeline tab, and therefore excluded from the allocation estimate here which deals only with phases 4-9. 
  </t>
  </si>
  <si>
    <t>Scotts Road Trading Estate, Scotts Road, Southall, UB2 5DD</t>
  </si>
  <si>
    <t>Residential-led, mixed-use scheme (including some industrial).</t>
  </si>
  <si>
    <t>Endsleigh Industrial Estate, Endsleigh Road, Southall, UB2 5QR</t>
  </si>
  <si>
    <t>Witley Works, Witley Gardens, Southall, UB2 4ES</t>
  </si>
  <si>
    <t>Monorep Site, Poplar Avenue, Southall, UB2 4PN</t>
  </si>
  <si>
    <t>Residential led mixed use development</t>
  </si>
  <si>
    <t>241738FUL</t>
  </si>
  <si>
    <t>Site of Monorep Car Dealers, Poplar Avenue, Southall, UB2 4PN</t>
  </si>
  <si>
    <t>Part-retrospective change of use from the existing car showroom and MOT garage into a place of worship (Class F1), community facilities and associated outdoor advertisement.</t>
  </si>
  <si>
    <t>Decision not taken (as of 31/03/2024)</t>
  </si>
  <si>
    <t>This site is now subject to a part-retrospective application (241738FUL) involving a change of use of the existing car showroom and MOT garage into a place of worship.  This application was submitted in May 2024 and a draft decision (pending legal agreement) was issued in November 2024.  This proposal comprises no residential component.  Currently a residential component is assumed as part of the allocation (15SO) input.</t>
  </si>
  <si>
    <t>Outdoor sport facility and nature reserve</t>
  </si>
  <si>
    <t>No residential component</t>
  </si>
  <si>
    <t>Warren Farm and Imperial College Land, Windmill Lane, Southall, UB2 4NE</t>
  </si>
  <si>
    <t>Great Western Triangle Centre, Uxbridge Road, Southall, UB1 3EJ</t>
  </si>
  <si>
    <t>No longer pursued as Allocation.
No relevant planning applications.</t>
  </si>
  <si>
    <t>Golf Links Estate, Fleming Road, Southall, UB1 3ND (Phases 4-14)</t>
  </si>
  <si>
    <t>None (phase 0, 1, 2 &amp; 3 areas excluded)</t>
  </si>
  <si>
    <t>Cranleigh Gardens Industrial Estate &amp; Kingsbridge Crescent, Cranleigh Gardens, Southall, UB1 2BZ</t>
  </si>
  <si>
    <t>Residential, community</t>
  </si>
  <si>
    <t>Hambrough Tavern, The Broadway, Southall, UB1 1NG</t>
  </si>
  <si>
    <t xml:space="preserve">Below Large Site threshold
Note pending application (223545FUL) for 116 units (now approved August 2024), but still small site application.
</t>
  </si>
  <si>
    <t>223545FUL - decision pending as of 31/03/2024 but small site scheme in any event.</t>
  </si>
  <si>
    <t>Toplocks Estate, Glade Lane, Southall, UB2 4PG</t>
  </si>
  <si>
    <t>Residential led mixed use scheme</t>
  </si>
  <si>
    <t>Kingdom Workshop, Sharvel Lane, off West End Road, Northolt, UB5 6RB</t>
  </si>
  <si>
    <t>Gypsy and Traveller Site</t>
  </si>
  <si>
    <t>0.48</t>
  </si>
  <si>
    <t xml:space="preserve">Unclear if G&amp;T site constitutes either conventional or non-conventional accommodation, and therefore whether or where such capacity should be input into the trajectory </t>
  </si>
  <si>
    <t>Residential Led, mixed use scheme (retail/food and beverage and community), public space.</t>
  </si>
  <si>
    <t>Bespoke - Phasing likely to be informed by scheme specific information. Build out 8-11 years.</t>
  </si>
  <si>
    <t>Residential-led, mixed-use scheme and  reprovision of TfL Museum on site or another suitable location, café/restaurant, music venue.</t>
  </si>
  <si>
    <t>Draft decision issued May 2024, but pending legal agreement</t>
  </si>
  <si>
    <t>Residential-led mixed-use scheme.</t>
  </si>
  <si>
    <t>Bespoke - Phasing likely to be informed by scheme specific information, which currently assumes delivery within 5 years, as this pace is necessary to access affordable housing funding.  Without an extant permission however this does seem optimistic.</t>
  </si>
  <si>
    <t>Dean Court, 1-21 Dean Court and 22-42 Dean Court, Friary Road, Acton, W3 6AF</t>
  </si>
  <si>
    <t>Residential with improved private amenity space</t>
  </si>
  <si>
    <t>Broadway Connection &amp; Arcadia Shopping Centre, 1 - 42 The Broadway, Ealing W5 2NP</t>
  </si>
  <si>
    <r>
      <t>Bespoke</t>
    </r>
    <r>
      <rPr>
        <b/>
        <sz val="11"/>
        <rFont val="Calibri"/>
        <family val="2"/>
        <scheme val="minor"/>
      </rPr>
      <t xml:space="preserve"> - </t>
    </r>
    <r>
      <rPr>
        <sz val="11"/>
        <rFont val="Calibri"/>
        <family val="2"/>
        <scheme val="minor"/>
      </rPr>
      <t>Beyond next 5 years</t>
    </r>
  </si>
  <si>
    <t>Bespoke - Beyond next 5 years (new residential component). Scenario 30</t>
  </si>
  <si>
    <t>Office with supporting uses suitable to the town centre</t>
  </si>
  <si>
    <t>Exchange Plaza, 58 Uxbridge Road, Ealing, W5 2ST</t>
  </si>
  <si>
    <t>Application submitted and validated on the 03/04/2024. This Scheme has been recommended for approval at Cttee 07/08/2024, subject to S106 legal agreement and subject to stage 2 referral to the Mayor of London</t>
  </si>
  <si>
    <t xml:space="preserve">Bespoke. Phasing is informed by pending scheme.  Note this is a hybrid application, with outline consent only been sought for the residential component at present. A resolution to grant given on the 15/01/2025.  Planning application info suggests that works are expected to commence in early 2026 and complete early 2028.  </t>
  </si>
  <si>
    <t>59 - 65 Broadway, West Ealing, W13 9BP</t>
  </si>
  <si>
    <t>66 - 86 Broadway, West Ealing, W13 0SY</t>
  </si>
  <si>
    <t>Residential led mixed use scheme with reprovision of a supermarket, library, community facilities and sheltered accommodation.</t>
  </si>
  <si>
    <t>1-10 Chignell Place &amp; 112-126 Broadway, West Ealing, W13 0TJ</t>
  </si>
  <si>
    <t>Residential-led mixed-use development including retail, commercial, community and leisure.</t>
  </si>
  <si>
    <t>99 - 113 Broadway, West Ealing</t>
  </si>
  <si>
    <t xml:space="preserve">Below Large Site threshold. 
Note pending scheme 240012FUL for 144 units now approved in November 2024.
</t>
  </si>
  <si>
    <t>Western Gateway, 131-141 Broadway, West Ealing</t>
  </si>
  <si>
    <t>No longer pursued as Allocation.
223093HYBRID approved November 2024.  This app principally covers phase 4 and a bit of the original phase 6b.   As existing the site comprises 129 units in Tintern Court which are to be demolished.  The proposal is for 396 units (gross) proposed.  The net figure is 267.  
Phases 1, 2, 3, 5 &amp; 6a completed.  Phase 6b (part) under construction. Phases 6a and 6b (part) accounted for under P/2015/0072) under Pipeline tab.</t>
  </si>
  <si>
    <t>Residential-led and mixed-uses appropriate to the Town Centre (with reprovision of supermarket on ground floor).</t>
  </si>
  <si>
    <t>Residential-led and mixed-uses appropriate to the Town Centre.</t>
  </si>
  <si>
    <t>243547FUL</t>
  </si>
  <si>
    <t>13-19 The Green, Southall, UB2 4AH</t>
  </si>
  <si>
    <t>Application submitted and validated on the 10/09/2024. This Scheme has been recommended for approval at Cttee 15/01/2025, subject to S106 legal agreement and subject to stage 2 referral to the Mayor of London</t>
  </si>
  <si>
    <t xml:space="preserve">No longer pursued as an allocation.
Extant permission (222341FUL) pending completion.
Capacity (326) assigned to pipeline. </t>
  </si>
  <si>
    <t>96 Queens Drive &amp; Telephone Service Centre, 96 Queens Drive &amp; &amp; 33 Hanger Lane, Ealing W5 3BN</t>
  </si>
  <si>
    <t>Residential-led mixed use and/or retained employment use.</t>
  </si>
  <si>
    <t>Bespoke. Phasing is not informed by extant or pending applications. Note however the site is presently vacant and a developer has indicated delivery during years 1-5, although the absence of any planning progress thus far indicates that delivery may not occur this swiftly.</t>
  </si>
  <si>
    <t>Enabling residential development with retention of green space to support improved sports facilities (primary use).</t>
  </si>
  <si>
    <t>Smiths Farm, Kensington Road, Northolt UB5 6AH</t>
  </si>
  <si>
    <t>Airways Estate, Hotspur Road, Northolt, UB5 6TN</t>
  </si>
  <si>
    <t>Beyond 5 years. CfS submission suggests delivery within first 5 years, but in the absence of further evidence assign beyond 5 years.</t>
  </si>
  <si>
    <t>Land to the front of Ealing Hospital, Uxbridge Road, Southall UB1 3HW</t>
  </si>
  <si>
    <t>Tile Depot &amp; Lambourn Close, 128 Boston Road &amp; Lambourn Close, Hanwell W7 2LN</t>
  </si>
  <si>
    <t>Residential with health and retail facilities</t>
  </si>
  <si>
    <r>
      <t>Copley Close Estate, Copley Close, Hanwell W7 1AZ</t>
    </r>
    <r>
      <rPr>
        <i/>
        <sz val="11"/>
        <color theme="1"/>
        <rFont val="Calibri"/>
        <family val="2"/>
        <scheme val="minor"/>
      </rPr>
      <t xml:space="preserve"> (Phase 7 only)</t>
    </r>
  </si>
  <si>
    <t>It is assumed that a G&amp;T site does not constitutes either conventional or non-conventional accommodation for the purpose of this trajectory.</t>
  </si>
  <si>
    <t>BP Garage, Western Avenue, 
Perivale UB6 8TW</t>
  </si>
  <si>
    <t>31-45 South Road &amp; Telephone Exchange, Quality Foods &amp; Iceland, Southall, UB1 1SW</t>
  </si>
  <si>
    <t xml:space="preserve">Bespoke. CPL application 243387CPL confirms intention to implement works (via demolition) before November 2025. 243386CND details indicative programme of phasing over 7 phases. </t>
  </si>
  <si>
    <t>The Green Quarter (Southall Gasworks), The Straight, Southall, UB1 1QX (Phases 4-9)</t>
  </si>
  <si>
    <t>A new neighbourhood comprising residential, employment and commercial uses, school and health centre.</t>
  </si>
  <si>
    <t>Bespoke. Noting pre-app activity and modest expectations of the club, delivery could occur at pace, although contingent on club finances.</t>
  </si>
  <si>
    <t>Trajectory Requirement Balance (starting at 43140)</t>
  </si>
  <si>
    <t xml:space="preserve">Capacity derived from Tall Building Feasibility Study.
</t>
  </si>
  <si>
    <t>No residential component
Appraised as part of Tall Building Feasibility Study.  
210030FUL relates to the entire allocation site and is commercial only and therefore isn't assigned to the conventional pipeline.</t>
  </si>
  <si>
    <t>Beyond next 5 years.</t>
  </si>
  <si>
    <t>Bespoke - Pending application now approved November 2024. The submitted construction logistic plan indicates that construction work (from demolition works through to practical completion) is expected to take approximately 27 months, from the first quarter of 2025.  This is likely to be pushed back noting that pre-commencement conditions have yet to be discharged.</t>
  </si>
  <si>
    <t>No relevant planning applications. 
Capacity informed by earlier pre-application work.</t>
  </si>
  <si>
    <t xml:space="preserve">No relevant planning applications. 
Capacity derived from the Tall Building Feasibility Study based off the 'alternative option' incorporating Tesco and bank.
</t>
  </si>
  <si>
    <t>Residential-led mixed use development providing new homes, retail/commercial space, office space and public green space, retained and improved access to Paradise Fields.</t>
  </si>
  <si>
    <t>Capacity derived from the Tall Building Feasibility Study.</t>
  </si>
  <si>
    <t>14EA (part)</t>
  </si>
  <si>
    <t>0.07</t>
  </si>
  <si>
    <t>Scheme forms part of large Site Allocation.
Pending scheme input takes precedent substituting for 'Allocation' input.</t>
  </si>
  <si>
    <t xml:space="preserve">This application comprises both C3 and PBSA accommodation.  Only PBSA 'units' recorded here under 'NSC pending' tab, with C3 assigned to 'Conventional Pending' tab. 
The scheme comprises two physically separate sites, with a combined site area of 0.329 ha. 429 student bed spaces equates to 172 units.  When combined with 95 C3 units the overall unit provision equates to 267 units. </t>
  </si>
  <si>
    <t>Scenario 18. Scheme approved at Committee in January 2024 subject to legal agreement being signed.</t>
  </si>
  <si>
    <t>Superseded (subject to legal agreement)</t>
  </si>
  <si>
    <t>The site is still operational as a garage. Pre-commencement conditions have yet to be discharged. Scenario 8.</t>
  </si>
  <si>
    <t>The capacity input from this permission is substituted by a latter pending application (235015FUL) for a larger co-living scheme also including 139 Broadway.
Note also both scheme part overlaps 14EA ,a small site allocation.  94 co-living units approved, which equates to 52 conventional units. No existing units are recorded on this part of the allocation site (131-137).</t>
  </si>
  <si>
    <t>Scenario 18. Scheme approved at Committee in August 2024 subject to legal agreement being signed.</t>
  </si>
  <si>
    <t>This pending scheme effectively supersedes an earlier approval (225080FUL) for a co-living scheme on a smaller part of this site.  This pending scheme extends the site to now also include 139 Broadway.
Note also both schemes part overlaps 14EA, a small site allocation.</t>
  </si>
  <si>
    <t>Library For Iranian Studies The Woodlands Hall Crown Street Acton W3 8SA</t>
  </si>
  <si>
    <t>0.12</t>
  </si>
  <si>
    <t>73</t>
  </si>
  <si>
    <t>Scenario 25. If a more comprehensive scenario is advanced then delivery may extend beyond the plan period.</t>
  </si>
  <si>
    <t>116 OMS; 67 LAR; 21 SO and 3 x shared equity for transferring leaseholders</t>
  </si>
  <si>
    <t xml:space="preserve">The site is subject to a pending application (224817FUL). 
Capacity (106) assigned to 'Conventional Pending' tab. </t>
  </si>
  <si>
    <t xml:space="preserve">No relevant planning applications.
Capacity derived from Ealing R19 Capacity Assessment.
</t>
  </si>
  <si>
    <t xml:space="preserve">No relevant planning applications. 
Capacity derived from the Tall Building Feasibility Study
</t>
  </si>
  <si>
    <t>S-HAN1</t>
  </si>
  <si>
    <t xml:space="preserve">Note completions breakdown unavailable at present.  Only aggregated totals are given below.   </t>
  </si>
  <si>
    <t>13.61</t>
  </si>
  <si>
    <t>Hybrid application for continued regeneration of South Acton Estate</t>
  </si>
  <si>
    <t>1.8</t>
  </si>
  <si>
    <t>0.62</t>
  </si>
  <si>
    <t>Blocks B7 &amp; B8  completed 8 Aug 2023.</t>
  </si>
  <si>
    <t xml:space="preserve">The original masterplan permission (PP/2013/2127) encompassed all 7 phases (delivering a net uplift of 122 which was subsequently revised up to 196).  Phases 1, 2, 3, 4 &amp; 6 have been implemented. Phase 5 has yet to commence but involves refurbishment only (i.e. no gain or loss of unit numbers). Phase 7 (contributing a net uplift of 2 units) remains unimplemented and the figures given here pertain to that phase only. These (approved) capacity figures are substituted by the allocation figures. </t>
  </si>
  <si>
    <t>Completed (with exception of phases 5 &amp; 7)</t>
  </si>
  <si>
    <t>Small site application which forms part of a bigger allocation (05HA). Note also pending scheme on adjacent site - 215983FUL. Allocation capacity input subsumes capacity from pipeline.</t>
  </si>
  <si>
    <t>Record edited - moved to Conventional Pipeline tab (note this scheme proposes no new residential units but results in loss of 4 existing units).
Arcadia Centre (capacity) assigned to allocation tab instead.</t>
  </si>
  <si>
    <t>NA
Likely beyond 5 years</t>
  </si>
  <si>
    <t>NA
Bespoke - spread over 3 years</t>
  </si>
  <si>
    <t xml:space="preserve">Below Large Site threshold, but forming component part of large site allocation. This capacity input is substituted by the allocation capacity estimate, which assumes a lower estimate based on the Tall Building Study which assumes the conversion of the police station rather than comprehensive redevelopment. </t>
  </si>
  <si>
    <t>Beyond 5 years. Bespoke reflecting feasibility/masterplan stage. Capacity distributed over 10 years.</t>
  </si>
  <si>
    <t xml:space="preserve">Phase 8.2 commenced May 2020. Comprises existing units at Carisbrooke Court, Barwick House and Brouncker Road.
Phase 8.2 part completed Aug 2023 – blocks A1 &amp; B2 completed (149 gross gain / -107 gross loss / 42 net
Block C2 started, due to complete mid 2025 (26 gross gain / -54 gross loss / -28 net
Phase 8.1 not started (indicative start date late Spring 2024) but due to complete in 2026
</t>
  </si>
  <si>
    <t>Land Between Park View And Cloister Road Western Avenue, Acton, W3 6XZ</t>
  </si>
  <si>
    <t>Reserved matters application for Phases 8.1 and 8.2. 
336 new residential units</t>
  </si>
  <si>
    <t>Work commenced December 2023.</t>
  </si>
  <si>
    <t>Bespoke. The site is currently occupied for HS2 purposes, and implementation isn't expected for sometime.  Note permission has an extended time limit of 5 years.</t>
  </si>
  <si>
    <t>This scheme was previously assigned to Pending tab in earlier iteration of the trajectory.</t>
  </si>
  <si>
    <t xml:space="preserve">This permission encompassing 3 new blocks (270) on car park and and a 4th block (76) (building 1) to front of original Kellogg Tower. The original permission proposed a total of 346 units, however that part of the site accommodating building 1 as proposed has now been superseded by pending application 213378FUL. Note the completion of the original office block (now known as Atrium Point) which created 263 units is already completed. </t>
  </si>
  <si>
    <t>Of the existing 264 units 213 are social rent units.
In respect of the proposed scheme the legal agreement omits shared equity (SO?) from the affordable category.   Treating SE as SO (intermediate) the proposed affordable totals equals 227, comprising 75 LAR, 142 Social rent and 10 Shared equity.</t>
  </si>
  <si>
    <t>All 23 existing units are affordable, at social rent values. As proposed a total of 233 affordable units (gross), comprising 23 Social Rent, 100 London Affordable Rent and 110 Intermediate</t>
  </si>
  <si>
    <t>The scheme mix recorded here accounts for adjustment arising from 220456VAR which altered the tenure reverting 2 private units to LAR.  The overall unit total remained unchanged.  As amended a total of 44 affordable units proposed comprising 29 LAR and 15 SO.</t>
  </si>
  <si>
    <t>Bespoke. Phase 3 is under construction commencing in March 2023. The demolition of the original 84 existing units completed in May 2023. Topping out stage completed November 2024.  Completion anticipated Autumn 2026.</t>
  </si>
  <si>
    <t>0 (excluding conventional uplift)</t>
  </si>
  <si>
    <t xml:space="preserve">This permission comprises both C3 and PBSA accommodation.  Only C3 units are recorded here, with PBSA assigned to NSC Pending tab. 
The scheme comprises two physically separate sites, with a combined site area of 0.329 ha. 429 student bed spaces equates to 172 units.  When combined with 95 C3 units the overall unit provision equates to 267 units. </t>
  </si>
  <si>
    <t>Residential-led, mixed-use development with significant provision for community space and possibly ground floor retail. Waste and aggregates capacity will need to either be reproved on site or relocated to a suitable alternative site.</t>
  </si>
  <si>
    <t>Bespoke - Although no formal planning activity it is noted that the site was promoted as part of call for sites exercise which may be indicative of readiness.</t>
  </si>
  <si>
    <t xml:space="preserve">Bespoke - Although no formal planning activity it is noted that the site was promoted as part of call for sites exercise which may be indicative of readiness. CFS feedback estimates delivery between years 7-11.  </t>
  </si>
  <si>
    <t xml:space="preserve">Below Large Site threshold.
Extant permissions below large site threshold and therefore also omitted from pipeline.
Circa 15 existing residential addresses registered at site at present. 224322FUL permission for 13 units. Tall Building Feasibility study estimated that site could yield a further 8 units (21 gross unit). Permission 224322FUL permits 13 units at 114 Broadway only. Pending application 184490FUL proposes 40 units on part of the site alone.  </t>
  </si>
  <si>
    <t xml:space="preserve">No longer pursued as Allocation. 
The intention is to pursue education only scheme going forward.
</t>
  </si>
  <si>
    <t>Capacity derived from Ealing R19 Capacity Assessment. 
R18 boundary amended to exclude (Aug 2023) completed development (194353FUL &amp; 204095VAR)  for 58 units at Starvin Marvin's to the east.</t>
  </si>
  <si>
    <t>Bespoke.  Phasing to reflect existence of pending schemes on part of site.</t>
  </si>
  <si>
    <t>Bespoke. Phasing is not informed by extant or pending applications. Delivery is assumed to extend beyond the plan period.</t>
  </si>
  <si>
    <t>1139 (part)</t>
  </si>
  <si>
    <t xml:space="preserve">Town </t>
  </si>
  <si>
    <t>Pipeline Conv Large</t>
  </si>
  <si>
    <t>Pipeline NSC</t>
  </si>
  <si>
    <t>Pending Conv Large</t>
  </si>
  <si>
    <t>Pending NSC</t>
  </si>
  <si>
    <t>Alloc Conv Large</t>
  </si>
  <si>
    <t>Alloc NSC</t>
  </si>
  <si>
    <t>Windfall Conv Large</t>
  </si>
  <si>
    <t>Small Sites</t>
  </si>
  <si>
    <t>Total Net Units</t>
  </si>
  <si>
    <t>Town/Spatial Area</t>
  </si>
  <si>
    <t>Spatial Extent (ha)</t>
  </si>
  <si>
    <t>Spatial Extent of LPA (%)</t>
  </si>
  <si>
    <t>Disaggregated Small Site Total (Annualised)</t>
  </si>
  <si>
    <t>Ealing LPA</t>
  </si>
  <si>
    <t>Green Man Lane, W13 0NY</t>
  </si>
  <si>
    <t>Sherwood Close Estate, Sherwood Close, W13 9YJ (Phase 2 Blocks B7 &amp; B8)</t>
  </si>
  <si>
    <t>72-76 Broadway, West Ealing, London, W13 0SY</t>
  </si>
  <si>
    <t>Castle House &amp; Rome House, 119 - 127 Gordon Road, West Ealing, W13 8QD</t>
  </si>
  <si>
    <t>Twyford Abbey Nursing Home, Twyford Abbey Road, Park Roya,l London, NW10 7DP</t>
  </si>
  <si>
    <t>1 Pitshanger Lane, Ealing, London, W5 1RH</t>
  </si>
  <si>
    <t>Orion Park, Northfield Avenue, West Ealing W13 9SJ</t>
  </si>
  <si>
    <t>Orion Park, Northfield Avenue, West Ealing, W13 9SJ</t>
  </si>
  <si>
    <t>Louisa Chilton Court, Montpelier Avenue, Ealing, W5 2XP</t>
  </si>
  <si>
    <t>Kellogg Tower, Greenford Road, Greenford, Middlesex, UB6 0JA (Car Park and Building 1)</t>
  </si>
  <si>
    <t>Former GlaxoSmithKline Site And Former Sunblest Bakery Site, Greenford Road, Greenford, UB6 0HE</t>
  </si>
  <si>
    <t>Land Adjacent To 5 - 17 Chesterton Close And 5 - 17 Evesham Close, Greenford, UB6 9TE</t>
  </si>
  <si>
    <t>The Transport Yard, Wood End Gardens, Northolt, Middlesex, UB5 4QH</t>
  </si>
  <si>
    <t>High Lane Estate, Hobbayne Road, Hanwell, W7 3RJ</t>
  </si>
  <si>
    <t>St Bernard's Hospital, Uxbridge Road, Southall, Middlesex, UB1 3HW</t>
  </si>
  <si>
    <t>Wickes &amp; Nissan, 75-117 Boston Road, Hanwell, London, W7 3SA</t>
  </si>
  <si>
    <t>4 Trumpers Way, Hanwell, London, W7 2QA (Elthorne Works)</t>
  </si>
  <si>
    <t>64-66 And 70-88 Uxbridge Road, Hanwell, London, W7 3SU</t>
  </si>
  <si>
    <t>Site Of Former Northolt Grange Community Centre And Part Of St Raphael's Catholic School, Northolt, Middlesex, UB5 6NF</t>
  </si>
  <si>
    <t>Land At Dabb's Hill (West Of Perth And Huntingdon Close), Northolt, Middlesex, UB5 4AX</t>
  </si>
  <si>
    <t>Land Rear Of Tesco Superstore Hoover Building, Western Avenue, Perivale, UB6 8DW</t>
  </si>
  <si>
    <t>Land South Of Park Avenue, Park Avenue, Southall, Middlesex, UB1 3AD</t>
  </si>
  <si>
    <t>Southall Sidings, Park Avenue, Southall, Middlesex, UB1 3AD</t>
  </si>
  <si>
    <t>96 South Road, Southall, Middlesex, UB1 1RB</t>
  </si>
  <si>
    <t>Former Southall College Site, Beaconsfield Road, Southall, UB1 1DP</t>
  </si>
  <si>
    <t>The Arches Business Centre, Merrick Road, Southall, UB2 4AU</t>
  </si>
  <si>
    <t>Middlesex Business Centre, Bridge Road, Southall, Middlesex, UB2 4AB</t>
  </si>
  <si>
    <t>Quayside Quarter, Former H M Foods, Bridge Road, Southall, Middlesex, UB2 4AB</t>
  </si>
  <si>
    <t xml:space="preserve">Havelock Estate, Havelock Road, Southall, Middlesex UB2 (phases 1-4) </t>
  </si>
  <si>
    <t>Land Comprising Public Car Park, Business Premises, Roads And Adjacent Land Lying To The North West And Rear Of The Green And Adjoining Featherstone Terrace, Dominion Road And Dilloway Yard, Southall, UB2 (The Green)</t>
  </si>
  <si>
    <t>13-15 The Green, Southall, Middlesex, UB2 4AH</t>
  </si>
  <si>
    <t>Southall Gas Works Site, The Straight, Southall, Middlesex, UB1 1QX (The Green Quarter)</t>
  </si>
  <si>
    <t>Endsleigh Industrial Estate, Endsleigh Road, Southall, Middlesex, UB2 5QR</t>
  </si>
  <si>
    <t>The Printworks, Rear Of 57-61 Lea Road, Southall, Middlesex, UB2 5QA</t>
  </si>
  <si>
    <t>Alnmouth &amp; Portrush Court, Whitecote Road, Golf Links Estate, Southall, Middlesex, UB1 3NR</t>
  </si>
  <si>
    <t>Sandringham Mews, Ealing, W5 5DG</t>
  </si>
  <si>
    <t>131-137 Broadway, West Ealing, London, W13 9BE</t>
  </si>
  <si>
    <t>1 Stirling Road/1-9 Colville Road And 67-81 Stirling Road, Acton, W3 8DJ</t>
  </si>
  <si>
    <t>Bespoke - A revised masterplan application has yet to be submitted. Timing of build out should have regard to the gross figures</t>
  </si>
  <si>
    <t>425</t>
  </si>
  <si>
    <t>Note suggested modifications post Reg 19 which propose omitting phases 9.3, 9.5 and 9.6 from the allocation boundary.  Phases 9.3, 9.5 and 9.6 are now to be delivered under the approved reserved matters application (215892REM), and the capacity associated with these phases has been assigned here to the pipeline tab.</t>
  </si>
  <si>
    <t xml:space="preserve">The capacity associated with this permission is now fully accounted for. In part this capacity has been completed. A proportion has been superseded by reserved matter applications for select phases which are detailed below.  The outstanding capacity (approved in outline only currently) is superseded by the allocation input.     
Based on the original phasing plan the allocation now encapsulates phases 7.2, 7.3, 7.4, 7.5, 8.3, 10.1, 10.2, 11.1 &amp; 11.2.
Beyond the allocation boundary the remaining phases to be delivered include Phases 8.1 &amp; 8.2 (part - block C2), 9.3, 9.5 and 9.6.  The capacity associated with these permitted phases has been assigned seperately under their respective reserve matters applications below. </t>
  </si>
  <si>
    <t xml:space="preserve">Note suggested modifications post Reg 19 which propose omitting phases 9.3, 9.5 and 9.6 from the allocation boundary.  Phases 9.3, 9.5 and 9.6 are to be delivered under the approved reserved matters application (215892REM), and the capacity associated with these phases has been assigned to the pipeline tab. Based on the original phasing plan the allocation now encapsulates phases 7.2, 7.3, 7.4, 7.5, 8.3, 10.1, 10.2, 11.1 &amp; 11.2. These outstanding phases are approved in outline (182579OUT) only at this stage, but plans for further optimisation are currently being considered, which may trigger a revised application. The developer has indicated that based on a further optimisation and redesign of the site that the remaining phases covered by the allocation could yield a minimum of 1,200 units (gross), which has formed the basis of the input given here.  Note this figure supersedes the unimplemented capacity associated with the outline approval.
Beyond the allocation boundary the remaining phases to be delivered include Phases 8.1 &amp; 8.2 (part - block C2), 9.3, 9.5 and 9.6.  The capacity associated with these permitted phases has been assigned to the pipeline tab. </t>
  </si>
  <si>
    <t>Town</t>
  </si>
  <si>
    <t>Units (Net)</t>
  </si>
  <si>
    <t>Recently implemented development removes scope to accommodate residential on this site. 
The original capacity estimate (42) derived from Ealing R19 Capacity Assessment.
Note however that this site is now subject to a part-retrospective application (241738FUL) involving a change of use of the existing car showroom and MOT garage into a place of worship.  This application was submitted in May 2024 and a draft decision (pending legal agreement) was issued in November 2024.  As this application was submitted after 31/03/2024 it is omitted from the pending tab in this iteration of the trajectory, and the absence of a residential component would mean that it is zero'd out.  The convention ordinarily would be to leave in the allocation tab as we can't account for applications submitted or decided after the 31/03/2024 in the pending or pipeline tabs respectively, but given that this is a retrospective application the loss of potential residential capacity has already occurred.</t>
  </si>
  <si>
    <t>Small site permission forming part of an original large site allocation (20EA). 232370FUL essentially part replaces the earlier lapsed scheme 174077FUL (although this earlier scheme related to the allocation site in its entirety. This latter application (232370FUL) relates to Louisa Chilton Court only forming the eastern part of the allocation site and doesn't impinge on the nursing accommodation at 76. This latter permission replaces 6 original flats with 4 large homes. Various pre-commencement conditions discharged Oct 2024. Details relating to land contamination indicate that ground works have commenced. The net loss of 2 units arising from 232370FUL is excluded the Conventional Pipeline (Large) tab, as this scheme no longer forms part of a large site allocation and as an independent entry constitutes a small site permission.</t>
  </si>
  <si>
    <t xml:space="preserve">No residential component proposed.
Note existing units (6) at Crowborough Court.
Appraised as part of Tall Building Feasibility Study. 
Part of the site (Exchange Plaza) is subject to extant and pending permissions. The commenced permission 164805FUL (at Exchange Plaza) is for commercial only and therefore isn't assigned to the conventional pipeline. This permission appears to have stalled. A new application (241397FUL) for Exchange Plaza was submitted in April 2024, and proposes 504 rooms of student accommodation. This scheme is currently omitted from the NSC Pending Tab as it was submitted after 31/03/2024.   
</t>
  </si>
  <si>
    <t xml:space="preserve">Approved permission 203275FULR3 no longer being pursued (possibly lapsed) as building to be retained - and therefore is omitted from the pipeline.  The redevelopment of the car park area is still to be pursued.  For this area the capacity estimate (188) is derived from Tall Building Feasibility Study. Revised figures not informed by extant or pending applications.
</t>
  </si>
  <si>
    <t>Below Large Site threshold.
Note 213658FUL now sits beyond the allocation boundary.Again as a small site application this is not assigned to pipeline either.</t>
  </si>
  <si>
    <t xml:space="preserve">Below Large Site threshold.
Note the Tall Building study examined and estimated capacity from a wider site known as Ealing Cluster B encompassing allocations 11EA, 10EA, 12EA, 14EA, 13EA, 09EA and unallocated areas including, 85-97 Broadway, 117-129 Broadway and the Holiday Inn (67-75). Whilst separate figures are given for 09EA and 12EA, the other allocations and areas have been clustered for the purpose of estimated capacity, generating a single capacity figure of 526.
</t>
  </si>
  <si>
    <t>Capacity derived from Tall Building Feasibility Study. This study examined and estimated capacity from a wider site known as Ealing Cluster B encompassing allocations 11EA, 10EA, 12EA, 14EA, 13EA, 09EA and unallocated areas including, 85-97 Broadway, 117-129 Broadway and the Holiday Inn (67-75). Whilst separate figures are given for 09EA and 12EA, the other allocations and areas have been clustered for the purpose of estimated capacity, generating a single capacity figure of 526.
The capacity entry here is intended to relate to 11EA only.  The figure of 526 has been adjusted down to account for the removal of 10EA, 13EA, 14EA, 85-97 Broadway, 117-129 Broadway and the Holiday Inn (67-75). This adjustment equates to around 40% of the combined total.
Existing sheltered accommodation (O'Grady Court - 58 residential postal addresses recorded in Gazetteer, although numbering goes up to 62) has been accounted for to determine net figure.</t>
  </si>
  <si>
    <t>Scenario 29 (reflecting gross figure).</t>
  </si>
  <si>
    <t>Works commenced Jan 2023, although now stalled as appointed construction firm has gone bankrupt.</t>
  </si>
  <si>
    <t>Bespoke. Phasing informed by scheme specific information. Phase 2 completed Autumn 2024</t>
  </si>
  <si>
    <t>Note pending application 232010FUL for wholly employment scheme (no residential component now proposed). If alternative employment scheme is approved 191022FUL may ultimately not be progressed further and accordingly any residential capacity will need to be removed from the trajectory.  This will need to be monitored.  Consider also if this site overlaps in anyway with Windfall 003.</t>
  </si>
  <si>
    <t>02AC (AC04)</t>
  </si>
  <si>
    <t>01EA (EA01)</t>
  </si>
  <si>
    <t>09EA (EA16)</t>
  </si>
  <si>
    <t>07HA (HA12)</t>
  </si>
  <si>
    <t>No (04SO amended to exclude this site)</t>
  </si>
  <si>
    <t>08SO (SO11)</t>
  </si>
  <si>
    <t>09SO (S012)</t>
  </si>
  <si>
    <t>10SO (SO13)</t>
  </si>
  <si>
    <r>
      <t>07SO (SO10</t>
    </r>
    <r>
      <rPr>
        <sz val="11"/>
        <color rgb="FF7030A0"/>
        <rFont val="Calibri"/>
        <family val="2"/>
        <scheme val="minor"/>
      </rPr>
      <t>)</t>
    </r>
  </si>
  <si>
    <t>11SO (SO14)</t>
  </si>
  <si>
    <t>13SO (SO16)</t>
  </si>
  <si>
    <t>03EA (EA03)</t>
  </si>
  <si>
    <t xml:space="preserve"> 95 C3 units proposed. Part supersedes 214611FUL. PBSA 200 studios and 229 clusters also proposed (equates to 429 bedrooms).</t>
  </si>
  <si>
    <t>15EA (EA24)</t>
  </si>
  <si>
    <t>06GR (GR10)</t>
  </si>
  <si>
    <t>05HA (HA07)</t>
  </si>
  <si>
    <t>Allocation capacity estimate (04HA &amp; 05HA) subsumes capacity from permitted (172913FUL) and pending schemes (215983FUL). Note also below Large Site threshold, but forming component part of allocation.</t>
  </si>
  <si>
    <t>02NO (NO02)</t>
  </si>
  <si>
    <t>07SO (SO10)</t>
  </si>
  <si>
    <t>16EA (EA25)</t>
  </si>
  <si>
    <t>MP001</t>
  </si>
  <si>
    <t>MP002</t>
  </si>
  <si>
    <t>MP003</t>
  </si>
  <si>
    <t>MP004</t>
  </si>
  <si>
    <t>MP005</t>
  </si>
  <si>
    <t>MP006</t>
  </si>
  <si>
    <t>MP007</t>
  </si>
  <si>
    <t>Windfall Masterplan Large</t>
  </si>
  <si>
    <r>
      <rPr>
        <b/>
        <sz val="11"/>
        <rFont val="Calibri"/>
        <family val="2"/>
        <scheme val="minor"/>
      </rPr>
      <t>Bespoke</t>
    </r>
    <r>
      <rPr>
        <sz val="11"/>
        <rFont val="Calibri"/>
        <family val="2"/>
        <scheme val="minor"/>
      </rPr>
      <t xml:space="preserve"> - Recent approval of piling works in April 2024. Demolition of original blocks commenced in June 2024. The first homes are expected to be delivered in Autumn 2026. </t>
    </r>
  </si>
  <si>
    <t>Acton Gardens, Bollo Lane, W3 8TQ (Phases 8.1 &amp; 8.2 part)</t>
  </si>
  <si>
    <r>
      <t xml:space="preserve">This site was part completed under earlier scheme (193424HYBRID): 100 existing units (phase 1a) were demolished in March 2021. 113 new units were completed in Feb 2023. The latter application 221747HYBRID supersedes the unimplemented parts of 193424HYBRID.  221747HYBRID is also part implemented: 182 new units were completed in January 2024.
221747HYBRID records 1115 gains (of which 182 were completed 10/01/2024) and 130 losses
193424HYBRID records 990 gains (of which 113 were completed 01/02/2023 &amp; 877 superseded) and 230 losses (of which 100 were completed/lost 01/03/2021 &amp; 130 superseded)
</t>
    </r>
    <r>
      <rPr>
        <u/>
        <sz val="11"/>
        <rFont val="Calibri"/>
        <family val="2"/>
        <scheme val="minor"/>
      </rPr>
      <t>Combined Permitted</t>
    </r>
    <r>
      <rPr>
        <sz val="11"/>
        <rFont val="Calibri"/>
        <family val="2"/>
        <scheme val="minor"/>
      </rPr>
      <t xml:space="preserve">
1115 + 113 = 1228 gross gain
130 + 100 = 230 gross loss
998 net
</t>
    </r>
    <r>
      <rPr>
        <u/>
        <sz val="11"/>
        <rFont val="Calibri"/>
        <family val="2"/>
        <scheme val="minor"/>
      </rPr>
      <t>Combined unimplemented</t>
    </r>
    <r>
      <rPr>
        <sz val="11"/>
        <rFont val="Calibri"/>
        <family val="2"/>
        <scheme val="minor"/>
      </rPr>
      <t xml:space="preserve">
933 gross gain
130 gross loss
803 net</t>
    </r>
  </si>
  <si>
    <t>Likely beyond 5 years, although loss of existing units will likely happen at outset of development programme.</t>
  </si>
  <si>
    <t>Scenario 3. Note phase 6a now completed in November 2024.</t>
  </si>
  <si>
    <t>Phases 1, 2, 3 &amp; 5 completed. Phase 6a - Felix Road Terrace comprises 23 units, Phase 6b -Block D1 16 units.  Phase 6b - Blocks D2, D3 &amp; D4 (53 units) superseded by 223093HYBRID (see 'Pending' tab). Phase 6a and part of 6b were under construction (6a commenced July 2022) as of 31/03/2024.</t>
  </si>
  <si>
    <t>Bespoke - Phasing informed by scheme specific information. Work has started on block K (shop) in May 2023.Have to deliver in a linear fashion - limited space for decanting.  Phase 1 must be completed .  Hope to reach practical completion on phase 1 within 2.5 years.  Only then can phase 2 start - build out over next 2.5 years . Then phase 3 within next 2.5 years.  7.5 years - 10 years total build out - but timing ultimately subject to funding and so may be some slippage. Note original development partner went into administration in late 2023.</t>
  </si>
  <si>
    <t>Bespoke. Phase S3, comprising the remaining 214 residential units would commence later due to the Trust’s need to maintain services during the construction of the new Medium Secure Unit, and subject to funding.</t>
  </si>
  <si>
    <t>Superseded</t>
  </si>
  <si>
    <r>
      <t>The development is being built in 2 phases due to delayed vacant possession of part of the site. Phase 1 comprising 191 units completed in January 2023. Phase 2 (169) started Nov 2021, and due to early autumn 2024 (</t>
    </r>
    <r>
      <rPr>
        <sz val="11"/>
        <color theme="1"/>
        <rFont val="Calibri"/>
        <family val="2"/>
        <scheme val="minor"/>
      </rPr>
      <t>confirmed completed late Sept 2024)</t>
    </r>
  </si>
  <si>
    <t>Development completed, all units completed 13/02/2024.</t>
  </si>
  <si>
    <t>Bespoke. Phasing informed by scheme specific information. Works commenced May 2021. Now well advanced. Site visited Dec 2024 - due to complete early 2025.</t>
  </si>
  <si>
    <t>Bespoke. CIL records confirm commencement May 2023 for phase 1. 5 phases (over 5 blocks) proposed in total. Phase 1 comprising 94 units due to complete July 2025.</t>
  </si>
  <si>
    <t xml:space="preserve">Capacity for this site assigned to pipeline and allocation no longer pursued.
</t>
  </si>
  <si>
    <t xml:space="preserve">Bespoke. Phasing informed by scheme specific information. CIL records confirm commencement May 2023. Enabling works completed July 2023. Work paused after enabling works to allow re-design to account for changes to fire safety regs, with amendments (243164NMA) with no change to unit numbers approved in September 2024. Scheme comprises three buildings.  Building A comprises 169 units, building B comprises 210 units, and building C comprises 81 units.  Although this scheme is progressing revisions are anticipated for phase B. </t>
  </si>
  <si>
    <t>Bespoke. CIL records confirm commencement October 2022. Work is set to be completed in March 2025.</t>
  </si>
  <si>
    <t>Bespoke. CIL records confirm commencement 07/10/2022. Comprises four main buildings/blocks. Construction is expected to take 49 months.</t>
  </si>
  <si>
    <t xml:space="preserve">Capacity for this site assigned to pipeline in this instance rather than allocation. Note the initial allocation estimate derived from the Tall Building Study is significantly below  the approved total under this scheme, hence the decision to default to using the pipeline figures for this site. Note the boundary of this permission is slightly smaller than the allocation as this permission excludes Unit K. The outline total (2083) input adjusted down to account for reserved matter application 224785REM for plots A &amp; B which are recorded in a separate line below. 
</t>
  </si>
  <si>
    <t>Capacity for this site assigned to pipeline in this instance rather than allocation. Note the initial allocation estimate (453 gross) derived from the Tall Building Study is below  the approved total under this scheme, hence the decision to default to using the pipeline figures for this site. Note this application registers no existing residential units at the site.</t>
  </si>
  <si>
    <t>Bespoke. Applicant has indicated a 2 year build out period, but pre-commencement conditions have yet to be discharged.</t>
  </si>
  <si>
    <t>Below Large Site threshold, but forming component part of allocation. Proposed capacity deriving from this part of the site is excluded from allocation estimate which has been derived from the tall building assessment. This input therefore supplements the separate capacity estimate for the allocation. The original bedsits at this site have long been vacant and are not habitable and therefore are excluded from any exiting unit count. Note this extant scheme may be potentially superseded at a future date by 243547FUL for student accommodation at 13-19 The Green. Note this application was received and validated in September 2024, after the 31st March 2024 cut off.</t>
  </si>
  <si>
    <t>Phase 3 is under construction and due to complete in 2024. Comprises 8 buildings. Scenario 6.</t>
  </si>
  <si>
    <t>Small site which forms part of a bigger allocation (13SO). Capacity is assigned both to the pipeline (9) and allocation (50) tabs.</t>
  </si>
  <si>
    <t>Bespoke phasing - spread over 2 years, although as single block the scheme will likely complete in a single year. CIL records suggest that works started June 2020, but applicant indicates that work commenced in November 2019. Completion anticipated in 2025.</t>
  </si>
  <si>
    <t>The permission allows for up to 650 bedrooms, although the original design comprised 565 units.  Later revisions (195106NMA)  reduce this number down to 561 bedrooms. Assume completion within first 5 years.</t>
  </si>
  <si>
    <t>Adds additional floors to 174485FUL, creating 144 additional rooms. Note this scheme references 562 as part of original scheme.</t>
  </si>
  <si>
    <t>Bespoke phasing - spread over 2 years. The construction management plan indicates a construction programme of 24 months. No pre-commencement conditions have been discharged as yet.</t>
  </si>
  <si>
    <t>This scheme was previously assigned to Pending tab in earlier iteration of the trajectory. Bed figures converted to units and existing units (4) deducted. Note also that this capacity here (173) is supplemented with additional capacity (43) for the wider site via the allocation tab.</t>
  </si>
  <si>
    <t xml:space="preserve">Bespoke - Decision issued May 2024. A number of conditions are pending consideration. These include a construction management plan which indicate that demolition could start in Autumn 2024 with final fit out in Summer 2027.  This is adjusted by 6 months to account for pending status. The C3 and PBSA accommodation are located in separate blocks. </t>
  </si>
  <si>
    <t>Bespoke - Decision issued Nov 2024. Phasing informed by scheme specific information. Supporting documents indicate that Phase 4 &amp; 6b estimated to be completed by March 2027</t>
  </si>
  <si>
    <t>Bespoke - Phasing informed by scheme specific information.  A decision has now been issued (06/09/2024) Phase 3 site formerly Target House demolition commenced July 2024, and the construction of the new homes is estimated to begin in February 2025 and complete in 2027.</t>
  </si>
  <si>
    <t>This application relates to phase 3 only. Note block C4 has transferred from phase 2. Phases 1 complete.  Phase 2 (P/2014/6383) previously assigned to pipeline but now completed. Phase 2 was part completed March 2023. Remaining Blocks B7 &amp; B8 completed Aug 2023.</t>
  </si>
  <si>
    <t>Scenario 15. The construction method statement indicates an overall construction programme of 3.5 - 4 years.</t>
  </si>
  <si>
    <t>The 3 existing units are all private.  A total of 111 affordable units are proposed comprising 71 London Affordable Rent units and 40 Shared Ownership units. 242375NMA seeks to amend tenure to provide all units as affordable.</t>
  </si>
  <si>
    <t>Bespoke - Phasing informed by scheme specific information. Application is still pending. Indicative programme suggests works could start in mid 2024, although this is now delayed pending determination of the application, with pre-commencement conditions then to follow.  Construction Logistic Plan indicates build out expected over 28 months.</t>
  </si>
  <si>
    <t>01GR (GR01)</t>
  </si>
  <si>
    <t>Record edited May 24 - moved to NSC Pipeline tab as decision issued 22 March 2024</t>
  </si>
  <si>
    <t>No relevant planning applications. 
Capacity derived from Ealing R19 Capacity Assessment.
Note TTLP/Places for London have examined 3 scenarios for this site.  Scenario A allocation parameters could deliver 317 units.  The other two scenarios identify the sites potential capacity as 700 or 800 units.</t>
  </si>
  <si>
    <t>Acton Vale Industrial Park &amp; Westgate House, 43-55 The Vale, Acton W3 7RR</t>
  </si>
  <si>
    <t>223774FUL (part)</t>
  </si>
  <si>
    <t>Retail led, mixed-use scheme. with significant retail, employment and community space provision.</t>
  </si>
  <si>
    <t>Phasing broadly aligned with permitted scheme - Scenario 14</t>
  </si>
  <si>
    <t>The capacity for this site is split between the NSC pipeline and allocation tabs.  The equivalent of 173 units is therefore also assigned under 221687FUL to NSC Pipeline tab.  
An additional capacity uplift for the wider site is derived from the Tall Building feasibility Study, and then adjusted to account for co-living scheme (221687FUL) reflecting reduced developable area.</t>
  </si>
  <si>
    <t>Residential-led, mixed-use scheme. with significant retail, employment, leisure and community space provision</t>
  </si>
  <si>
    <t xml:space="preserve">
193500FUL (which itself supersedes 163829FUL and 180248FUL)
184095FUL (withdrawn).</t>
  </si>
  <si>
    <t xml:space="preserve">Below Large Site threshold.
Recently permitted application 225080FUL on eastern half of the allocation has site area of 0.08ha. Whilst this constitutes a small site application, as it comprises NSC accommodation it is included in the NSC Pipeline. 94 co-living units proposed, which equates to 52 conventional units. Minus existing 3 units leaves 49 net units.
</t>
  </si>
  <si>
    <r>
      <rPr>
        <b/>
        <sz val="11"/>
        <rFont val="Calibri"/>
        <family val="2"/>
        <scheme val="minor"/>
      </rPr>
      <t>Bespoke</t>
    </r>
    <r>
      <rPr>
        <sz val="11"/>
        <rFont val="Calibri"/>
        <family val="2"/>
        <scheme val="minor"/>
      </rPr>
      <t xml:space="preserve"> - Whilst the capacity estimate here is not taken from an extant or pending permission, the site is subject to a live application (233076FUL) at present. Note the indicative construction programme for that application was expected to last for 54 months with completion originally anticipated for late 2027. This scheme is now subject to an appeal and so any programme is likely to be delayed.</t>
    </r>
  </si>
  <si>
    <t xml:space="preserve">Capacity derived from Tall Building Feasibility Study. TB study estimate takes precedent over pending application 233076FUL (which is now also subject to an appeal).
</t>
  </si>
  <si>
    <r>
      <t xml:space="preserve">Capacity assigned to 'NSC Pending' Tab reflecting pending application 233551FUL for PBSA accommodation which equates to 179 units.
Note this 'NSC Pending' input supersedes initial capacity estimate (225 units) derived from Tall Building Feasibility Study.
</t>
    </r>
    <r>
      <rPr>
        <i/>
        <sz val="11"/>
        <rFont val="Calibri"/>
        <family val="2"/>
        <scheme val="minor"/>
      </rPr>
      <t xml:space="preserve">
</t>
    </r>
    <r>
      <rPr>
        <sz val="11"/>
        <rFont val="Calibri"/>
        <family val="2"/>
        <scheme val="minor"/>
      </rPr>
      <t xml:space="preserve">
</t>
    </r>
  </si>
  <si>
    <t xml:space="preserve">172 units remained unimplemented from P/2015/4089 however this app has now lapsed.  The early CfS submission indicates that a fresh scheme for phase 2 will be progressed at some point based on an indicative estimate of 200+ units.  Until such an alternative scheme is progressed the capacity estimate for this allocation will continue to be based off the earlier unimplemented component (i.e. 172 units).  </t>
  </si>
  <si>
    <t xml:space="preserve">Capacity is assigned to allocation, but informed by recent application.  Note the most recent application (241706OUT) was submitted after 31/03/2024 and accordingly is omitted from the Conventional Pending tab. This is a hybrid application with outline consent only been sought for the residential component at present.  The description provides for up to 300 units, but plans indicate 295 units at present.
</t>
  </si>
  <si>
    <t xml:space="preserve">Boundary amended to exclude extant scheme on part of the site bringing this allocation into the small site category. 
Original capacity estimate derived from Ealing R19 Capacity Assessment. 174077FUL (involving the creation of 9 additional nursing home rooms and 2 additional C3 flats) believed to have lapsed. This lapsed scheme is now also essentially part replaced by 232370FUL.  This latter application relates to Louisa Chilton Court only to the east of the now amended allocation site and doesn't impinge on the nursing accommodation at 76. This latter proposal replaces 6 flats with 4 large homes. The allocation assumes retention of existing nursing accommodation (comprising 24 bed spaces), with scope for rationalisation of some buildings and intensification (presumably as extensions). The net loss of 2 units arising from 232370FUL was originally accounted for under the Conventional Pipeline (Large) tab. If combined with the allocation input this would give an overall net capacity of 13 (15 from this allocation and -2 from 232370FUL). 
</t>
  </si>
  <si>
    <t>Sports-led scheme with enabling residential use facilitating access to sports and play pitches.</t>
  </si>
  <si>
    <t>No relevant planning applications. 
Capacity derived from Ealing R19 Capacity Assessment.
Note modifications amend 'proposed use' to include and /or employment use. Capacity is halved to reflect probability of one of two scenarios being delivered.</t>
  </si>
  <si>
    <t xml:space="preserve">A pending application (223478FUL) involving the redevelopment of the police station for 36 units - is listed in the 'Conventional Pending' tab, although its contribution is substituted by this allocation input instead.  The allocation capacity input has been informed by the Tall Building Feasibility Study, which assumes residential on the police station part of the site (block A GR01), achieved via the conversion of the police station with some infill to the rear.  It is noteworthy that the capacity estimate for GR01 is 6 units only and falls significantly below the pending scheme for the police station, although the pending scheme involves the comprehensive redevelopment of the police station site.  </t>
  </si>
  <si>
    <t>Residential, leisure, community, health and place of worship</t>
  </si>
  <si>
    <t>231604FUL (pending as of 31/03/2024)
221440FUL (refused)</t>
  </si>
  <si>
    <t xml:space="preserve">Site capacity assigned to 'Conventional Pending' instead reflecting planning application ref  231604FUL
</t>
  </si>
  <si>
    <t xml:space="preserve">No relevant planning applications. 
Capacity derived from Tall Buildings Strategy. Note figures given here also encompass neighbouring site 05HA.
</t>
  </si>
  <si>
    <t>N/A Covered in figure provided for 04HA</t>
  </si>
  <si>
    <t>Capacity derived from Tall Buildings Strategy. Estimated capacity yield for this site included as part of 04HA figures. Tall building strategy capacity assessment subsumes capacity calculated from previous permissions (172913FUL (commenced but stalled) &amp; 215983FUL (pending with resolution to grant for 43 units).</t>
  </si>
  <si>
    <t>Residential-led, mixed-use scheme including leisure/sport and community use.</t>
  </si>
  <si>
    <t>N/A Captured in figure provided for 04HA</t>
  </si>
  <si>
    <t xml:space="preserve">The original masterplan permission (PP/2013/2127) encompassed all 7 phases (delivering a net uplift of 122 which was subsequently revised up to 196).  Phases 1, 2, 3, 4 &amp; 6 have been implemented. Works on phase 5 have yet to commence, although this phase as currently permitted involves refurbishment only (i.e. no uplift).  Phase 7 (contributing a net uplift of 2 units) remains unimplemented. As per the permitted scheme phase 7 'Greater Copley' comprises 6 new-build homes, plus the refurbishment of 333 flats at Monmouth, Oxford, Paddington, Pembroke, Radnor, Shropshire, Somerset and Stafford Courts. The existing plans for both phases 7 &amp; 5 are however now subject to an ongoing viability review, which may result in a revised planning application. An initial high level feasibility study undertaken for phase 7 only indicated that an alternative scheme could yield circa 700 units (gross).  With the inclusion phase 5 this figure may be refined further.  Pending the completion of the viability review,  the capacity figure given here is drawn from the earlier feasibility study for phase 7 only. </t>
  </si>
  <si>
    <t>Employment-led, mixed scheme, including leisure/sport use.</t>
  </si>
  <si>
    <t>Residential and commercial</t>
  </si>
  <si>
    <t>Bespoke. Phasing to reflect permission at sorting office (PP/2015/4921 commenced Jan 2020) and pre-app activity for Kings Hall.</t>
  </si>
  <si>
    <t>Residential, education, community and leisure/sport use</t>
  </si>
  <si>
    <t>Beyond 5 years. Complex land assembly my impact timing of delivery. Scenario 29</t>
  </si>
  <si>
    <t>Residential above retail ground floor and community facilities</t>
  </si>
  <si>
    <t>Fairlawn Hall and Science of the Soul Centre, 30 Shrubbery Road &amp; 39-47 High Street, Southall, UB1 3HB</t>
  </si>
  <si>
    <t xml:space="preserve">Capacity derived from the Tall Building Feasibility Study.
Tall building strategy capacity assessment (362 gross or 326 net) supersedes capacity figures derived from live application 223246FUL which relates to the banqueting hall only on the the eastern side of the site.  The Feasibility Study excludes part of site covered by 216215FUL (pipeline) at the western end of the allocation  (13-15 The Green), but encompasses the banqueting hall, Maypole Court and The Limes. In terms of existing units on the site Maypole Court comprises 16 self contained units, and the Limes comprises a 20-bed special care unit. Combined this equates to 36 existing units. </t>
  </si>
  <si>
    <t>216215FUL
223246FUL (Pending)
243547FUL (Pending)</t>
  </si>
  <si>
    <t>The Limes, Maypole Court, Banqueting Centre, 13 - 19 The Green and 10 Merrick Road, Southall, UB2 4AU.</t>
  </si>
  <si>
    <t>Original capacity figure (1274) given was derived from the Tall Building Feasibility Study. It is noted that this estimated figure falls below the permitted capacity under extant permission (183673OUT). It has been determined therefore that the pipeline capacity figure is to supersede the allocation estimate in this instance. Note also the allocation boundary encompasses Unit K which is excluded from the boundary of the outline permission.</t>
  </si>
  <si>
    <t>No relevant planning applications.
Capacity derived from Ealing R19 Capacity Assessment. 12 existing residential units identified at this site (9 at Witley Court and 3 at Heller House).</t>
  </si>
  <si>
    <t>The boundary of the allocation excludes areas covered by phases 0, 1, 2 &amp; 3, and encompasses phases 4-14 only.  
Phase 0 (Suningdale Court) 44 units P/2006/0275 completed.
Phase 0 (Suningdale Court) 22 units PP/2010/3879 completed.
Phase 1 (David's Court and Lytham Court) -17 units PP/2012/3052 &amp; PP/2013/4843 completed
Phase 2 (Peterhead Court) 48 units PP/2015/3086 completed.
Phase 3 (Alnmouth &amp; Portrush Court) 59 units 221501REM commenced March 2023.
Phases 4-14 at pre-planning stage.  An initial high-level feasibility study examined different development scenarios for the site, from partial to comprehensive redevelopment.  This has generated a range of figures from 294 (net) / 430 (gross) for partial development to 945 (net) / 1,463 (gross) for comprehensive development of these phases.  It is anticipated that these figures will be refined further in light of emerging masterplanning work for this site.  In the interim, and taking a cautious approach the lower range are inputted here in the trajectory.</t>
  </si>
  <si>
    <t>Residential (infill)</t>
  </si>
  <si>
    <t xml:space="preserve">204553FUL for 149 units (0.22ha)
214991FUL for 88 units (0.13ha)
201379OUT for 852 units
231285FUL for 124 units (0.2ha &amp; pending)
232800FUL for 95 units and 429 PBSA beds (pending)
</t>
  </si>
  <si>
    <t>Affordable Low Cost Net (Nov 23)</t>
  </si>
  <si>
    <t>Affordable Intermediate Net (Nov 23)</t>
  </si>
  <si>
    <t>Affordable Total Net (Nov 23)</t>
  </si>
  <si>
    <t>Net Percentage % (Nov 23)</t>
  </si>
  <si>
    <t>Affordable Notes (Nov 23)</t>
  </si>
  <si>
    <t>Affordable Breakdown (Nov 2023) To be updated</t>
  </si>
  <si>
    <t>Affordable Component (Nov 2023) To be updated</t>
  </si>
  <si>
    <t>Affordable Component (November 2023) To be updated</t>
  </si>
  <si>
    <t>Affordable Component - To be updated</t>
  </si>
  <si>
    <t>Site / Area or Scheme ID</t>
  </si>
  <si>
    <t>Tab Name</t>
  </si>
  <si>
    <t>Description</t>
  </si>
  <si>
    <t>Notes &amp; Guidance</t>
  </si>
  <si>
    <t>Guidance on how to read the trajectory – to be added</t>
  </si>
  <si>
    <t>Trajectory</t>
  </si>
  <si>
    <t xml:space="preserve">Headline outputs.  Requirement and Completion figure are recorded as both discrete annual outputs and as cumulative figures.  The variance between completions and requirement is recorded. A rolling requirement balance adjusted to account for completions (actual and predicted) is also presented. Charts show the distribution of any variance over the plan period. </t>
  </si>
  <si>
    <t>Scheme level completion details covering years 2019/20, 2020/21, 2021/22, 2022/23 &amp; 2023/24. Scheme level details not yet added. Revert to aggregated ‘Completion Totals’</t>
  </si>
  <si>
    <t>Scheme level completion details covering years 2019/20, 2020/21, 2021/22, 2022/23 &amp; 2023/24. Scheme level detail not yet added. Revert to aggregated ‘Completion Totals’</t>
  </si>
  <si>
    <t>Conventional Completions (NSC)</t>
  </si>
  <si>
    <t>Completion Totals</t>
  </si>
  <si>
    <t>Aggregated completion totals covering 2019/20, 2020/21, 2021/22, 2022/23 &amp; 2023/24</t>
  </si>
  <si>
    <t>Projections Summary Tab</t>
  </si>
  <si>
    <t>Projected completions by year broken down by source type.</t>
  </si>
  <si>
    <t>Conventional Pipeline (Large)</t>
  </si>
  <si>
    <t>Permitted conventional capacity yet to be completed. Only capacity permitted up to the 31st March 2024 is included. Application sites are 0.25ha or larger. Sites smaller than 0.25ha are only included where these overlap large allocations and an appropriate adjustment is made to the allocation capacity estimate to avoid double counting the potential yield of the site. ‘To be completed capacity’ assigned to future years.</t>
  </si>
  <si>
    <t>NSC Pipeline</t>
  </si>
  <si>
    <t>Permitted non-conventional capacity yet to be completed. Only capacity permitted up to the 31st March 2024 is included.</t>
  </si>
  <si>
    <t>Conventional Pending (Large)</t>
  </si>
  <si>
    <t xml:space="preserve">Large site applications with residential component pending consideration or awaiting legal agreement. The pending tab only includes schemes lodged and validated up to the 31st March 2024. This tab may also include schemes where a decision was issued after 1st April 2024, and for which it was considered premature to move these schemes to the Pipeline in this iteration of the trajectory.  </t>
  </si>
  <si>
    <t>NSC Pending</t>
  </si>
  <si>
    <t xml:space="preserve">Schemes with a non-conventional component pending consideration or awaiting legal agreement. The pending tab only includes schemes lodged and validated up to the 31st March 2024. This tab may also include schemes where a decision was issued after 1st April 2024.  </t>
  </si>
  <si>
    <t>Conventional Allocations (Large)</t>
  </si>
  <si>
    <t>Allocations meeting the large sites threshold with a residential component proposed. Capacity estimates adjusted to account for units previously completed within the site or where benefitting from a relevant extant or pending permission which has fed separately into the pipeline/pending tabs.</t>
  </si>
  <si>
    <t>NSC Allocations</t>
  </si>
  <si>
    <t>Allocations proposing a non-conventional component.</t>
  </si>
  <si>
    <t>Conventional Windfall</t>
  </si>
  <si>
    <t>Projected capacity anticipated to be delivered from large windfall sites/areas</t>
  </si>
  <si>
    <t>Fixed small sites input.</t>
  </si>
  <si>
    <t>Phasing Assumptions</t>
  </si>
  <si>
    <t>Indicative phasing assumptions guiding distribution of capacity over the plan period.</t>
  </si>
  <si>
    <t>Capacity Tool Template</t>
  </si>
  <si>
    <t xml:space="preserve">Capacity assessment tool used to calculate potential capacity for select allocation sites </t>
  </si>
  <si>
    <t>Town Breakdown</t>
  </si>
  <si>
    <t>Projected completions split by seven towns</t>
  </si>
  <si>
    <t xml:space="preserve">Small site which forms part of a bigger allocation (09EA). Allocation capacity input subsumes capacity from pipeline. </t>
  </si>
  <si>
    <r>
      <t xml:space="preserve">NA </t>
    </r>
    <r>
      <rPr>
        <sz val="11"/>
        <rFont val="Calibri"/>
        <family val="2"/>
        <scheme val="minor"/>
      </rPr>
      <t>(Windfall 001)</t>
    </r>
  </si>
  <si>
    <r>
      <t>Capacity derived from Ealing R19 Capacity Assessment.</t>
    </r>
    <r>
      <rPr>
        <i/>
        <sz val="11"/>
        <rFont val="Calibri"/>
        <family val="2"/>
        <scheme val="minor"/>
      </rPr>
      <t xml:space="preserve"> </t>
    </r>
    <r>
      <rPr>
        <sz val="11"/>
        <rFont val="Calibri"/>
        <family val="2"/>
        <scheme val="minor"/>
      </rPr>
      <t xml:space="preserve"> Existing permission (190140FUL) for 9 units on small part of allocation site assigned to Pipeline.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</si>
</sst>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dd\/mm\/yyyy"/>
    <numFmt numFmtId="165" formatCode="0.0"/>
    <numFmt numFmtId="166" formatCode="0.0%"/>
  </numFmts>
  <fonts count="58" x14ac:knownFonts="1">
    <font>
      <sz val="11"/>
      <color theme="1"/>
      <name val="Calibri"/>
      <family val="2"/>
      <scheme val="minor"/>
    </font>
    <font>
      <b/>
      <sz val="11"/>
      <color theme="3" tint="-0.499984740745262"/>
      <name val="Calibri"/>
      <family val="2"/>
      <scheme val="minor"/>
    </font>
    <font>
      <b/>
      <sz val="10"/>
      <color theme="3" tint="-0.499984740745262"/>
      <name val="Calibri"/>
      <family val="2"/>
      <scheme val="minor"/>
    </font>
    <font>
      <b/>
      <sz val="9"/>
      <color indexed="81"/>
      <name val="Tahoma"/>
      <family val="2"/>
    </font>
    <font>
      <sz val="9"/>
      <color indexed="81"/>
      <name val="Tahoma"/>
      <family val="2"/>
    </font>
    <font>
      <b/>
      <sz val="11"/>
      <color theme="1"/>
      <name val="Calibri"/>
      <family val="2"/>
      <scheme val="minor"/>
    </font>
    <font>
      <b/>
      <sz val="11"/>
      <color rgb="FF00B050"/>
      <name val="Calibri"/>
      <family val="2"/>
      <scheme val="minor"/>
    </font>
    <font>
      <b/>
      <sz val="11"/>
      <color theme="4" tint="-0.249977111117893"/>
      <name val="Calibri"/>
      <family val="2"/>
      <scheme val="minor"/>
    </font>
    <font>
      <b/>
      <sz val="11"/>
      <name val="Calibri"/>
      <family val="2"/>
      <scheme val="minor"/>
    </font>
    <font>
      <b/>
      <sz val="11"/>
      <color rgb="FFFF0000"/>
      <name val="Calibri"/>
      <family val="2"/>
      <scheme val="minor"/>
    </font>
    <font>
      <sz val="11"/>
      <color indexed="8"/>
      <name val="Calibri"/>
      <family val="2"/>
      <scheme val="minor"/>
    </font>
    <font>
      <sz val="11"/>
      <name val="Calibri"/>
      <family val="2"/>
      <scheme val="minor"/>
    </font>
    <font>
      <sz val="11"/>
      <color theme="6"/>
      <name val="Calibri"/>
      <family val="2"/>
      <scheme val="minor"/>
    </font>
    <font>
      <i/>
      <sz val="11"/>
      <color theme="1"/>
      <name val="Calibri"/>
      <family val="2"/>
      <scheme val="minor"/>
    </font>
    <font>
      <i/>
      <sz val="11"/>
      <color rgb="FFFF0000"/>
      <name val="Calibri"/>
      <family val="2"/>
      <scheme val="minor"/>
    </font>
    <font>
      <sz val="10"/>
      <name val="Arial"/>
      <family val="2"/>
    </font>
    <font>
      <sz val="11"/>
      <color rgb="FFFF0000"/>
      <name val="Calibri"/>
      <family val="2"/>
      <scheme val="minor"/>
    </font>
    <font>
      <sz val="11"/>
      <color theme="9"/>
      <name val="Calibri"/>
      <family val="2"/>
      <scheme val="minor"/>
    </font>
    <font>
      <b/>
      <sz val="11"/>
      <color rgb="FF000000"/>
      <name val="Calibri"/>
      <family val="2"/>
      <scheme val="minor"/>
    </font>
    <font>
      <sz val="11"/>
      <color theme="5" tint="-0.249977111117893"/>
      <name val="Calibri"/>
      <family val="2"/>
      <scheme val="minor"/>
    </font>
    <font>
      <sz val="11"/>
      <color rgb="FF00B050"/>
      <name val="Calibri"/>
      <family val="2"/>
      <scheme val="minor"/>
    </font>
    <font>
      <sz val="11"/>
      <color rgb="FF92D050"/>
      <name val="Calibri"/>
      <family val="2"/>
      <scheme val="minor"/>
    </font>
    <font>
      <sz val="11"/>
      <color rgb="FF0070C0"/>
      <name val="Calibri"/>
      <family val="2"/>
      <scheme val="minor"/>
    </font>
    <font>
      <sz val="11"/>
      <color rgb="FF7030A0"/>
      <name val="Calibri"/>
      <family val="2"/>
      <scheme val="minor"/>
    </font>
    <font>
      <sz val="11"/>
      <color theme="7" tint="-0.499984740745262"/>
      <name val="Calibri"/>
      <family val="2"/>
      <scheme val="minor"/>
    </font>
    <font>
      <sz val="11"/>
      <color rgb="FF333333"/>
      <name val="Calibri"/>
      <family val="2"/>
      <scheme val="minor"/>
    </font>
    <font>
      <sz val="11"/>
      <color theme="1"/>
      <name val="Calibri"/>
      <family val="2"/>
      <scheme val="minor"/>
    </font>
    <font>
      <b/>
      <sz val="14"/>
      <color rgb="FF000000"/>
      <name val="Calibri"/>
      <family val="2"/>
    </font>
    <font>
      <sz val="14"/>
      <color rgb="FF000000"/>
      <name val="Calibri"/>
      <family val="2"/>
    </font>
    <font>
      <sz val="14"/>
      <color theme="1"/>
      <name val="Arial"/>
      <family val="2"/>
    </font>
    <font>
      <b/>
      <sz val="9"/>
      <color theme="1"/>
      <name val="Calibri"/>
      <family val="2"/>
      <scheme val="minor"/>
    </font>
    <font>
      <b/>
      <sz val="9"/>
      <color rgb="FF000000"/>
      <name val="Calibri"/>
      <family val="2"/>
    </font>
    <font>
      <sz val="9"/>
      <color rgb="FF000000"/>
      <name val="Calibri"/>
      <family val="2"/>
    </font>
    <font>
      <sz val="9"/>
      <color theme="1"/>
      <name val="Calibri"/>
      <family val="2"/>
    </font>
    <font>
      <i/>
      <sz val="9"/>
      <color rgb="FF000000"/>
      <name val="Calibri"/>
      <family val="2"/>
    </font>
    <font>
      <b/>
      <sz val="9"/>
      <name val="Calibri"/>
      <family val="2"/>
      <scheme val="minor"/>
    </font>
    <font>
      <sz val="9"/>
      <color theme="1"/>
      <name val="Calibri"/>
      <family val="2"/>
      <scheme val="minor"/>
    </font>
    <font>
      <sz val="9"/>
      <color rgb="FFFF0000"/>
      <name val="Calibri"/>
      <family val="2"/>
      <scheme val="minor"/>
    </font>
    <font>
      <sz val="9"/>
      <name val="Calibri"/>
      <family val="2"/>
      <scheme val="minor"/>
    </font>
    <font>
      <sz val="9"/>
      <name val="Calibri"/>
      <family val="2"/>
    </font>
    <font>
      <sz val="11"/>
      <color theme="0" tint="-0.34998626667073579"/>
      <name val="Arial"/>
      <family val="2"/>
    </font>
    <font>
      <sz val="9"/>
      <color theme="0" tint="-0.34998626667073579"/>
      <name val="Calibri"/>
      <family val="2"/>
      <scheme val="minor"/>
    </font>
    <font>
      <sz val="9"/>
      <color theme="0" tint="-0.34998626667073579"/>
      <name val="Calibri"/>
      <family val="2"/>
    </font>
    <font>
      <sz val="12"/>
      <color indexed="81"/>
      <name val="Tahoma"/>
      <family val="2"/>
    </font>
    <font>
      <b/>
      <sz val="12"/>
      <color indexed="81"/>
      <name val="Tahoma"/>
      <family val="2"/>
    </font>
    <font>
      <sz val="11"/>
      <color theme="4"/>
      <name val="Calibri"/>
      <family val="2"/>
      <scheme val="minor"/>
    </font>
    <font>
      <sz val="11"/>
      <color rgb="FF99FF33"/>
      <name val="Calibri"/>
      <family val="2"/>
      <scheme val="minor"/>
    </font>
    <font>
      <b/>
      <sz val="11"/>
      <color theme="4"/>
      <name val="Calibri"/>
      <family val="2"/>
      <scheme val="minor"/>
    </font>
    <font>
      <b/>
      <sz val="11"/>
      <color theme="8"/>
      <name val="Calibri"/>
      <family val="2"/>
      <scheme val="minor"/>
    </font>
    <font>
      <sz val="8"/>
      <name val="Calibri"/>
      <family val="2"/>
      <scheme val="minor"/>
    </font>
    <font>
      <sz val="11"/>
      <color theme="0"/>
      <name val="Calibri"/>
      <family val="2"/>
      <scheme val="minor"/>
    </font>
    <font>
      <b/>
      <sz val="11"/>
      <color rgb="FF7030A0"/>
      <name val="Calibri"/>
      <family val="2"/>
      <scheme val="minor"/>
    </font>
    <font>
      <sz val="11"/>
      <color theme="3" tint="-0.499984740745262"/>
      <name val="Calibri"/>
      <family val="2"/>
      <scheme val="minor"/>
    </font>
    <font>
      <sz val="11"/>
      <color rgb="FF000000"/>
      <name val="Calibri"/>
      <family val="2"/>
      <scheme val="minor"/>
    </font>
    <font>
      <sz val="11"/>
      <color theme="1"/>
      <name val="Aptos"/>
      <family val="2"/>
    </font>
    <font>
      <i/>
      <sz val="11"/>
      <name val="Calibri"/>
      <family val="2"/>
      <scheme val="minor"/>
    </font>
    <font>
      <sz val="11"/>
      <color theme="8"/>
      <name val="Calibri"/>
      <family val="2"/>
      <scheme val="minor"/>
    </font>
    <font>
      <u/>
      <sz val="11"/>
      <name val="Calibri"/>
      <family val="2"/>
      <scheme val="minor"/>
    </font>
  </fonts>
  <fills count="3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99FF33"/>
        <bgColor indexed="64"/>
      </patternFill>
    </fill>
    <fill>
      <patternFill patternType="solid">
        <fgColor theme="2"/>
        <bgColor indexed="64"/>
      </patternFill>
    </fill>
    <fill>
      <patternFill patternType="solid">
        <fgColor rgb="FF7030A0"/>
        <bgColor indexed="64"/>
      </patternFill>
    </fill>
    <fill>
      <patternFill patternType="solid">
        <fgColor rgb="FFCC9900"/>
        <bgColor indexed="64"/>
      </patternFill>
    </fill>
    <fill>
      <patternFill patternType="solid">
        <fgColor theme="0"/>
        <bgColor indexed="64"/>
      </patternFill>
    </fill>
    <fill>
      <patternFill patternType="solid">
        <fgColor indexed="9"/>
        <bgColor indexed="9"/>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249977111117893"/>
        <bgColor indexed="9"/>
      </patternFill>
    </fill>
    <fill>
      <patternFill patternType="solid">
        <fgColor rgb="FFFF0000"/>
        <bgColor indexed="64"/>
      </patternFill>
    </fill>
    <fill>
      <patternFill patternType="solid">
        <fgColor rgb="FFFF0000"/>
        <bgColor indexed="9"/>
      </patternFill>
    </fill>
    <fill>
      <patternFill patternType="solid">
        <fgColor theme="8"/>
        <bgColor indexed="64"/>
      </patternFill>
    </fill>
    <fill>
      <patternFill patternType="solid">
        <fgColor theme="9"/>
        <bgColor indexed="64"/>
      </patternFill>
    </fill>
    <fill>
      <patternFill patternType="solid">
        <fgColor theme="6"/>
        <bgColor indexed="64"/>
      </patternFill>
    </fill>
    <fill>
      <patternFill patternType="solid">
        <fgColor rgb="FF92D050"/>
        <bgColor indexed="64"/>
      </patternFill>
    </fill>
    <fill>
      <patternFill patternType="solid">
        <fgColor rgb="FF00B050"/>
        <bgColor indexed="64"/>
      </patternFill>
    </fill>
    <fill>
      <patternFill patternType="solid">
        <fgColor theme="9" tint="-0.499984740745262"/>
        <bgColor indexed="64"/>
      </patternFill>
    </fill>
    <fill>
      <patternFill patternType="solid">
        <fgColor rgb="FFFFC000"/>
        <bgColor indexed="64"/>
      </patternFill>
    </fill>
    <fill>
      <patternFill patternType="solid">
        <fgColor theme="1"/>
        <bgColor indexed="64"/>
      </patternFill>
    </fill>
    <fill>
      <patternFill patternType="solid">
        <fgColor rgb="FFD8EC72"/>
        <bgColor indexed="64"/>
      </patternFill>
    </fill>
    <fill>
      <patternFill patternType="solid">
        <fgColor theme="0" tint="-0.14999847407452621"/>
        <bgColor indexed="64"/>
      </patternFill>
    </fill>
    <fill>
      <patternFill patternType="solid">
        <fgColor rgb="FFFFE699"/>
        <bgColor rgb="FF000000"/>
      </patternFill>
    </fill>
    <fill>
      <patternFill patternType="solid">
        <fgColor rgb="FFFFFF00"/>
        <bgColor rgb="FF000000"/>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9"/>
      </patternFill>
    </fill>
    <fill>
      <patternFill patternType="solid">
        <fgColor rgb="FFE2EFD9"/>
        <bgColor indexed="64"/>
      </patternFill>
    </fill>
    <fill>
      <patternFill patternType="solid">
        <fgColor rgb="FFC5E0B3"/>
        <bgColor indexed="64"/>
      </patternFill>
    </fill>
    <fill>
      <patternFill patternType="solid">
        <fgColor rgb="FFE7E6E6"/>
        <bgColor indexed="64"/>
      </patternFill>
    </fill>
    <fill>
      <patternFill patternType="solid">
        <fgColor theme="2"/>
        <bgColor indexed="9"/>
      </patternFill>
    </fill>
    <fill>
      <patternFill patternType="solid">
        <fgColor theme="2" tint="-9.9978637043366805E-2"/>
        <bgColor indexed="64"/>
      </patternFill>
    </fill>
  </fills>
  <borders count="106">
    <border>
      <left/>
      <right/>
      <top/>
      <bottom/>
      <diagonal/>
    </border>
    <border>
      <left style="medium">
        <color theme="3" tint="-0.499984740745262"/>
      </left>
      <right style="medium">
        <color theme="3" tint="-0.499984740745262"/>
      </right>
      <top style="medium">
        <color theme="3" tint="-0.499984740745262"/>
      </top>
      <bottom/>
      <diagonal/>
    </border>
    <border>
      <left style="medium">
        <color theme="3" tint="-0.499984740745262"/>
      </left>
      <right style="medium">
        <color theme="3" tint="-0.499984740745262"/>
      </right>
      <top style="medium">
        <color theme="3" tint="-0.499984740745262"/>
      </top>
      <bottom style="medium">
        <color theme="3" tint="-0.499984740745262"/>
      </bottom>
      <diagonal/>
    </border>
    <border>
      <left style="thin">
        <color theme="4"/>
      </left>
      <right style="thin">
        <color theme="4"/>
      </right>
      <top style="thin">
        <color theme="4"/>
      </top>
      <bottom style="thin">
        <color theme="4"/>
      </bottom>
      <diagonal/>
    </border>
    <border>
      <left style="medium">
        <color theme="3" tint="-0.499984740745262"/>
      </left>
      <right/>
      <top style="medium">
        <color theme="3" tint="-0.499984740745262"/>
      </top>
      <bottom style="medium">
        <color theme="3" tint="-0.499984740745262"/>
      </bottom>
      <diagonal/>
    </border>
    <border>
      <left style="thin">
        <color theme="4"/>
      </left>
      <right style="thin">
        <color theme="4"/>
      </right>
      <top style="thin">
        <color theme="4"/>
      </top>
      <bottom/>
      <diagonal/>
    </border>
    <border>
      <left style="medium">
        <color theme="3" tint="-0.499984740745262"/>
      </left>
      <right/>
      <top style="medium">
        <color theme="3" tint="-0.499984740745262"/>
      </top>
      <bottom/>
      <diagonal/>
    </border>
    <border>
      <left style="medium">
        <color theme="3" tint="-0.499984740745262"/>
      </left>
      <right/>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thin">
        <color theme="4"/>
      </left>
      <right style="thin">
        <color theme="4"/>
      </right>
      <top/>
      <bottom style="thin">
        <color theme="4"/>
      </bottom>
      <diagonal/>
    </border>
    <border>
      <left style="medium">
        <color indexed="64"/>
      </left>
      <right style="medium">
        <color theme="3" tint="-0.499984740745262"/>
      </right>
      <top style="medium">
        <color indexed="64"/>
      </top>
      <bottom style="medium">
        <color indexed="64"/>
      </bottom>
      <diagonal/>
    </border>
    <border>
      <left style="medium">
        <color theme="3" tint="-0.499984740745262"/>
      </left>
      <right style="medium">
        <color indexed="64"/>
      </right>
      <top style="medium">
        <color indexed="64"/>
      </top>
      <bottom style="medium">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top style="medium">
        <color indexed="64"/>
      </top>
      <bottom style="medium">
        <color indexed="64"/>
      </bottom>
      <diagonal/>
    </border>
    <border>
      <left style="thin">
        <color theme="4"/>
      </left>
      <right/>
      <top style="thin">
        <color theme="4"/>
      </top>
      <bottom/>
      <diagonal/>
    </border>
    <border>
      <left style="medium">
        <color theme="3" tint="-0.499984740745262"/>
      </left>
      <right/>
      <top style="thin">
        <color theme="4"/>
      </top>
      <bottom style="thin">
        <color theme="4"/>
      </bottom>
      <diagonal/>
    </border>
    <border>
      <left/>
      <right/>
      <top/>
      <bottom style="medium">
        <color theme="3"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top style="medium">
        <color theme="0" tint="-0.249977111117893"/>
      </top>
      <bottom/>
      <diagonal/>
    </border>
    <border>
      <left style="thin">
        <color theme="0" tint="-0.249977111117893"/>
      </left>
      <right/>
      <top/>
      <bottom style="thin">
        <color theme="0" tint="-0.249977111117893"/>
      </bottom>
      <diagonal/>
    </border>
    <border>
      <left style="medium">
        <color theme="0" tint="-0.249977111117893"/>
      </left>
      <right style="medium">
        <color theme="0" tint="-0.249977111117893"/>
      </right>
      <top style="medium">
        <color theme="0" tint="-0.249977111117893"/>
      </top>
      <bottom/>
      <diagonal/>
    </border>
    <border>
      <left/>
      <right/>
      <top/>
      <bottom style="medium">
        <color theme="0" tint="-0.249977111117893"/>
      </bottom>
      <diagonal/>
    </border>
    <border>
      <left style="thin">
        <color indexed="22"/>
      </left>
      <right style="thin">
        <color indexed="22"/>
      </right>
      <top style="thin">
        <color indexed="22"/>
      </top>
      <bottom style="thin">
        <color indexed="22"/>
      </bottom>
      <diagonal/>
    </border>
    <border>
      <left style="medium">
        <color theme="6"/>
      </left>
      <right style="thin">
        <color theme="6"/>
      </right>
      <top style="medium">
        <color theme="6"/>
      </top>
      <bottom style="thin">
        <color theme="6"/>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medium">
        <color theme="6"/>
      </left>
      <right style="thin">
        <color theme="6"/>
      </right>
      <top style="thin">
        <color theme="6"/>
      </top>
      <bottom style="medium">
        <color theme="6"/>
      </bottom>
      <diagonal/>
    </border>
    <border>
      <left style="thin">
        <color theme="6"/>
      </left>
      <right style="thin">
        <color theme="6"/>
      </right>
      <top style="thin">
        <color theme="6"/>
      </top>
      <bottom style="medium">
        <color theme="6"/>
      </bottom>
      <diagonal/>
    </border>
    <border>
      <left style="thin">
        <color theme="6"/>
      </left>
      <right style="medium">
        <color theme="6"/>
      </right>
      <top style="thin">
        <color theme="6"/>
      </top>
      <bottom style="medium">
        <color theme="6"/>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thin">
        <color theme="0" tint="-0.249977111117893"/>
      </left>
      <right/>
      <top/>
      <bottom/>
      <diagonal/>
    </border>
    <border>
      <left style="thin">
        <color indexed="22"/>
      </left>
      <right style="thin">
        <color indexed="22"/>
      </right>
      <top/>
      <bottom/>
      <diagonal/>
    </border>
    <border>
      <left/>
      <right style="thin">
        <color theme="0" tint="-0.249977111117893"/>
      </right>
      <top/>
      <bottom/>
      <diagonal/>
    </border>
    <border>
      <left style="thin">
        <color indexed="64"/>
      </left>
      <right style="medium">
        <color indexed="64"/>
      </right>
      <top style="thin">
        <color indexed="64"/>
      </top>
      <bottom/>
      <diagonal/>
    </border>
    <border>
      <left/>
      <right style="thin">
        <color indexed="22"/>
      </right>
      <top style="thin">
        <color indexed="22"/>
      </top>
      <bottom style="thin">
        <color indexed="22"/>
      </bottom>
      <diagonal/>
    </border>
    <border>
      <left style="thin">
        <color theme="6"/>
      </left>
      <right style="thin">
        <color theme="6"/>
      </right>
      <top style="thin">
        <color theme="6"/>
      </top>
      <bottom style="thin">
        <color theme="6"/>
      </bottom>
      <diagonal/>
    </border>
    <border>
      <left/>
      <right/>
      <top style="medium">
        <color theme="0" tint="-0.249977111117893"/>
      </top>
      <bottom style="medium">
        <color theme="0" tint="-0.249977111117893"/>
      </bottom>
      <diagonal/>
    </border>
    <border>
      <left/>
      <right/>
      <top/>
      <bottom style="thin">
        <color theme="6"/>
      </bottom>
      <diagonal/>
    </border>
    <border>
      <left/>
      <right/>
      <top/>
      <bottom style="thin">
        <color theme="4"/>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6"/>
      </left>
      <right/>
      <top/>
      <bottom/>
      <diagonal/>
    </border>
    <border>
      <left style="thin">
        <color theme="4"/>
      </left>
      <right style="thin">
        <color theme="4"/>
      </right>
      <top style="medium">
        <color theme="3" tint="-0.499984740745262"/>
      </top>
      <bottom/>
      <diagonal/>
    </border>
    <border>
      <left style="thin">
        <color theme="4"/>
      </left>
      <right style="thin">
        <color theme="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64"/>
      </right>
      <top/>
      <bottom/>
      <diagonal/>
    </border>
    <border>
      <left style="medium">
        <color theme="3" tint="-0.499984740745262"/>
      </left>
      <right style="medium">
        <color theme="3" tint="-0.499984740745262"/>
      </right>
      <top/>
      <bottom/>
      <diagonal/>
    </border>
    <border>
      <left style="thin">
        <color indexed="22"/>
      </left>
      <right style="thin">
        <color indexed="22"/>
      </right>
      <top/>
      <bottom style="thin">
        <color indexed="22"/>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theme="4"/>
      </left>
      <right style="thin">
        <color theme="4"/>
      </right>
      <top style="medium">
        <color indexed="64"/>
      </top>
      <bottom style="thin">
        <color theme="4"/>
      </bottom>
      <diagonal/>
    </border>
    <border>
      <left/>
      <right style="thin">
        <color theme="4"/>
      </right>
      <top style="thin">
        <color theme="4"/>
      </top>
      <bottom/>
      <diagonal/>
    </border>
    <border>
      <left style="medium">
        <color theme="6"/>
      </left>
      <right style="medium">
        <color theme="6"/>
      </right>
      <top style="medium">
        <color theme="6"/>
      </top>
      <bottom style="medium">
        <color theme="6"/>
      </bottom>
      <diagonal/>
    </border>
    <border>
      <left/>
      <right/>
      <top style="thin">
        <color theme="4"/>
      </top>
      <bottom/>
      <diagonal/>
    </border>
    <border>
      <left style="medium">
        <color theme="1"/>
      </left>
      <right style="medium">
        <color theme="1"/>
      </right>
      <top style="medium">
        <color theme="3" tint="-0.499984740745262"/>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style="medium">
        <color theme="6"/>
      </right>
      <top style="thin">
        <color theme="6"/>
      </top>
      <bottom style="medium">
        <color theme="6"/>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theme="0" tint="-0.249977111117893"/>
      </right>
      <top style="medium">
        <color theme="0" tint="-0.249977111117893"/>
      </top>
      <bottom style="medium">
        <color theme="0" tint="-0.249977111117893"/>
      </bottom>
      <diagonal/>
    </border>
    <border>
      <left/>
      <right style="medium">
        <color theme="2" tint="-9.9917600024414813E-2"/>
      </right>
      <top style="medium">
        <color theme="0" tint="-0.249977111117893"/>
      </top>
      <bottom style="medium">
        <color theme="0" tint="-0.249977111117893"/>
      </bottom>
      <diagonal/>
    </border>
    <border>
      <left style="medium">
        <color theme="6"/>
      </left>
      <right style="thin">
        <color theme="6"/>
      </right>
      <top style="thin">
        <color theme="6"/>
      </top>
      <bottom/>
      <diagonal/>
    </border>
    <border>
      <left/>
      <right style="medium">
        <color theme="6"/>
      </right>
      <top style="thin">
        <color theme="6"/>
      </top>
      <bottom/>
      <diagonal/>
    </border>
    <border>
      <left style="thin">
        <color theme="6"/>
      </left>
      <right style="thin">
        <color theme="6"/>
      </right>
      <top/>
      <bottom style="thin">
        <color theme="6"/>
      </bottom>
      <diagonal/>
    </border>
    <border>
      <left style="medium">
        <color theme="2" tint="-9.9917600024414813E-2"/>
      </left>
      <right style="medium">
        <color theme="2" tint="-9.9917600024414813E-2"/>
      </right>
      <top style="medium">
        <color theme="2" tint="-9.9917600024414813E-2"/>
      </top>
      <bottom style="medium">
        <color theme="0" tint="-0.249977111117893"/>
      </bottom>
      <diagonal/>
    </border>
    <border>
      <left/>
      <right style="medium">
        <color theme="3" tint="-0.499984740745262"/>
      </right>
      <top style="medium">
        <color theme="3" tint="-0.499984740745262"/>
      </top>
      <bottom style="medium">
        <color indexed="64"/>
      </bottom>
      <diagonal/>
    </border>
    <border>
      <left style="medium">
        <color theme="3" tint="-0.499984740745262"/>
      </left>
      <right style="medium">
        <color theme="3" tint="-0.499984740745262"/>
      </right>
      <top style="medium">
        <color theme="3" tint="-0.499984740745262"/>
      </top>
      <bottom style="medium">
        <color indexed="64"/>
      </bottom>
      <diagonal/>
    </border>
    <border>
      <left/>
      <right style="thin">
        <color indexed="22"/>
      </right>
      <top/>
      <bottom style="thin">
        <color indexed="22"/>
      </bottom>
      <diagonal/>
    </border>
    <border>
      <left/>
      <right/>
      <top style="thin">
        <color theme="6"/>
      </top>
      <bottom/>
      <diagonal/>
    </border>
    <border>
      <left style="thin">
        <color theme="0" tint="-0.249977111117893"/>
      </left>
      <right/>
      <top style="thin">
        <color theme="6"/>
      </top>
      <bottom/>
      <diagonal/>
    </border>
    <border>
      <left style="thin">
        <color indexed="22"/>
      </left>
      <right style="thin">
        <color indexed="22"/>
      </right>
      <top style="thin">
        <color theme="6"/>
      </top>
      <bottom/>
      <diagonal/>
    </border>
    <border>
      <left/>
      <right style="thin">
        <color theme="0" tint="-0.249977111117893"/>
      </right>
      <top style="thin">
        <color theme="6"/>
      </top>
      <bottom/>
      <diagonal/>
    </border>
  </borders>
  <cellStyleXfs count="2">
    <xf numFmtId="0" fontId="0" fillId="0" borderId="0"/>
    <xf numFmtId="9" fontId="26" fillId="0" borderId="0" applyFont="0" applyFill="0" applyBorder="0" applyAlignment="0" applyProtection="0"/>
  </cellStyleXfs>
  <cellXfs count="637">
    <xf numFmtId="0" fontId="0" fillId="0" borderId="0" xfId="0"/>
    <xf numFmtId="0" fontId="2" fillId="2" borderId="2" xfId="0" applyFont="1" applyFill="1" applyBorder="1" applyAlignment="1">
      <alignment horizontal="center" vertical="center"/>
    </xf>
    <xf numFmtId="0" fontId="5" fillId="0" borderId="0" xfId="0" applyFont="1"/>
    <xf numFmtId="0" fontId="5" fillId="8" borderId="21" xfId="0" applyFont="1" applyFill="1" applyBorder="1"/>
    <xf numFmtId="0" fontId="7" fillId="8" borderId="22" xfId="0" applyFont="1" applyFill="1" applyBorder="1"/>
    <xf numFmtId="0" fontId="5" fillId="5" borderId="21" xfId="0" applyFont="1" applyFill="1" applyBorder="1"/>
    <xf numFmtId="0" fontId="6" fillId="5" borderId="22" xfId="0" applyFont="1" applyFill="1" applyBorder="1"/>
    <xf numFmtId="0" fontId="7" fillId="5" borderId="22" xfId="0" applyFont="1" applyFill="1" applyBorder="1"/>
    <xf numFmtId="0" fontId="5" fillId="11" borderId="21" xfId="0" applyFont="1" applyFill="1" applyBorder="1"/>
    <xf numFmtId="0" fontId="6" fillId="11" borderId="22" xfId="0" applyFont="1" applyFill="1" applyBorder="1"/>
    <xf numFmtId="0" fontId="5" fillId="10" borderId="23" xfId="0" applyFont="1" applyFill="1" applyBorder="1"/>
    <xf numFmtId="0" fontId="9" fillId="10" borderId="24" xfId="0" applyFont="1" applyFill="1" applyBorder="1"/>
    <xf numFmtId="0" fontId="5" fillId="0" borderId="25" xfId="0" applyFont="1" applyBorder="1"/>
    <xf numFmtId="0" fontId="5" fillId="0" borderId="27" xfId="0" applyFont="1" applyBorder="1"/>
    <xf numFmtId="0" fontId="5" fillId="0" borderId="29" xfId="0" applyFont="1" applyBorder="1"/>
    <xf numFmtId="0" fontId="5" fillId="0" borderId="31" xfId="0" applyFont="1" applyBorder="1"/>
    <xf numFmtId="0" fontId="5" fillId="0" borderId="32" xfId="0" applyFont="1" applyBorder="1"/>
    <xf numFmtId="0" fontId="5" fillId="8" borderId="19" xfId="0" applyFont="1" applyFill="1" applyBorder="1"/>
    <xf numFmtId="0" fontId="6" fillId="8" borderId="20" xfId="0" applyFont="1" applyFill="1" applyBorder="1"/>
    <xf numFmtId="14" fontId="10" fillId="13" borderId="44" xfId="0" applyNumberFormat="1" applyFont="1" applyFill="1" applyBorder="1" applyAlignment="1">
      <alignment horizontal="center" vertical="center"/>
    </xf>
    <xf numFmtId="164" fontId="10" fillId="13" borderId="44" xfId="0" applyNumberFormat="1" applyFont="1" applyFill="1" applyBorder="1" applyAlignment="1">
      <alignment horizontal="center" vertical="center"/>
    </xf>
    <xf numFmtId="1" fontId="10" fillId="13" borderId="44" xfId="0" applyNumberFormat="1" applyFont="1" applyFill="1" applyBorder="1" applyAlignment="1">
      <alignment horizontal="center" vertical="center"/>
    </xf>
    <xf numFmtId="49" fontId="10" fillId="13" borderId="44" xfId="0" applyNumberFormat="1" applyFont="1" applyFill="1" applyBorder="1" applyAlignment="1">
      <alignment horizontal="left" vertical="center"/>
    </xf>
    <xf numFmtId="49" fontId="10" fillId="13" borderId="44" xfId="0" applyNumberFormat="1" applyFont="1" applyFill="1" applyBorder="1" applyAlignment="1">
      <alignment horizontal="center" vertical="center"/>
    </xf>
    <xf numFmtId="0" fontId="10" fillId="13" borderId="44" xfId="0" applyFont="1" applyFill="1" applyBorder="1" applyAlignment="1">
      <alignment horizontal="center" vertical="center"/>
    </xf>
    <xf numFmtId="0" fontId="5" fillId="0" borderId="40" xfId="0" applyFont="1" applyBorder="1" applyAlignment="1">
      <alignment vertical="center"/>
    </xf>
    <xf numFmtId="0" fontId="5" fillId="0" borderId="38" xfId="0" applyFont="1" applyBorder="1" applyAlignment="1">
      <alignment horizontal="center" vertical="center"/>
    </xf>
    <xf numFmtId="0" fontId="5" fillId="0" borderId="34" xfId="0" applyFont="1" applyBorder="1" applyAlignment="1">
      <alignment vertical="center"/>
    </xf>
    <xf numFmtId="0" fontId="5" fillId="0" borderId="42" xfId="0" applyFont="1" applyBorder="1" applyAlignment="1">
      <alignment horizontal="center" vertical="center"/>
    </xf>
    <xf numFmtId="0" fontId="5" fillId="0" borderId="34" xfId="0" applyFont="1" applyBorder="1" applyAlignment="1">
      <alignment horizontal="center" vertical="center"/>
    </xf>
    <xf numFmtId="0" fontId="0" fillId="0" borderId="37" xfId="0" applyBorder="1" applyAlignment="1">
      <alignment horizontal="left" vertical="center"/>
    </xf>
    <xf numFmtId="14" fontId="0" fillId="0" borderId="35" xfId="0" applyNumberFormat="1" applyBorder="1" applyAlignment="1">
      <alignment horizontal="center" vertical="center"/>
    </xf>
    <xf numFmtId="0" fontId="0" fillId="0" borderId="41" xfId="0" applyBorder="1" applyAlignment="1">
      <alignment horizontal="left" vertical="center"/>
    </xf>
    <xf numFmtId="0" fontId="0" fillId="0" borderId="37" xfId="0" applyBorder="1" applyAlignment="1">
      <alignment horizontal="center" vertical="center"/>
    </xf>
    <xf numFmtId="0" fontId="0" fillId="0" borderId="33" xfId="0" applyBorder="1" applyAlignment="1">
      <alignment vertical="center"/>
    </xf>
    <xf numFmtId="14" fontId="0" fillId="0" borderId="33" xfId="0" applyNumberFormat="1" applyBorder="1" applyAlignment="1">
      <alignment horizontal="center" vertical="center"/>
    </xf>
    <xf numFmtId="0" fontId="0" fillId="0" borderId="39" xfId="0" applyBorder="1" applyAlignment="1">
      <alignment horizontal="left" vertical="center"/>
    </xf>
    <xf numFmtId="0" fontId="0" fillId="0" borderId="36" xfId="0" applyBorder="1" applyAlignment="1">
      <alignment horizontal="center" vertical="center"/>
    </xf>
    <xf numFmtId="0" fontId="1" fillId="2" borderId="1" xfId="0" applyFont="1" applyFill="1" applyBorder="1" applyAlignment="1">
      <alignment vertical="center"/>
    </xf>
    <xf numFmtId="0" fontId="5" fillId="0" borderId="0" xfId="0" applyFont="1" applyAlignment="1">
      <alignment vertical="center"/>
    </xf>
    <xf numFmtId="0" fontId="13" fillId="0" borderId="0" xfId="0" applyFont="1"/>
    <xf numFmtId="0" fontId="14" fillId="0" borderId="0" xfId="0" applyFont="1"/>
    <xf numFmtId="0" fontId="0" fillId="0" borderId="0" xfId="0" applyAlignment="1">
      <alignment horizontal="center" vertical="center"/>
    </xf>
    <xf numFmtId="0" fontId="1" fillId="2" borderId="7" xfId="0" applyFont="1" applyFill="1" applyBorder="1" applyAlignment="1">
      <alignment vertical="center"/>
    </xf>
    <xf numFmtId="0" fontId="8" fillId="12" borderId="45" xfId="0" applyFont="1" applyFill="1" applyBorder="1" applyAlignment="1">
      <alignment vertical="center"/>
    </xf>
    <xf numFmtId="0" fontId="8" fillId="12" borderId="46" xfId="0" applyFont="1" applyFill="1" applyBorder="1" applyAlignment="1">
      <alignment horizontal="center" vertical="center"/>
    </xf>
    <xf numFmtId="0" fontId="8" fillId="12" borderId="47" xfId="0" applyFont="1" applyFill="1" applyBorder="1" applyAlignment="1">
      <alignment horizontal="center" vertical="center"/>
    </xf>
    <xf numFmtId="0" fontId="8" fillId="12" borderId="48" xfId="0" applyFont="1" applyFill="1" applyBorder="1" applyAlignment="1">
      <alignment vertical="center"/>
    </xf>
    <xf numFmtId="0" fontId="8" fillId="12" borderId="49" xfId="0" applyFont="1" applyFill="1" applyBorder="1" applyAlignment="1">
      <alignment horizontal="center" vertical="center"/>
    </xf>
    <xf numFmtId="0" fontId="8" fillId="12" borderId="50" xfId="0" applyFont="1" applyFill="1" applyBorder="1" applyAlignment="1">
      <alignment horizontal="center" vertical="center"/>
    </xf>
    <xf numFmtId="0" fontId="0" fillId="14" borderId="0" xfId="0" applyFill="1"/>
    <xf numFmtId="0" fontId="0" fillId="0" borderId="0" xfId="0" applyAlignment="1">
      <alignment horizontal="left" vertical="center"/>
    </xf>
    <xf numFmtId="0" fontId="0" fillId="0" borderId="0" xfId="0" applyAlignment="1">
      <alignment vertical="center"/>
    </xf>
    <xf numFmtId="0" fontId="0" fillId="2" borderId="12" xfId="0" applyFill="1" applyBorder="1"/>
    <xf numFmtId="0" fontId="0" fillId="2" borderId="3" xfId="0" applyFill="1" applyBorder="1"/>
    <xf numFmtId="0" fontId="0" fillId="2" borderId="13" xfId="0" applyFill="1" applyBorder="1"/>
    <xf numFmtId="0" fontId="0" fillId="4" borderId="9" xfId="0" applyFill="1" applyBorder="1"/>
    <xf numFmtId="0" fontId="0" fillId="4" borderId="3" xfId="0" applyFill="1" applyBorder="1"/>
    <xf numFmtId="0" fontId="0" fillId="2" borderId="9" xfId="0" applyFill="1" applyBorder="1"/>
    <xf numFmtId="0" fontId="0" fillId="2" borderId="5" xfId="0" applyFill="1" applyBorder="1"/>
    <xf numFmtId="0" fontId="0" fillId="2" borderId="16" xfId="0" applyFill="1" applyBorder="1"/>
    <xf numFmtId="0" fontId="1" fillId="6" borderId="4" xfId="0" applyFont="1" applyFill="1" applyBorder="1" applyAlignment="1">
      <alignment vertical="center"/>
    </xf>
    <xf numFmtId="0" fontId="1" fillId="6" borderId="7" xfId="0" applyFont="1" applyFill="1" applyBorder="1" applyAlignment="1">
      <alignment vertical="center"/>
    </xf>
    <xf numFmtId="0" fontId="1" fillId="6" borderId="2" xfId="0" applyFont="1" applyFill="1" applyBorder="1" applyAlignment="1">
      <alignment vertical="center"/>
    </xf>
    <xf numFmtId="0" fontId="7" fillId="11" borderId="22" xfId="0" applyFont="1" applyFill="1" applyBorder="1"/>
    <xf numFmtId="0" fontId="0" fillId="15" borderId="0" xfId="0" applyFill="1"/>
    <xf numFmtId="0" fontId="5" fillId="15" borderId="38" xfId="0" applyFont="1" applyFill="1" applyBorder="1" applyAlignment="1">
      <alignment horizontal="center" vertical="center"/>
    </xf>
    <xf numFmtId="0" fontId="10" fillId="16" borderId="44" xfId="0" applyFont="1" applyFill="1" applyBorder="1" applyAlignment="1">
      <alignment horizontal="center" vertical="center"/>
    </xf>
    <xf numFmtId="0" fontId="5" fillId="15" borderId="34" xfId="0" applyFont="1" applyFill="1" applyBorder="1" applyAlignment="1">
      <alignment horizontal="center" vertical="center"/>
    </xf>
    <xf numFmtId="0" fontId="0" fillId="17" borderId="0" xfId="0" applyFill="1"/>
    <xf numFmtId="0" fontId="8" fillId="17" borderId="46" xfId="0" applyFont="1" applyFill="1" applyBorder="1" applyAlignment="1">
      <alignment horizontal="center" vertical="center"/>
    </xf>
    <xf numFmtId="0" fontId="8" fillId="17" borderId="49" xfId="0" applyFont="1" applyFill="1" applyBorder="1" applyAlignment="1">
      <alignment horizontal="center" vertical="center"/>
    </xf>
    <xf numFmtId="0" fontId="11" fillId="0" borderId="0" xfId="0" applyFont="1"/>
    <xf numFmtId="0" fontId="11" fillId="17" borderId="0" xfId="0" applyFont="1" applyFill="1"/>
    <xf numFmtId="0" fontId="5" fillId="17" borderId="0" xfId="0" applyFont="1" applyFill="1"/>
    <xf numFmtId="0" fontId="5" fillId="9" borderId="0" xfId="0" applyFont="1" applyFill="1"/>
    <xf numFmtId="0" fontId="0" fillId="9" borderId="0" xfId="0" applyFill="1"/>
    <xf numFmtId="0" fontId="8" fillId="17" borderId="47" xfId="0" applyFont="1" applyFill="1" applyBorder="1" applyAlignment="1">
      <alignment horizontal="center" vertical="center"/>
    </xf>
    <xf numFmtId="0" fontId="8" fillId="17" borderId="50" xfId="0" applyFont="1" applyFill="1" applyBorder="1" applyAlignment="1">
      <alignment horizontal="center" vertical="center"/>
    </xf>
    <xf numFmtId="0" fontId="11" fillId="17" borderId="52" xfId="0" applyFont="1" applyFill="1" applyBorder="1"/>
    <xf numFmtId="0" fontId="5" fillId="17" borderId="38" xfId="0" applyFont="1" applyFill="1" applyBorder="1" applyAlignment="1">
      <alignment horizontal="center" vertical="center"/>
    </xf>
    <xf numFmtId="0" fontId="1" fillId="19" borderId="6" xfId="0" applyFont="1" applyFill="1" applyBorder="1" applyAlignment="1">
      <alignment vertical="center"/>
    </xf>
    <xf numFmtId="0" fontId="1" fillId="19" borderId="15" xfId="0" applyFont="1" applyFill="1" applyBorder="1" applyAlignment="1">
      <alignment vertical="center"/>
    </xf>
    <xf numFmtId="0" fontId="1" fillId="20" borderId="4" xfId="0" applyFont="1" applyFill="1" applyBorder="1" applyAlignment="1">
      <alignment vertical="center"/>
    </xf>
    <xf numFmtId="0" fontId="5" fillId="0" borderId="34" xfId="0" applyFont="1" applyBorder="1" applyAlignment="1">
      <alignment horizontal="center" vertical="center" wrapText="1"/>
    </xf>
    <xf numFmtId="0" fontId="0" fillId="0" borderId="0" xfId="0" applyAlignment="1">
      <alignment vertical="center" wrapText="1"/>
    </xf>
    <xf numFmtId="0" fontId="6" fillId="11" borderId="57" xfId="0" applyFont="1" applyFill="1" applyBorder="1"/>
    <xf numFmtId="0" fontId="5" fillId="0" borderId="60" xfId="0" applyFont="1" applyBorder="1" applyAlignment="1">
      <alignment horizontal="center" vertical="center"/>
    </xf>
    <xf numFmtId="0" fontId="0" fillId="0" borderId="61" xfId="0" applyBorder="1"/>
    <xf numFmtId="0" fontId="12" fillId="0" borderId="0" xfId="0" applyFont="1" applyAlignment="1">
      <alignment horizontal="center" vertical="center"/>
    </xf>
    <xf numFmtId="0" fontId="12" fillId="0" borderId="0" xfId="0" applyFont="1"/>
    <xf numFmtId="0" fontId="12" fillId="17" borderId="0" xfId="0" applyFont="1" applyFill="1"/>
    <xf numFmtId="0" fontId="0" fillId="5" borderId="0" xfId="0" applyFill="1"/>
    <xf numFmtId="0" fontId="12" fillId="5" borderId="0" xfId="0" applyFont="1" applyFill="1"/>
    <xf numFmtId="0" fontId="5" fillId="0" borderId="62" xfId="0" applyFont="1" applyBorder="1"/>
    <xf numFmtId="0" fontId="0" fillId="0" borderId="64" xfId="0" applyBorder="1"/>
    <xf numFmtId="0" fontId="0" fillId="0" borderId="63" xfId="0" applyBorder="1"/>
    <xf numFmtId="0" fontId="5" fillId="9" borderId="63" xfId="0" applyFont="1" applyFill="1" applyBorder="1"/>
    <xf numFmtId="0" fontId="5" fillId="9" borderId="64" xfId="0" applyFont="1" applyFill="1" applyBorder="1"/>
    <xf numFmtId="0" fontId="5" fillId="0" borderId="63" xfId="0" applyFont="1" applyBorder="1"/>
    <xf numFmtId="0" fontId="5" fillId="0" borderId="64" xfId="0" applyFont="1" applyBorder="1"/>
    <xf numFmtId="0" fontId="5" fillId="0" borderId="65" xfId="0" applyFont="1" applyBorder="1"/>
    <xf numFmtId="0" fontId="5" fillId="0" borderId="66" xfId="0" applyFont="1" applyBorder="1"/>
    <xf numFmtId="0" fontId="0" fillId="9" borderId="64" xfId="0" applyFill="1" applyBorder="1"/>
    <xf numFmtId="0" fontId="0" fillId="21" borderId="0" xfId="0" applyFill="1"/>
    <xf numFmtId="0" fontId="1" fillId="17" borderId="1" xfId="0" applyFont="1" applyFill="1" applyBorder="1" applyAlignment="1">
      <alignment horizontal="center" vertical="center"/>
    </xf>
    <xf numFmtId="0" fontId="1" fillId="17" borderId="2" xfId="0" applyFont="1" applyFill="1" applyBorder="1" applyAlignment="1">
      <alignment horizontal="center" vertical="center"/>
    </xf>
    <xf numFmtId="0" fontId="1" fillId="17" borderId="10" xfId="0" applyFont="1" applyFill="1" applyBorder="1" applyAlignment="1">
      <alignment horizontal="center" vertical="center"/>
    </xf>
    <xf numFmtId="0" fontId="1" fillId="17" borderId="11" xfId="0" applyFont="1" applyFill="1" applyBorder="1" applyAlignment="1">
      <alignment horizontal="center" vertical="center"/>
    </xf>
    <xf numFmtId="0" fontId="1" fillId="17" borderId="8" xfId="0" applyFont="1" applyFill="1" applyBorder="1" applyAlignment="1">
      <alignment horizontal="center" vertical="center"/>
    </xf>
    <xf numFmtId="0" fontId="1" fillId="25" borderId="2" xfId="0" applyFont="1" applyFill="1" applyBorder="1" applyAlignment="1">
      <alignment horizontal="center" vertical="center"/>
    </xf>
    <xf numFmtId="0" fontId="1" fillId="22" borderId="2" xfId="0" applyFont="1" applyFill="1" applyBorder="1" applyAlignment="1">
      <alignment horizontal="center" vertical="center"/>
    </xf>
    <xf numFmtId="0" fontId="1" fillId="23" borderId="2" xfId="0" applyFont="1" applyFill="1" applyBorder="1" applyAlignment="1">
      <alignment horizontal="center" vertical="center"/>
    </xf>
    <xf numFmtId="0" fontId="8" fillId="0" borderId="46" xfId="0" applyFont="1" applyBorder="1" applyAlignment="1">
      <alignment horizontal="center" vertical="center"/>
    </xf>
    <xf numFmtId="0" fontId="8" fillId="0" borderId="49" xfId="0" applyFont="1" applyBorder="1" applyAlignment="1">
      <alignment horizontal="center" vertical="center"/>
    </xf>
    <xf numFmtId="0" fontId="8" fillId="0" borderId="51" xfId="0" applyFont="1" applyBorder="1"/>
    <xf numFmtId="0" fontId="0" fillId="2" borderId="14" xfId="0" applyFill="1" applyBorder="1"/>
    <xf numFmtId="0" fontId="0" fillId="2" borderId="0" xfId="0" applyFill="1"/>
    <xf numFmtId="0" fontId="1" fillId="24" borderId="2" xfId="0" applyFont="1" applyFill="1" applyBorder="1" applyAlignment="1">
      <alignment horizontal="center" vertical="center"/>
    </xf>
    <xf numFmtId="0" fontId="1" fillId="5" borderId="2" xfId="0" applyFont="1" applyFill="1" applyBorder="1" applyAlignment="1">
      <alignment horizontal="center" vertical="center"/>
    </xf>
    <xf numFmtId="0" fontId="0" fillId="26" borderId="0" xfId="0" applyFill="1"/>
    <xf numFmtId="0" fontId="5" fillId="26" borderId="0" xfId="0" applyFont="1" applyFill="1"/>
    <xf numFmtId="0" fontId="0" fillId="2" borderId="17" xfId="0" applyFill="1" applyBorder="1" applyAlignment="1">
      <alignment horizontal="right"/>
    </xf>
    <xf numFmtId="17" fontId="0" fillId="0" borderId="0" xfId="0" applyNumberFormat="1"/>
    <xf numFmtId="0" fontId="0" fillId="0" borderId="67" xfId="0" applyBorder="1"/>
    <xf numFmtId="0" fontId="16" fillId="0" borderId="67" xfId="0" applyFont="1" applyBorder="1"/>
    <xf numFmtId="0" fontId="0" fillId="21" borderId="67" xfId="0" applyFill="1" applyBorder="1"/>
    <xf numFmtId="0" fontId="19" fillId="0" borderId="67" xfId="0" applyFont="1" applyBorder="1"/>
    <xf numFmtId="0" fontId="20" fillId="0" borderId="67" xfId="0" applyFont="1" applyBorder="1"/>
    <xf numFmtId="0" fontId="0" fillId="12" borderId="67" xfId="0" applyFill="1" applyBorder="1"/>
    <xf numFmtId="0" fontId="21" fillId="0" borderId="67" xfId="0" applyFont="1" applyBorder="1"/>
    <xf numFmtId="0" fontId="22" fillId="0" borderId="67" xfId="0" applyFont="1" applyBorder="1"/>
    <xf numFmtId="0" fontId="23" fillId="0" borderId="67" xfId="0" applyFont="1" applyBorder="1"/>
    <xf numFmtId="0" fontId="24" fillId="0" borderId="67" xfId="0" applyFont="1" applyBorder="1"/>
    <xf numFmtId="0" fontId="0" fillId="0" borderId="16" xfId="0" applyBorder="1"/>
    <xf numFmtId="0" fontId="8" fillId="0" borderId="68" xfId="0" applyFont="1" applyBorder="1" applyAlignment="1">
      <alignment horizontal="center" vertical="center"/>
    </xf>
    <xf numFmtId="0" fontId="0" fillId="0" borderId="0" xfId="0" applyAlignment="1">
      <alignment horizontal="center" vertical="center" wrapText="1"/>
    </xf>
    <xf numFmtId="49" fontId="10" fillId="0" borderId="0" xfId="0" applyNumberFormat="1" applyFont="1" applyAlignment="1">
      <alignment horizontal="center" vertical="center"/>
    </xf>
    <xf numFmtId="1" fontId="10" fillId="0" borderId="0" xfId="0" applyNumberFormat="1"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1" fillId="0" borderId="0" xfId="0" applyFont="1" applyAlignment="1">
      <alignment horizontal="center" vertical="center"/>
    </xf>
    <xf numFmtId="49" fontId="11" fillId="0" borderId="0" xfId="0" applyNumberFormat="1" applyFont="1" applyAlignment="1">
      <alignment horizontal="center" vertical="center"/>
    </xf>
    <xf numFmtId="0" fontId="0" fillId="0" borderId="56" xfId="0" applyBorder="1" applyAlignment="1">
      <alignment horizontal="center" vertical="center"/>
    </xf>
    <xf numFmtId="0" fontId="1" fillId="20" borderId="2" xfId="0" applyFont="1" applyFill="1" applyBorder="1" applyAlignment="1">
      <alignment vertical="center"/>
    </xf>
    <xf numFmtId="0" fontId="1" fillId="27" borderId="2" xfId="0" applyFont="1" applyFill="1" applyBorder="1" applyAlignment="1">
      <alignment vertical="center"/>
    </xf>
    <xf numFmtId="0" fontId="1" fillId="22" borderId="4" xfId="0" applyFont="1" applyFill="1" applyBorder="1" applyAlignment="1">
      <alignment vertical="center"/>
    </xf>
    <xf numFmtId="14"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wrapText="1"/>
    </xf>
    <xf numFmtId="0" fontId="6" fillId="0" borderId="26" xfId="0" applyFont="1" applyBorder="1"/>
    <xf numFmtId="0" fontId="7" fillId="0" borderId="28" xfId="0" applyFont="1" applyBorder="1"/>
    <xf numFmtId="0" fontId="9" fillId="0" borderId="28" xfId="0" applyFont="1" applyBorder="1"/>
    <xf numFmtId="0" fontId="5" fillId="0" borderId="30" xfId="0" applyFont="1" applyBorder="1"/>
    <xf numFmtId="0" fontId="0" fillId="0" borderId="69" xfId="0" applyBorder="1"/>
    <xf numFmtId="0" fontId="0" fillId="0" borderId="70" xfId="0" applyBorder="1"/>
    <xf numFmtId="0" fontId="5" fillId="0" borderId="9" xfId="0" applyFont="1" applyBorder="1"/>
    <xf numFmtId="0" fontId="5" fillId="0" borderId="70" xfId="0" applyFont="1" applyBorder="1"/>
    <xf numFmtId="0" fontId="0" fillId="9" borderId="70" xfId="0" applyFill="1" applyBorder="1"/>
    <xf numFmtId="0" fontId="27" fillId="22" borderId="67" xfId="0" applyFont="1" applyFill="1" applyBorder="1"/>
    <xf numFmtId="0" fontId="27" fillId="22" borderId="67" xfId="0" applyFont="1" applyFill="1" applyBorder="1" applyAlignment="1">
      <alignment horizontal="left" vertical="top" wrapText="1"/>
    </xf>
    <xf numFmtId="0" fontId="28" fillId="22" borderId="0" xfId="0" applyFont="1" applyFill="1" applyAlignment="1">
      <alignment horizontal="left" vertical="top" wrapText="1"/>
    </xf>
    <xf numFmtId="0" fontId="28" fillId="22" borderId="0" xfId="0" applyFont="1" applyFill="1" applyAlignment="1">
      <alignment horizontal="left" vertical="top"/>
    </xf>
    <xf numFmtId="0" fontId="29" fillId="22" borderId="0" xfId="0" applyFont="1" applyFill="1"/>
    <xf numFmtId="0" fontId="27" fillId="0" borderId="67" xfId="0" applyFont="1" applyBorder="1"/>
    <xf numFmtId="0" fontId="27" fillId="0" borderId="67" xfId="0" applyFont="1" applyBorder="1" applyAlignment="1">
      <alignment horizontal="left" vertical="top" wrapText="1"/>
    </xf>
    <xf numFmtId="0" fontId="28" fillId="0" borderId="0" xfId="0" applyFont="1" applyAlignment="1">
      <alignment horizontal="left" vertical="top" wrapText="1"/>
    </xf>
    <xf numFmtId="0" fontId="28" fillId="0" borderId="0" xfId="0" applyFont="1" applyAlignment="1">
      <alignment horizontal="left" vertical="top"/>
    </xf>
    <xf numFmtId="0" fontId="29" fillId="0" borderId="0" xfId="0" applyFont="1"/>
    <xf numFmtId="0" fontId="31" fillId="0" borderId="67" xfId="0" applyFont="1" applyBorder="1" applyAlignment="1">
      <alignment horizontal="left" vertical="top" wrapText="1"/>
    </xf>
    <xf numFmtId="0" fontId="31" fillId="29" borderId="67" xfId="0" applyFont="1" applyFill="1" applyBorder="1" applyAlignment="1">
      <alignment horizontal="left" vertical="top" wrapText="1"/>
    </xf>
    <xf numFmtId="0" fontId="31" fillId="0" borderId="0" xfId="0" applyFont="1" applyAlignment="1">
      <alignment horizontal="left" vertical="top" wrapText="1"/>
    </xf>
    <xf numFmtId="0" fontId="32" fillId="0" borderId="0" xfId="0" applyFont="1" applyAlignment="1">
      <alignment horizontal="left" vertical="top" wrapText="1"/>
    </xf>
    <xf numFmtId="0" fontId="32" fillId="0" borderId="0" xfId="0" applyFont="1" applyAlignment="1">
      <alignment horizontal="left" vertical="top"/>
    </xf>
    <xf numFmtId="0" fontId="33" fillId="0" borderId="67" xfId="0" applyFont="1" applyBorder="1"/>
    <xf numFmtId="0" fontId="32" fillId="0" borderId="67" xfId="0" applyFont="1" applyBorder="1" applyAlignment="1">
      <alignment horizontal="left" vertical="top" wrapText="1"/>
    </xf>
    <xf numFmtId="1" fontId="32" fillId="0" borderId="67" xfId="0" applyNumberFormat="1" applyFont="1" applyBorder="1" applyAlignment="1">
      <alignment horizontal="left" vertical="top" wrapText="1"/>
    </xf>
    <xf numFmtId="1" fontId="32" fillId="3" borderId="67" xfId="0" applyNumberFormat="1" applyFont="1" applyFill="1" applyBorder="1" applyAlignment="1">
      <alignment horizontal="left" vertical="top" wrapText="1"/>
    </xf>
    <xf numFmtId="0" fontId="32" fillId="3" borderId="67" xfId="0" applyFont="1" applyFill="1" applyBorder="1" applyAlignment="1">
      <alignment horizontal="left" vertical="top" wrapText="1"/>
    </xf>
    <xf numFmtId="0" fontId="34" fillId="0" borderId="0" xfId="0" applyFont="1" applyAlignment="1">
      <alignment horizontal="left" vertical="top" wrapText="1"/>
    </xf>
    <xf numFmtId="0" fontId="31" fillId="0" borderId="0" xfId="0" applyFont="1" applyAlignment="1">
      <alignment wrapText="1"/>
    </xf>
    <xf numFmtId="0" fontId="32" fillId="0" borderId="0" xfId="0" applyFont="1" applyAlignment="1">
      <alignment horizontal="left"/>
    </xf>
    <xf numFmtId="0" fontId="31" fillId="0" borderId="67" xfId="0" applyFont="1" applyBorder="1" applyAlignment="1">
      <alignment wrapText="1"/>
    </xf>
    <xf numFmtId="0" fontId="30" fillId="0" borderId="76" xfId="0" applyFont="1" applyBorder="1" applyAlignment="1">
      <alignment horizontal="left"/>
    </xf>
    <xf numFmtId="0" fontId="31" fillId="0" borderId="75" xfId="0" applyFont="1" applyBorder="1" applyAlignment="1">
      <alignment horizontal="center" vertical="top" wrapText="1"/>
    </xf>
    <xf numFmtId="0" fontId="31" fillId="0" borderId="76" xfId="0" applyFont="1" applyBorder="1" applyAlignment="1">
      <alignment horizontal="left" vertical="top" wrapText="1"/>
    </xf>
    <xf numFmtId="0" fontId="30" fillId="0" borderId="67" xfId="0" applyFont="1" applyBorder="1" applyAlignment="1">
      <alignment vertical="top" wrapText="1"/>
    </xf>
    <xf numFmtId="0" fontId="30" fillId="0" borderId="75" xfId="0" applyFont="1" applyBorder="1" applyAlignment="1">
      <alignment vertical="top" wrapText="1"/>
    </xf>
    <xf numFmtId="0" fontId="31" fillId="0" borderId="75" xfId="0" applyFont="1" applyBorder="1" applyAlignment="1">
      <alignment horizontal="left" vertical="top" wrapText="1"/>
    </xf>
    <xf numFmtId="0" fontId="35" fillId="0" borderId="67" xfId="0" applyFont="1" applyBorder="1" applyAlignment="1">
      <alignment vertical="top" wrapText="1"/>
    </xf>
    <xf numFmtId="0" fontId="32" fillId="29" borderId="67" xfId="0" applyFont="1" applyFill="1" applyBorder="1" applyAlignment="1">
      <alignment horizontal="left" vertical="top" wrapText="1"/>
    </xf>
    <xf numFmtId="0" fontId="32" fillId="0" borderId="76" xfId="0" applyFont="1" applyBorder="1" applyAlignment="1">
      <alignment horizontal="left" vertical="top" wrapText="1"/>
    </xf>
    <xf numFmtId="0" fontId="36" fillId="0" borderId="67" xfId="0" applyFont="1" applyBorder="1" applyAlignment="1">
      <alignment horizontal="left" vertical="top"/>
    </xf>
    <xf numFmtId="0" fontId="37" fillId="0" borderId="75" xfId="0" applyFont="1" applyBorder="1" applyAlignment="1">
      <alignment horizontal="left" vertical="top" wrapText="1"/>
    </xf>
    <xf numFmtId="0" fontId="32" fillId="0" borderId="75" xfId="0" applyFont="1" applyBorder="1" applyAlignment="1">
      <alignment horizontal="left" vertical="top" wrapText="1"/>
    </xf>
    <xf numFmtId="9" fontId="32" fillId="0" borderId="67" xfId="1" applyFont="1" applyFill="1" applyBorder="1" applyAlignment="1">
      <alignment horizontal="left" wrapText="1"/>
    </xf>
    <xf numFmtId="9" fontId="32" fillId="29" borderId="67" xfId="1" applyFont="1" applyFill="1" applyBorder="1" applyAlignment="1">
      <alignment horizontal="left" wrapText="1"/>
    </xf>
    <xf numFmtId="1" fontId="32" fillId="29" borderId="67" xfId="0" applyNumberFormat="1" applyFont="1" applyFill="1" applyBorder="1" applyAlignment="1">
      <alignment horizontal="left" wrapText="1"/>
    </xf>
    <xf numFmtId="1" fontId="32" fillId="0" borderId="67" xfId="0" applyNumberFormat="1" applyFont="1" applyBorder="1" applyAlignment="1">
      <alignment horizontal="left" wrapText="1"/>
    </xf>
    <xf numFmtId="165" fontId="39" fillId="0" borderId="67" xfId="0" applyNumberFormat="1" applyFont="1" applyBorder="1" applyAlignment="1">
      <alignment horizontal="left" wrapText="1"/>
    </xf>
    <xf numFmtId="165" fontId="39" fillId="3" borderId="67" xfId="0" applyNumberFormat="1" applyFont="1" applyFill="1" applyBorder="1" applyAlignment="1">
      <alignment horizontal="left" wrapText="1"/>
    </xf>
    <xf numFmtId="165" fontId="32" fillId="29" borderId="67" xfId="0" applyNumberFormat="1" applyFont="1" applyFill="1" applyBorder="1" applyAlignment="1">
      <alignment horizontal="left" wrapText="1"/>
    </xf>
    <xf numFmtId="1" fontId="39" fillId="0" borderId="67" xfId="0" applyNumberFormat="1" applyFont="1" applyBorder="1" applyAlignment="1">
      <alignment horizontal="left" wrapText="1"/>
    </xf>
    <xf numFmtId="165" fontId="32" fillId="30" borderId="67" xfId="0" applyNumberFormat="1" applyFont="1" applyFill="1" applyBorder="1" applyAlignment="1">
      <alignment horizontal="left" wrapText="1"/>
    </xf>
    <xf numFmtId="2" fontId="36" fillId="0" borderId="67" xfId="0" applyNumberFormat="1" applyFont="1" applyBorder="1" applyAlignment="1">
      <alignment horizontal="left"/>
    </xf>
    <xf numFmtId="1" fontId="36" fillId="0" borderId="67" xfId="0" applyNumberFormat="1" applyFont="1" applyBorder="1" applyAlignment="1">
      <alignment horizontal="left"/>
    </xf>
    <xf numFmtId="0" fontId="36" fillId="3" borderId="67" xfId="0" applyFont="1" applyFill="1" applyBorder="1" applyAlignment="1">
      <alignment horizontal="left"/>
    </xf>
    <xf numFmtId="165" fontId="37" fillId="31" borderId="67" xfId="0" applyNumberFormat="1" applyFont="1" applyFill="1" applyBorder="1" applyAlignment="1">
      <alignment horizontal="left"/>
    </xf>
    <xf numFmtId="165" fontId="36" fillId="0" borderId="75" xfId="0" applyNumberFormat="1" applyFont="1" applyBorder="1" applyAlignment="1">
      <alignment horizontal="left"/>
    </xf>
    <xf numFmtId="2" fontId="32" fillId="31" borderId="67" xfId="0" applyNumberFormat="1" applyFont="1" applyFill="1" applyBorder="1" applyAlignment="1">
      <alignment horizontal="left" wrapText="1"/>
    </xf>
    <xf numFmtId="2" fontId="32" fillId="0" borderId="67" xfId="0" applyNumberFormat="1" applyFont="1" applyBorder="1" applyAlignment="1">
      <alignment horizontal="left" wrapText="1"/>
    </xf>
    <xf numFmtId="2" fontId="32" fillId="0" borderId="75" xfId="0" applyNumberFormat="1" applyFont="1" applyBorder="1" applyAlignment="1">
      <alignment horizontal="left" wrapText="1"/>
    </xf>
    <xf numFmtId="165" fontId="36" fillId="31" borderId="67" xfId="0" applyNumberFormat="1" applyFont="1" applyFill="1" applyBorder="1" applyAlignment="1">
      <alignment horizontal="left"/>
    </xf>
    <xf numFmtId="0" fontId="31" fillId="0" borderId="0" xfId="0" applyFont="1" applyAlignment="1">
      <alignment horizontal="center"/>
    </xf>
    <xf numFmtId="0" fontId="40" fillId="0" borderId="0" xfId="0" applyFont="1"/>
    <xf numFmtId="2" fontId="41" fillId="0" borderId="0" xfId="0" applyNumberFormat="1" applyFont="1" applyAlignment="1">
      <alignment horizontal="left"/>
    </xf>
    <xf numFmtId="165" fontId="42" fillId="0" borderId="0" xfId="0" applyNumberFormat="1" applyFont="1" applyAlignment="1">
      <alignment horizontal="left" vertical="top"/>
    </xf>
    <xf numFmtId="0" fontId="42" fillId="0" borderId="0" xfId="0" applyFont="1" applyAlignment="1">
      <alignment horizontal="left" vertical="top"/>
    </xf>
    <xf numFmtId="166" fontId="42" fillId="0" borderId="0" xfId="0" applyNumberFormat="1" applyFont="1" applyAlignment="1">
      <alignment horizontal="left" vertical="top" wrapText="1"/>
    </xf>
    <xf numFmtId="166" fontId="33" fillId="0" borderId="0" xfId="0" applyNumberFormat="1" applyFont="1" applyAlignment="1">
      <alignment horizontal="left" vertical="top"/>
    </xf>
    <xf numFmtId="166" fontId="42" fillId="0" borderId="0" xfId="0" applyNumberFormat="1" applyFont="1" applyAlignment="1">
      <alignment horizontal="left" vertical="top"/>
    </xf>
    <xf numFmtId="0" fontId="39" fillId="30" borderId="67" xfId="0" applyFont="1" applyFill="1" applyBorder="1" applyAlignment="1">
      <alignment horizontal="left" wrapText="1"/>
    </xf>
    <xf numFmtId="1" fontId="39" fillId="29" borderId="67" xfId="0" applyNumberFormat="1" applyFont="1" applyFill="1" applyBorder="1" applyAlignment="1">
      <alignment horizontal="left" wrapText="1"/>
    </xf>
    <xf numFmtId="0" fontId="31" fillId="0" borderId="0" xfId="0" applyFont="1" applyAlignment="1">
      <alignment horizontal="left" wrapText="1"/>
    </xf>
    <xf numFmtId="0" fontId="32" fillId="0" borderId="0" xfId="0" applyFont="1" applyAlignment="1">
      <alignment horizontal="left" wrapText="1"/>
    </xf>
    <xf numFmtId="0" fontId="5" fillId="0" borderId="38" xfId="0" applyFont="1" applyBorder="1" applyAlignment="1">
      <alignment horizontal="center" vertical="center" wrapText="1"/>
    </xf>
    <xf numFmtId="0" fontId="0" fillId="25" borderId="0" xfId="0" applyFill="1"/>
    <xf numFmtId="0" fontId="45" fillId="0" borderId="0" xfId="0" applyFont="1" applyAlignment="1">
      <alignment horizontal="center" vertical="center"/>
    </xf>
    <xf numFmtId="0" fontId="45" fillId="0" borderId="0" xfId="0" applyFont="1" applyAlignment="1">
      <alignment horizontal="center" vertical="center" wrapText="1"/>
    </xf>
    <xf numFmtId="0" fontId="46" fillId="0" borderId="0" xfId="0" applyFont="1"/>
    <xf numFmtId="0" fontId="0" fillId="5" borderId="0" xfId="0" applyFill="1" applyAlignment="1">
      <alignment horizontal="center" vertical="center"/>
    </xf>
    <xf numFmtId="0" fontId="47" fillId="0" borderId="0" xfId="0" applyFont="1"/>
    <xf numFmtId="0" fontId="5" fillId="32" borderId="60" xfId="0" applyFont="1" applyFill="1" applyBorder="1" applyAlignment="1">
      <alignment horizontal="center" vertical="center"/>
    </xf>
    <xf numFmtId="0" fontId="8" fillId="32" borderId="50" xfId="0" applyFont="1" applyFill="1" applyBorder="1" applyAlignment="1">
      <alignment horizontal="center" vertical="center"/>
    </xf>
    <xf numFmtId="0" fontId="0" fillId="32" borderId="0" xfId="0" applyFill="1"/>
    <xf numFmtId="0" fontId="46" fillId="32" borderId="0" xfId="0" applyFont="1" applyFill="1"/>
    <xf numFmtId="1" fontId="45" fillId="0" borderId="0" xfId="0" applyNumberFormat="1" applyFont="1" applyAlignment="1">
      <alignment horizontal="center" vertical="center"/>
    </xf>
    <xf numFmtId="0" fontId="12" fillId="32" borderId="0" xfId="0" applyFont="1" applyFill="1"/>
    <xf numFmtId="0" fontId="48" fillId="0" borderId="0" xfId="0" applyFont="1"/>
    <xf numFmtId="0" fontId="12" fillId="15" borderId="0" xfId="0" applyFont="1" applyFill="1"/>
    <xf numFmtId="0" fontId="5" fillId="25" borderId="0" xfId="0" applyFont="1" applyFill="1"/>
    <xf numFmtId="0" fontId="12" fillId="25" borderId="0" xfId="0" applyFont="1" applyFill="1"/>
    <xf numFmtId="0" fontId="0" fillId="0" borderId="18" xfId="0" applyBorder="1" applyAlignment="1">
      <alignment horizontal="center"/>
    </xf>
    <xf numFmtId="0" fontId="11" fillId="26" borderId="0" xfId="0" applyFont="1" applyFill="1"/>
    <xf numFmtId="0" fontId="23" fillId="0" borderId="0" xfId="0" applyFont="1"/>
    <xf numFmtId="0" fontId="23" fillId="0" borderId="0" xfId="0" applyFont="1" applyAlignment="1">
      <alignment horizontal="center" vertical="center"/>
    </xf>
    <xf numFmtId="0" fontId="0" fillId="17" borderId="0" xfId="0" applyFill="1" applyAlignment="1">
      <alignment horizontal="center" vertical="center"/>
    </xf>
    <xf numFmtId="0" fontId="45" fillId="17" borderId="0" xfId="0" applyFont="1" applyFill="1" applyAlignment="1">
      <alignment horizontal="center" vertical="center"/>
    </xf>
    <xf numFmtId="0" fontId="45" fillId="17" borderId="0" xfId="0" applyFont="1" applyFill="1" applyAlignment="1">
      <alignment horizontal="center" vertical="center" wrapText="1"/>
    </xf>
    <xf numFmtId="0" fontId="23" fillId="0" borderId="0" xfId="0" applyFont="1" applyAlignment="1">
      <alignment wrapText="1"/>
    </xf>
    <xf numFmtId="14" fontId="23" fillId="13" borderId="44" xfId="0" applyNumberFormat="1" applyFont="1" applyFill="1" applyBorder="1" applyAlignment="1">
      <alignment horizontal="center" vertical="center"/>
    </xf>
    <xf numFmtId="14" fontId="23" fillId="0" borderId="33" xfId="0" applyNumberFormat="1" applyFont="1" applyBorder="1" applyAlignment="1">
      <alignment horizontal="center" vertical="center"/>
    </xf>
    <xf numFmtId="164" fontId="23" fillId="13" borderId="44" xfId="0" applyNumberFormat="1" applyFont="1" applyFill="1" applyBorder="1" applyAlignment="1">
      <alignment horizontal="center" vertical="center"/>
    </xf>
    <xf numFmtId="0" fontId="23" fillId="0" borderId="39" xfId="0" applyFont="1" applyBorder="1" applyAlignment="1">
      <alignment horizontal="left" vertical="center" wrapText="1"/>
    </xf>
    <xf numFmtId="49" fontId="23" fillId="13" borderId="44" xfId="0" applyNumberFormat="1" applyFont="1" applyFill="1" applyBorder="1" applyAlignment="1">
      <alignment horizontal="left" vertical="center" wrapText="1"/>
    </xf>
    <xf numFmtId="0" fontId="23" fillId="0" borderId="36" xfId="0" applyFont="1" applyBorder="1" applyAlignment="1">
      <alignment horizontal="center" vertical="center"/>
    </xf>
    <xf numFmtId="49" fontId="23" fillId="13" borderId="44" xfId="0" applyNumberFormat="1" applyFont="1" applyFill="1" applyBorder="1" applyAlignment="1">
      <alignment horizontal="center" vertical="center"/>
    </xf>
    <xf numFmtId="1" fontId="23" fillId="13" borderId="44" xfId="0" applyNumberFormat="1" applyFont="1" applyFill="1" applyBorder="1" applyAlignment="1">
      <alignment horizontal="center" vertical="center"/>
    </xf>
    <xf numFmtId="0" fontId="23" fillId="0" borderId="33" xfId="0" applyFont="1" applyBorder="1" applyAlignment="1">
      <alignment vertical="center"/>
    </xf>
    <xf numFmtId="0" fontId="23" fillId="13" borderId="44" xfId="0" applyFont="1" applyFill="1" applyBorder="1" applyAlignment="1">
      <alignment horizontal="center" vertical="center"/>
    </xf>
    <xf numFmtId="0" fontId="23" fillId="17" borderId="0" xfId="0" applyFont="1" applyFill="1" applyAlignment="1">
      <alignment horizontal="center" vertical="center"/>
    </xf>
    <xf numFmtId="0" fontId="51" fillId="0" borderId="0" xfId="0" applyFont="1"/>
    <xf numFmtId="14" fontId="51" fillId="0" borderId="0" xfId="0" applyNumberFormat="1" applyFont="1"/>
    <xf numFmtId="0" fontId="23" fillId="0" borderId="0" xfId="0" applyFont="1" applyAlignment="1">
      <alignment horizontal="center" vertical="center" wrapText="1"/>
    </xf>
    <xf numFmtId="0" fontId="11" fillId="32" borderId="0" xfId="0" applyFont="1" applyFill="1"/>
    <xf numFmtId="0" fontId="1" fillId="24" borderId="77" xfId="0" applyFont="1" applyFill="1" applyBorder="1" applyAlignment="1">
      <alignment horizontal="center" vertical="center"/>
    </xf>
    <xf numFmtId="165" fontId="23" fillId="0" borderId="0" xfId="0" applyNumberFormat="1" applyFont="1" applyAlignment="1">
      <alignment horizontal="center" vertical="center"/>
    </xf>
    <xf numFmtId="0" fontId="45" fillId="0" borderId="0" xfId="0" applyFont="1"/>
    <xf numFmtId="14" fontId="45" fillId="0" borderId="0" xfId="0" applyNumberFormat="1" applyFont="1"/>
    <xf numFmtId="2" fontId="45" fillId="0" borderId="0" xfId="0" applyNumberFormat="1" applyFont="1"/>
    <xf numFmtId="0" fontId="27" fillId="0" borderId="79" xfId="0" applyFont="1" applyBorder="1" applyAlignment="1">
      <alignment horizontal="left" vertical="top" wrapText="1"/>
    </xf>
    <xf numFmtId="0" fontId="27" fillId="0" borderId="80" xfId="0" applyFont="1" applyBorder="1" applyAlignment="1">
      <alignment horizontal="left" vertical="top" wrapText="1"/>
    </xf>
    <xf numFmtId="0" fontId="23" fillId="0" borderId="0" xfId="0" applyFont="1" applyAlignment="1">
      <alignment horizontal="left" vertical="center" wrapText="1"/>
    </xf>
    <xf numFmtId="0" fontId="23" fillId="0" borderId="0" xfId="0" applyFont="1" applyAlignment="1">
      <alignment horizontal="left" vertical="center"/>
    </xf>
    <xf numFmtId="0" fontId="5" fillId="0" borderId="0" xfId="0" applyFont="1" applyAlignment="1">
      <alignment horizontal="center" vertical="center"/>
    </xf>
    <xf numFmtId="0" fontId="0" fillId="0" borderId="0" xfId="0" applyAlignment="1">
      <alignment horizontal="right" vertical="center"/>
    </xf>
    <xf numFmtId="0" fontId="8" fillId="32" borderId="50" xfId="0" applyFont="1" applyFill="1" applyBorder="1" applyAlignment="1">
      <alignment horizontal="right" vertical="center"/>
    </xf>
    <xf numFmtId="0" fontId="5" fillId="0" borderId="0" xfId="0" applyFont="1" applyAlignment="1">
      <alignment horizontal="right" vertical="center"/>
    </xf>
    <xf numFmtId="0" fontId="1" fillId="24" borderId="4" xfId="0" applyFont="1" applyFill="1" applyBorder="1" applyAlignment="1">
      <alignment horizontal="center" vertical="center"/>
    </xf>
    <xf numFmtId="0" fontId="1" fillId="24" borderId="82" xfId="0" applyFont="1" applyFill="1" applyBorder="1" applyAlignment="1">
      <alignment horizontal="center" vertical="center"/>
    </xf>
    <xf numFmtId="0" fontId="0" fillId="2" borderId="83" xfId="0" applyFill="1" applyBorder="1"/>
    <xf numFmtId="0" fontId="0" fillId="0" borderId="84" xfId="0" applyBorder="1"/>
    <xf numFmtId="0" fontId="0" fillId="0" borderId="12" xfId="0" applyBorder="1"/>
    <xf numFmtId="0" fontId="8" fillId="17" borderId="85" xfId="0" applyFont="1" applyFill="1" applyBorder="1" applyAlignment="1">
      <alignment horizontal="center" vertical="center"/>
    </xf>
    <xf numFmtId="0" fontId="5" fillId="17" borderId="85" xfId="0" applyFont="1" applyFill="1" applyBorder="1" applyAlignment="1">
      <alignment horizontal="center"/>
    </xf>
    <xf numFmtId="0" fontId="0" fillId="17" borderId="52" xfId="0" applyFill="1" applyBorder="1"/>
    <xf numFmtId="0" fontId="0" fillId="17" borderId="53" xfId="0" applyFill="1" applyBorder="1"/>
    <xf numFmtId="0" fontId="0" fillId="0" borderId="86" xfId="0" applyBorder="1"/>
    <xf numFmtId="0" fontId="16" fillId="26" borderId="87" xfId="0" applyFont="1" applyFill="1" applyBorder="1"/>
    <xf numFmtId="0" fontId="0" fillId="26" borderId="88" xfId="0" applyFill="1" applyBorder="1"/>
    <xf numFmtId="0" fontId="16" fillId="26" borderId="88" xfId="0" applyFont="1" applyFill="1" applyBorder="1"/>
    <xf numFmtId="0" fontId="5" fillId="26" borderId="88" xfId="0" applyFont="1" applyFill="1" applyBorder="1"/>
    <xf numFmtId="0" fontId="5" fillId="26" borderId="89" xfId="0" applyFont="1" applyFill="1" applyBorder="1"/>
    <xf numFmtId="0" fontId="8" fillId="12" borderId="90" xfId="0" applyFont="1" applyFill="1" applyBorder="1" applyAlignment="1">
      <alignment horizontal="center" vertical="center"/>
    </xf>
    <xf numFmtId="0" fontId="5" fillId="0" borderId="69" xfId="0" applyFont="1" applyBorder="1"/>
    <xf numFmtId="0" fontId="1" fillId="24" borderId="1" xfId="0" applyFont="1" applyFill="1" applyBorder="1" applyAlignment="1">
      <alignment horizontal="center" vertical="center"/>
    </xf>
    <xf numFmtId="0" fontId="0" fillId="0" borderId="62" xfId="0" applyBorder="1"/>
    <xf numFmtId="0" fontId="0" fillId="0" borderId="14" xfId="0" applyBorder="1"/>
    <xf numFmtId="0" fontId="0" fillId="26" borderId="0" xfId="0" applyFill="1" applyAlignment="1">
      <alignment horizontal="center" vertical="center"/>
    </xf>
    <xf numFmtId="0" fontId="14" fillId="0" borderId="0" xfId="0" applyFont="1" applyAlignment="1">
      <alignment horizontal="left" vertical="center"/>
    </xf>
    <xf numFmtId="0" fontId="50" fillId="26" borderId="0" xfId="0" applyFont="1" applyFill="1" applyAlignment="1">
      <alignment horizontal="left" vertical="center"/>
    </xf>
    <xf numFmtId="0" fontId="5" fillId="0" borderId="0" xfId="0" applyFont="1" applyAlignment="1">
      <alignment horizontal="left" vertical="center"/>
    </xf>
    <xf numFmtId="0" fontId="45" fillId="0" borderId="0" xfId="0" applyFont="1" applyAlignment="1">
      <alignment horizontal="left" vertical="center"/>
    </xf>
    <xf numFmtId="0" fontId="51" fillId="0" borderId="0" xfId="0" applyFont="1" applyAlignment="1">
      <alignment horizontal="left" vertical="center"/>
    </xf>
    <xf numFmtId="0" fontId="0" fillId="26" borderId="0" xfId="0" applyFill="1" applyAlignment="1">
      <alignment horizontal="left" vertical="center"/>
    </xf>
    <xf numFmtId="0" fontId="45" fillId="0" borderId="0" xfId="0" applyFont="1" applyAlignment="1">
      <alignment horizontal="left" vertical="center" wrapText="1"/>
    </xf>
    <xf numFmtId="0" fontId="51" fillId="0" borderId="0" xfId="0" applyFont="1" applyAlignment="1">
      <alignment horizontal="left" vertical="center" wrapText="1"/>
    </xf>
    <xf numFmtId="0" fontId="14" fillId="17" borderId="0" xfId="0" applyFont="1" applyFill="1" applyAlignment="1">
      <alignment horizontal="center" vertical="center"/>
    </xf>
    <xf numFmtId="14" fontId="45" fillId="17" borderId="0" xfId="0" applyNumberFormat="1" applyFont="1" applyFill="1" applyAlignment="1">
      <alignment horizontal="center" vertical="center" wrapText="1"/>
    </xf>
    <xf numFmtId="14" fontId="45" fillId="17" borderId="0" xfId="0" applyNumberFormat="1" applyFont="1" applyFill="1" applyAlignment="1">
      <alignment horizontal="center" vertical="center"/>
    </xf>
    <xf numFmtId="0" fontId="1" fillId="24" borderId="2" xfId="0" applyFont="1" applyFill="1" applyBorder="1" applyAlignment="1">
      <alignment horizontal="left" vertical="center"/>
    </xf>
    <xf numFmtId="0" fontId="1" fillId="24" borderId="77" xfId="0" applyFont="1" applyFill="1" applyBorder="1" applyAlignment="1">
      <alignment horizontal="left" vertical="center"/>
    </xf>
    <xf numFmtId="14" fontId="51" fillId="0" borderId="0" xfId="0" applyNumberFormat="1" applyFont="1" applyAlignment="1">
      <alignment horizontal="center" vertical="center"/>
    </xf>
    <xf numFmtId="0" fontId="14" fillId="0" borderId="0" xfId="0" applyFont="1" applyAlignment="1">
      <alignment horizontal="center" vertical="center"/>
    </xf>
    <xf numFmtId="0" fontId="51" fillId="0" borderId="0" xfId="0" applyFont="1" applyAlignment="1">
      <alignment horizontal="center" vertical="center"/>
    </xf>
    <xf numFmtId="0" fontId="5" fillId="0" borderId="67" xfId="0" applyFont="1" applyBorder="1"/>
    <xf numFmtId="0" fontId="11" fillId="0" borderId="52" xfId="0" applyFont="1" applyBorder="1" applyAlignment="1">
      <alignment horizontal="center" vertical="center"/>
    </xf>
    <xf numFmtId="0" fontId="9" fillId="0" borderId="0" xfId="0" applyFont="1"/>
    <xf numFmtId="0" fontId="6" fillId="0" borderId="0" xfId="0" applyFont="1"/>
    <xf numFmtId="0" fontId="18" fillId="34" borderId="82" xfId="0" applyFont="1" applyFill="1" applyBorder="1" applyAlignment="1">
      <alignment vertical="center" wrapText="1"/>
    </xf>
    <xf numFmtId="0" fontId="18" fillId="35" borderId="91" xfId="0" applyFont="1" applyFill="1" applyBorder="1" applyAlignment="1">
      <alignment vertical="center" wrapText="1"/>
    </xf>
    <xf numFmtId="0" fontId="0" fillId="0" borderId="92" xfId="0" applyBorder="1" applyAlignment="1">
      <alignment vertical="center" wrapText="1"/>
    </xf>
    <xf numFmtId="0" fontId="0" fillId="0" borderId="30" xfId="0" applyBorder="1" applyAlignment="1">
      <alignment vertical="center" wrapText="1"/>
    </xf>
    <xf numFmtId="0" fontId="18" fillId="35" borderId="30" xfId="0" applyFont="1" applyFill="1" applyBorder="1" applyAlignment="1">
      <alignment vertical="center" wrapText="1"/>
    </xf>
    <xf numFmtId="0" fontId="5" fillId="0" borderId="92" xfId="0" applyFont="1" applyBorder="1" applyAlignment="1">
      <alignment vertical="center" wrapText="1"/>
    </xf>
    <xf numFmtId="0" fontId="5" fillId="0" borderId="30" xfId="0" applyFont="1" applyBorder="1" applyAlignment="1">
      <alignment vertical="center" wrapText="1"/>
    </xf>
    <xf numFmtId="0" fontId="18" fillId="36" borderId="82" xfId="0" applyFont="1" applyFill="1" applyBorder="1" applyAlignment="1">
      <alignment vertical="center" wrapText="1"/>
    </xf>
    <xf numFmtId="0" fontId="18" fillId="36" borderId="91" xfId="0" applyFont="1" applyFill="1" applyBorder="1" applyAlignment="1">
      <alignment vertical="center" wrapText="1"/>
    </xf>
    <xf numFmtId="0" fontId="11" fillId="0" borderId="59" xfId="0" applyFont="1" applyBorder="1" applyAlignment="1">
      <alignment horizontal="center" vertical="center"/>
    </xf>
    <xf numFmtId="0" fontId="54" fillId="3" borderId="67" xfId="0" applyFont="1" applyFill="1" applyBorder="1" applyAlignment="1">
      <alignment vertical="center"/>
    </xf>
    <xf numFmtId="0" fontId="0" fillId="0" borderId="29" xfId="0" applyBorder="1" applyAlignment="1">
      <alignment vertical="center" wrapText="1"/>
    </xf>
    <xf numFmtId="0" fontId="53" fillId="34" borderId="26" xfId="0" applyFont="1" applyFill="1" applyBorder="1" applyAlignment="1">
      <alignment vertical="center" wrapText="1"/>
    </xf>
    <xf numFmtId="0" fontId="54" fillId="0" borderId="82" xfId="0" applyFont="1" applyBorder="1" applyAlignment="1">
      <alignment vertical="center"/>
    </xf>
    <xf numFmtId="0" fontId="0" fillId="0" borderId="82" xfId="0" applyBorder="1" applyAlignment="1">
      <alignment vertical="center" wrapText="1"/>
    </xf>
    <xf numFmtId="49" fontId="10" fillId="13" borderId="0" xfId="0" applyNumberFormat="1" applyFont="1" applyFill="1" applyAlignment="1">
      <alignment horizontal="center" vertical="center"/>
    </xf>
    <xf numFmtId="0" fontId="10" fillId="16" borderId="58" xfId="0" applyFont="1" applyFill="1" applyBorder="1" applyAlignment="1">
      <alignment horizontal="center" vertical="center"/>
    </xf>
    <xf numFmtId="0" fontId="10" fillId="0" borderId="0" xfId="0" applyFont="1" applyAlignment="1">
      <alignment horizontal="left" vertical="center"/>
    </xf>
    <xf numFmtId="14" fontId="12" fillId="17" borderId="0" xfId="0" applyNumberFormat="1" applyFont="1" applyFill="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1" fontId="11" fillId="9" borderId="59" xfId="0" applyNumberFormat="1" applyFont="1" applyFill="1" applyBorder="1" applyAlignment="1">
      <alignment horizontal="center" vertical="center"/>
    </xf>
    <xf numFmtId="0" fontId="11" fillId="9" borderId="59" xfId="0" applyFont="1" applyFill="1" applyBorder="1" applyAlignment="1">
      <alignment horizontal="center" vertical="center"/>
    </xf>
    <xf numFmtId="0" fontId="5" fillId="15" borderId="40" xfId="0" applyFont="1" applyFill="1" applyBorder="1" applyAlignment="1">
      <alignment horizontal="center" vertical="center"/>
    </xf>
    <xf numFmtId="0" fontId="8" fillId="12" borderId="95" xfId="0" applyFont="1" applyFill="1" applyBorder="1" applyAlignment="1">
      <alignment vertical="center"/>
    </xf>
    <xf numFmtId="0" fontId="8" fillId="12" borderId="96" xfId="0" applyFont="1" applyFill="1" applyBorder="1" applyAlignment="1">
      <alignment horizontal="center" vertical="center"/>
    </xf>
    <xf numFmtId="0" fontId="0" fillId="0" borderId="59" xfId="0" applyBorder="1" applyAlignment="1">
      <alignment horizontal="left" vertical="center"/>
    </xf>
    <xf numFmtId="14" fontId="10" fillId="0" borderId="59" xfId="0" applyNumberFormat="1" applyFont="1" applyBorder="1" applyAlignment="1">
      <alignment horizontal="left" vertical="center"/>
    </xf>
    <xf numFmtId="14" fontId="10" fillId="0" borderId="59" xfId="0" applyNumberFormat="1" applyFont="1" applyBorder="1" applyAlignment="1">
      <alignment horizontal="center" vertical="center"/>
    </xf>
    <xf numFmtId="14" fontId="0" fillId="0" borderId="59" xfId="0" applyNumberFormat="1" applyBorder="1" applyAlignment="1">
      <alignment horizontal="center" vertical="center"/>
    </xf>
    <xf numFmtId="0" fontId="0" fillId="0" borderId="59" xfId="0" applyBorder="1" applyAlignment="1">
      <alignment horizontal="left" vertical="center" wrapText="1"/>
    </xf>
    <xf numFmtId="49" fontId="10" fillId="0" borderId="59" xfId="0" applyNumberFormat="1" applyFont="1" applyBorder="1" applyAlignment="1">
      <alignment horizontal="left" vertical="center"/>
    </xf>
    <xf numFmtId="0" fontId="0" fillId="0" borderId="59" xfId="0" applyBorder="1" applyAlignment="1">
      <alignment horizontal="center" vertical="center"/>
    </xf>
    <xf numFmtId="49" fontId="10" fillId="0" borderId="59" xfId="0" applyNumberFormat="1" applyFont="1" applyBorder="1" applyAlignment="1">
      <alignment horizontal="center" vertical="center"/>
    </xf>
    <xf numFmtId="1" fontId="10" fillId="0" borderId="59" xfId="0" applyNumberFormat="1" applyFont="1" applyBorder="1" applyAlignment="1">
      <alignment horizontal="center" vertical="center"/>
    </xf>
    <xf numFmtId="0" fontId="45" fillId="0" borderId="59" xfId="0" applyFont="1" applyBorder="1" applyAlignment="1">
      <alignment horizontal="center" vertical="center"/>
    </xf>
    <xf numFmtId="1" fontId="45" fillId="0" borderId="59" xfId="0" applyNumberFormat="1" applyFont="1" applyBorder="1" applyAlignment="1">
      <alignment horizontal="center" vertical="center"/>
    </xf>
    <xf numFmtId="0" fontId="45" fillId="0" borderId="59" xfId="0" applyFont="1" applyBorder="1" applyAlignment="1">
      <alignment horizontal="left" vertical="center" wrapText="1"/>
    </xf>
    <xf numFmtId="0" fontId="10" fillId="0" borderId="59" xfId="0" applyFont="1" applyBorder="1" applyAlignment="1">
      <alignment horizontal="left" vertical="center" wrapText="1"/>
    </xf>
    <xf numFmtId="0" fontId="10" fillId="16" borderId="59" xfId="0" applyFont="1" applyFill="1" applyBorder="1" applyAlignment="1">
      <alignment horizontal="center" vertical="center"/>
    </xf>
    <xf numFmtId="0" fontId="0" fillId="0" borderId="59" xfId="0" applyBorder="1"/>
    <xf numFmtId="0" fontId="0" fillId="17" borderId="59" xfId="0" applyFill="1" applyBorder="1"/>
    <xf numFmtId="0" fontId="0" fillId="25" borderId="59" xfId="0" applyFill="1" applyBorder="1"/>
    <xf numFmtId="0" fontId="5" fillId="0" borderId="59" xfId="0" applyFont="1" applyBorder="1"/>
    <xf numFmtId="0" fontId="11" fillId="9" borderId="59" xfId="0" applyFont="1" applyFill="1" applyBorder="1" applyAlignment="1">
      <alignment horizontal="left" vertical="center"/>
    </xf>
    <xf numFmtId="14" fontId="11" fillId="9" borderId="59" xfId="0" applyNumberFormat="1" applyFont="1" applyFill="1" applyBorder="1" applyAlignment="1">
      <alignment horizontal="center" vertical="center"/>
    </xf>
    <xf numFmtId="0" fontId="11" fillId="9" borderId="59" xfId="0" applyFont="1" applyFill="1" applyBorder="1" applyAlignment="1">
      <alignment horizontal="left" vertical="center" wrapText="1"/>
    </xf>
    <xf numFmtId="49" fontId="11" fillId="9" borderId="59" xfId="0" applyNumberFormat="1" applyFont="1" applyFill="1" applyBorder="1" applyAlignment="1">
      <alignment horizontal="left" vertical="center" wrapText="1"/>
    </xf>
    <xf numFmtId="49" fontId="11" fillId="9" borderId="59" xfId="0" applyNumberFormat="1" applyFont="1" applyFill="1" applyBorder="1" applyAlignment="1">
      <alignment horizontal="center" vertical="center"/>
    </xf>
    <xf numFmtId="0" fontId="11" fillId="9" borderId="59" xfId="0" applyFont="1" applyFill="1" applyBorder="1" applyAlignment="1">
      <alignment horizontal="center" vertical="center" wrapText="1"/>
    </xf>
    <xf numFmtId="0" fontId="0" fillId="21" borderId="59" xfId="0" applyFill="1" applyBorder="1" applyAlignment="1">
      <alignment horizontal="center" vertical="center"/>
    </xf>
    <xf numFmtId="0" fontId="11" fillId="0" borderId="59" xfId="0" applyFont="1" applyBorder="1" applyAlignment="1">
      <alignment horizontal="left" vertical="center"/>
    </xf>
    <xf numFmtId="14" fontId="11" fillId="0" borderId="59" xfId="0" applyNumberFormat="1" applyFont="1" applyBorder="1" applyAlignment="1">
      <alignment horizontal="left" vertical="center"/>
    </xf>
    <xf numFmtId="14" fontId="11" fillId="0" borderId="59" xfId="0" applyNumberFormat="1" applyFont="1" applyBorder="1" applyAlignment="1">
      <alignment horizontal="center" vertical="center"/>
    </xf>
    <xf numFmtId="0" fontId="11" fillId="0" borderId="59" xfId="0" applyFont="1" applyBorder="1" applyAlignment="1">
      <alignment horizontal="left" vertical="center" wrapText="1"/>
    </xf>
    <xf numFmtId="49" fontId="11" fillId="0" borderId="59" xfId="0" applyNumberFormat="1" applyFont="1" applyBorder="1" applyAlignment="1">
      <alignment horizontal="left" vertical="center"/>
    </xf>
    <xf numFmtId="49" fontId="11" fillId="0" borderId="59" xfId="0" applyNumberFormat="1" applyFont="1" applyBorder="1" applyAlignment="1">
      <alignment horizontal="center" vertical="center"/>
    </xf>
    <xf numFmtId="1" fontId="11" fillId="0" borderId="59" xfId="0" applyNumberFormat="1" applyFont="1" applyBorder="1" applyAlignment="1">
      <alignment horizontal="center" vertical="center"/>
    </xf>
    <xf numFmtId="1" fontId="56" fillId="0" borderId="59" xfId="0" applyNumberFormat="1" applyFont="1" applyBorder="1" applyAlignment="1">
      <alignment horizontal="center" vertical="center"/>
    </xf>
    <xf numFmtId="0" fontId="56" fillId="0" borderId="59" xfId="0" applyFont="1" applyBorder="1" applyAlignment="1">
      <alignment horizontal="left" vertical="center" wrapText="1"/>
    </xf>
    <xf numFmtId="14" fontId="0" fillId="0" borderId="59" xfId="0" applyNumberFormat="1" applyBorder="1" applyAlignment="1">
      <alignment horizontal="left" vertical="center"/>
    </xf>
    <xf numFmtId="49" fontId="11" fillId="0" borderId="59" xfId="0" applyNumberFormat="1" applyFont="1" applyBorder="1" applyAlignment="1">
      <alignment horizontal="left" vertical="center" wrapText="1"/>
    </xf>
    <xf numFmtId="49" fontId="0" fillId="0" borderId="59" xfId="0" applyNumberFormat="1" applyBorder="1" applyAlignment="1">
      <alignment horizontal="center" vertical="center"/>
    </xf>
    <xf numFmtId="1" fontId="0" fillId="0" borderId="59" xfId="0" applyNumberFormat="1" applyBorder="1" applyAlignment="1">
      <alignment horizontal="center" vertical="center"/>
    </xf>
    <xf numFmtId="0" fontId="56" fillId="0" borderId="59" xfId="0" applyFont="1" applyBorder="1" applyAlignment="1">
      <alignment horizontal="center" vertical="center"/>
    </xf>
    <xf numFmtId="14" fontId="16" fillId="0" borderId="59" xfId="0" applyNumberFormat="1" applyFont="1" applyBorder="1" applyAlignment="1">
      <alignment horizontal="center" vertical="center"/>
    </xf>
    <xf numFmtId="49" fontId="10" fillId="0" borderId="59" xfId="0" applyNumberFormat="1" applyFont="1" applyBorder="1" applyAlignment="1">
      <alignment horizontal="center" vertical="center" wrapText="1"/>
    </xf>
    <xf numFmtId="0" fontId="25" fillId="0" borderId="59" xfId="0" applyFont="1" applyBorder="1" applyAlignment="1">
      <alignment horizontal="left" vertical="center" wrapText="1"/>
    </xf>
    <xf numFmtId="49" fontId="10" fillId="0" borderId="59" xfId="0" applyNumberFormat="1" applyFont="1" applyBorder="1" applyAlignment="1">
      <alignment horizontal="left" vertical="center" wrapText="1"/>
    </xf>
    <xf numFmtId="14" fontId="11" fillId="9" borderId="59" xfId="0" applyNumberFormat="1" applyFont="1" applyFill="1" applyBorder="1" applyAlignment="1">
      <alignment horizontal="left" vertical="center"/>
    </xf>
    <xf numFmtId="49" fontId="11" fillId="9" borderId="59" xfId="0" applyNumberFormat="1" applyFont="1" applyFill="1" applyBorder="1" applyAlignment="1">
      <alignment horizontal="left" vertical="center"/>
    </xf>
    <xf numFmtId="0" fontId="11" fillId="25" borderId="59" xfId="0" applyFont="1" applyFill="1" applyBorder="1"/>
    <xf numFmtId="1" fontId="10" fillId="0" borderId="59" xfId="0" applyNumberFormat="1" applyFont="1" applyBorder="1" applyAlignment="1">
      <alignment horizontal="center" vertical="center" wrapText="1"/>
    </xf>
    <xf numFmtId="0" fontId="45" fillId="0" borderId="59" xfId="0" applyFont="1" applyBorder="1" applyAlignment="1">
      <alignment horizontal="left" vertical="center"/>
    </xf>
    <xf numFmtId="0" fontId="0" fillId="15" borderId="59" xfId="0" applyFill="1" applyBorder="1"/>
    <xf numFmtId="0" fontId="8" fillId="9" borderId="59" xfId="0" applyFont="1" applyFill="1" applyBorder="1" applyAlignment="1">
      <alignment vertical="center"/>
    </xf>
    <xf numFmtId="0" fontId="11" fillId="9" borderId="59" xfId="0" applyFont="1" applyFill="1" applyBorder="1"/>
    <xf numFmtId="0" fontId="12" fillId="9" borderId="59" xfId="0" applyFont="1" applyFill="1" applyBorder="1" applyAlignment="1">
      <alignment horizontal="center" vertical="center"/>
    </xf>
    <xf numFmtId="1" fontId="45" fillId="9" borderId="59" xfId="0" applyNumberFormat="1" applyFont="1" applyFill="1" applyBorder="1" applyAlignment="1">
      <alignment horizontal="center" vertical="center"/>
    </xf>
    <xf numFmtId="49" fontId="11" fillId="9" borderId="59" xfId="0" applyNumberFormat="1" applyFont="1" applyFill="1" applyBorder="1" applyAlignment="1">
      <alignment horizontal="center" vertical="center" wrapText="1"/>
    </xf>
    <xf numFmtId="0" fontId="17" fillId="9" borderId="59" xfId="0" applyFont="1" applyFill="1" applyBorder="1" applyAlignment="1">
      <alignment horizontal="center" vertical="center"/>
    </xf>
    <xf numFmtId="0" fontId="45" fillId="9" borderId="59" xfId="0" applyFont="1" applyFill="1" applyBorder="1" applyAlignment="1">
      <alignment horizontal="left" vertical="center" wrapText="1"/>
    </xf>
    <xf numFmtId="0" fontId="11" fillId="15" borderId="59" xfId="0" applyFont="1" applyFill="1" applyBorder="1"/>
    <xf numFmtId="0" fontId="23" fillId="5" borderId="59" xfId="0" applyFont="1" applyFill="1" applyBorder="1"/>
    <xf numFmtId="0" fontId="23" fillId="0" borderId="59" xfId="0" applyFont="1" applyBorder="1" applyAlignment="1">
      <alignment horizontal="center" vertical="center"/>
    </xf>
    <xf numFmtId="1" fontId="12" fillId="9" borderId="59" xfId="0" applyNumberFormat="1" applyFont="1" applyFill="1" applyBorder="1" applyAlignment="1">
      <alignment horizontal="center" vertical="center"/>
    </xf>
    <xf numFmtId="0" fontId="12" fillId="9" borderId="59" xfId="0" applyFont="1" applyFill="1" applyBorder="1" applyAlignment="1">
      <alignment horizontal="left" vertical="center" wrapText="1"/>
    </xf>
    <xf numFmtId="0" fontId="0" fillId="0" borderId="59" xfId="0" applyBorder="1" applyAlignment="1">
      <alignment horizontal="center" vertical="center" wrapText="1"/>
    </xf>
    <xf numFmtId="0" fontId="17" fillId="0" borderId="59" xfId="0" applyFont="1" applyBorder="1" applyAlignment="1">
      <alignment horizontal="center" vertical="center"/>
    </xf>
    <xf numFmtId="14" fontId="10" fillId="0" borderId="59" xfId="0" applyNumberFormat="1" applyFont="1" applyBorder="1" applyAlignment="1">
      <alignment horizontal="left" vertical="center" wrapText="1"/>
    </xf>
    <xf numFmtId="0" fontId="23" fillId="25" borderId="59" xfId="0" applyFont="1" applyFill="1" applyBorder="1"/>
    <xf numFmtId="0" fontId="0" fillId="9" borderId="59" xfId="0" applyFill="1" applyBorder="1" applyAlignment="1">
      <alignment horizontal="left" vertical="center"/>
    </xf>
    <xf numFmtId="0" fontId="0" fillId="9" borderId="59" xfId="0" applyFill="1" applyBorder="1"/>
    <xf numFmtId="14" fontId="0" fillId="9" borderId="59" xfId="0" applyNumberFormat="1" applyFill="1" applyBorder="1" applyAlignment="1">
      <alignment horizontal="center" vertical="center"/>
    </xf>
    <xf numFmtId="0" fontId="0" fillId="9" borderId="59" xfId="0" applyFill="1" applyBorder="1" applyAlignment="1">
      <alignment horizontal="left" vertical="center" wrapText="1"/>
    </xf>
    <xf numFmtId="0" fontId="0" fillId="9" borderId="59" xfId="0" applyFill="1" applyBorder="1" applyAlignment="1">
      <alignment horizontal="center" vertical="center"/>
    </xf>
    <xf numFmtId="1" fontId="0" fillId="9" borderId="59" xfId="0" applyNumberFormat="1" applyFill="1" applyBorder="1" applyAlignment="1">
      <alignment horizontal="center" vertical="center"/>
    </xf>
    <xf numFmtId="49" fontId="0" fillId="9" borderId="59" xfId="0" applyNumberFormat="1" applyFill="1" applyBorder="1" applyAlignment="1">
      <alignment horizontal="center" vertical="center"/>
    </xf>
    <xf numFmtId="0" fontId="46" fillId="15" borderId="59" xfId="0" applyFont="1" applyFill="1" applyBorder="1"/>
    <xf numFmtId="0" fontId="46" fillId="0" borderId="59" xfId="0" applyFont="1" applyBorder="1"/>
    <xf numFmtId="0" fontId="46" fillId="17" borderId="59" xfId="0" applyFont="1" applyFill="1" applyBorder="1"/>
    <xf numFmtId="0" fontId="46" fillId="25" borderId="59" xfId="0" applyFont="1" applyFill="1" applyBorder="1"/>
    <xf numFmtId="0" fontId="11" fillId="0" borderId="59" xfId="0" applyFont="1" applyBorder="1"/>
    <xf numFmtId="1" fontId="10" fillId="9" borderId="59" xfId="0" applyNumberFormat="1" applyFont="1" applyFill="1" applyBorder="1" applyAlignment="1">
      <alignment horizontal="center" vertical="center"/>
    </xf>
    <xf numFmtId="0" fontId="23" fillId="9" borderId="59" xfId="0" applyFont="1" applyFill="1" applyBorder="1" applyAlignment="1">
      <alignment horizontal="center" vertical="center"/>
    </xf>
    <xf numFmtId="0" fontId="45" fillId="9" borderId="59" xfId="0" applyFont="1" applyFill="1" applyBorder="1" applyAlignment="1">
      <alignment horizontal="center" vertical="center"/>
    </xf>
    <xf numFmtId="0" fontId="0" fillId="21" borderId="59" xfId="0" applyFill="1" applyBorder="1"/>
    <xf numFmtId="1" fontId="11" fillId="0" borderId="59" xfId="0" applyNumberFormat="1" applyFont="1" applyBorder="1" applyAlignment="1">
      <alignment horizontal="center" vertical="center" wrapText="1"/>
    </xf>
    <xf numFmtId="1" fontId="11" fillId="9" borderId="59" xfId="0" applyNumberFormat="1" applyFont="1" applyFill="1" applyBorder="1" applyAlignment="1">
      <alignment horizontal="center" vertical="center" wrapText="1"/>
    </xf>
    <xf numFmtId="14" fontId="12" fillId="0" borderId="59" xfId="0" applyNumberFormat="1" applyFont="1" applyBorder="1" applyAlignment="1">
      <alignment horizontal="center" vertical="center"/>
    </xf>
    <xf numFmtId="49" fontId="11" fillId="0" borderId="59" xfId="0" applyNumberFormat="1" applyFont="1" applyBorder="1" applyAlignment="1">
      <alignment horizontal="center" vertical="center" wrapText="1"/>
    </xf>
    <xf numFmtId="6" fontId="45" fillId="0" borderId="59" xfId="0" applyNumberFormat="1" applyFont="1" applyBorder="1" applyAlignment="1">
      <alignment horizontal="left" vertical="center"/>
    </xf>
    <xf numFmtId="0" fontId="5" fillId="17" borderId="59" xfId="0" applyFont="1" applyFill="1" applyBorder="1"/>
    <xf numFmtId="0" fontId="5" fillId="25" borderId="59" xfId="0" applyFont="1" applyFill="1" applyBorder="1"/>
    <xf numFmtId="0" fontId="5" fillId="0" borderId="59" xfId="0" applyFont="1" applyBorder="1" applyAlignment="1">
      <alignment horizontal="center" vertical="center"/>
    </xf>
    <xf numFmtId="0" fontId="0" fillId="38" borderId="59" xfId="0" applyFill="1" applyBorder="1" applyAlignment="1">
      <alignment horizontal="center" vertical="center"/>
    </xf>
    <xf numFmtId="0" fontId="11" fillId="38" borderId="59" xfId="0" applyFont="1" applyFill="1" applyBorder="1" applyAlignment="1">
      <alignment horizontal="center" vertical="center"/>
    </xf>
    <xf numFmtId="0" fontId="0" fillId="0" borderId="97" xfId="0" applyBorder="1" applyAlignment="1">
      <alignment horizontal="left" vertical="center"/>
    </xf>
    <xf numFmtId="14" fontId="10" fillId="0" borderId="97" xfId="0" applyNumberFormat="1" applyFont="1" applyBorder="1" applyAlignment="1">
      <alignment horizontal="left" vertical="center"/>
    </xf>
    <xf numFmtId="14" fontId="10" fillId="0" borderId="97" xfId="0" applyNumberFormat="1" applyFont="1" applyBorder="1" applyAlignment="1">
      <alignment horizontal="center" vertical="center"/>
    </xf>
    <xf numFmtId="14" fontId="0" fillId="0" borderId="97" xfId="0" applyNumberFormat="1" applyBorder="1" applyAlignment="1">
      <alignment horizontal="center" vertical="center"/>
    </xf>
    <xf numFmtId="0" fontId="0" fillId="0" borderId="97" xfId="0" applyBorder="1" applyAlignment="1">
      <alignment horizontal="left" vertical="center" wrapText="1"/>
    </xf>
    <xf numFmtId="49" fontId="10" fillId="0" borderId="97" xfId="0" applyNumberFormat="1" applyFont="1" applyBorder="1" applyAlignment="1">
      <alignment horizontal="left" vertical="center"/>
    </xf>
    <xf numFmtId="0" fontId="0" fillId="0" borderId="97" xfId="0" applyBorder="1" applyAlignment="1">
      <alignment horizontal="center" vertical="center"/>
    </xf>
    <xf numFmtId="49" fontId="10" fillId="0" borderId="97" xfId="0" applyNumberFormat="1" applyFont="1" applyBorder="1" applyAlignment="1">
      <alignment horizontal="center" vertical="center"/>
    </xf>
    <xf numFmtId="1" fontId="10" fillId="0" borderId="97" xfId="0" applyNumberFormat="1" applyFont="1" applyBorder="1" applyAlignment="1">
      <alignment horizontal="center" vertical="center"/>
    </xf>
    <xf numFmtId="0" fontId="11" fillId="0" borderId="97" xfId="0" applyFont="1" applyBorder="1" applyAlignment="1">
      <alignment horizontal="center" vertical="center"/>
    </xf>
    <xf numFmtId="0" fontId="45" fillId="0" borderId="97" xfId="0" applyFont="1" applyBorder="1" applyAlignment="1">
      <alignment horizontal="center" vertical="center"/>
    </xf>
    <xf numFmtId="1" fontId="45" fillId="0" borderId="97" xfId="0" applyNumberFormat="1" applyFont="1" applyBorder="1" applyAlignment="1">
      <alignment horizontal="center" vertical="center"/>
    </xf>
    <xf numFmtId="0" fontId="45" fillId="0" borderId="97" xfId="0" applyFont="1" applyBorder="1" applyAlignment="1">
      <alignment horizontal="left" vertical="center" wrapText="1"/>
    </xf>
    <xf numFmtId="0" fontId="10" fillId="0" borderId="97" xfId="0" applyFont="1" applyBorder="1" applyAlignment="1">
      <alignment horizontal="left" vertical="center" wrapText="1"/>
    </xf>
    <xf numFmtId="0" fontId="5" fillId="0" borderId="98" xfId="0" applyFont="1" applyBorder="1" applyAlignment="1">
      <alignment horizontal="center" vertical="center"/>
    </xf>
    <xf numFmtId="0" fontId="0" fillId="0" borderId="97" xfId="0" applyBorder="1"/>
    <xf numFmtId="0" fontId="0" fillId="17" borderId="97" xfId="0" applyFill="1" applyBorder="1"/>
    <xf numFmtId="0" fontId="0" fillId="25" borderId="97" xfId="0" applyFill="1" applyBorder="1"/>
    <xf numFmtId="0" fontId="5" fillId="0" borderId="97" xfId="0" applyFont="1" applyBorder="1"/>
    <xf numFmtId="0" fontId="1" fillId="17" borderId="99" xfId="0" applyFont="1" applyFill="1" applyBorder="1" applyAlignment="1">
      <alignment horizontal="center" vertical="center"/>
    </xf>
    <xf numFmtId="0" fontId="1" fillId="17" borderId="100" xfId="0" applyFont="1" applyFill="1" applyBorder="1" applyAlignment="1">
      <alignment horizontal="center" vertical="center"/>
    </xf>
    <xf numFmtId="0" fontId="1" fillId="25" borderId="100" xfId="0" applyFont="1" applyFill="1" applyBorder="1" applyAlignment="1">
      <alignment horizontal="center" vertical="center"/>
    </xf>
    <xf numFmtId="0" fontId="1" fillId="22" borderId="100" xfId="0" applyFont="1" applyFill="1" applyBorder="1" applyAlignment="1">
      <alignment horizontal="center" vertical="center"/>
    </xf>
    <xf numFmtId="0" fontId="1" fillId="23" borderId="100" xfId="0" applyFont="1" applyFill="1" applyBorder="1" applyAlignment="1">
      <alignment horizontal="center" vertical="center"/>
    </xf>
    <xf numFmtId="0" fontId="1" fillId="24" borderId="100" xfId="0" applyFont="1" applyFill="1" applyBorder="1" applyAlignment="1">
      <alignment horizontal="center" vertical="center"/>
    </xf>
    <xf numFmtId="0" fontId="10" fillId="16" borderId="101" xfId="0" applyFont="1" applyFill="1" applyBorder="1" applyAlignment="1">
      <alignment horizontal="center" vertical="center"/>
    </xf>
    <xf numFmtId="0" fontId="10" fillId="16" borderId="78" xfId="0" applyFont="1" applyFill="1" applyBorder="1" applyAlignment="1">
      <alignment horizontal="center" vertical="center"/>
    </xf>
    <xf numFmtId="49" fontId="10" fillId="13" borderId="59" xfId="0" applyNumberFormat="1" applyFont="1" applyFill="1" applyBorder="1" applyAlignment="1">
      <alignment horizontal="left" vertical="center"/>
    </xf>
    <xf numFmtId="49" fontId="10" fillId="13" borderId="59" xfId="0" applyNumberFormat="1" applyFont="1" applyFill="1" applyBorder="1" applyAlignment="1">
      <alignment horizontal="center" vertical="center"/>
    </xf>
    <xf numFmtId="1" fontId="10" fillId="13" borderId="59" xfId="0" applyNumberFormat="1" applyFont="1" applyFill="1" applyBorder="1" applyAlignment="1">
      <alignment horizontal="center" vertical="center"/>
    </xf>
    <xf numFmtId="49" fontId="11" fillId="13" borderId="59" xfId="0" applyNumberFormat="1" applyFont="1" applyFill="1" applyBorder="1" applyAlignment="1">
      <alignment horizontal="center" vertical="center"/>
    </xf>
    <xf numFmtId="0" fontId="11" fillId="13" borderId="59" xfId="0" applyFont="1" applyFill="1" applyBorder="1" applyAlignment="1">
      <alignment horizontal="left" vertical="center" wrapText="1"/>
    </xf>
    <xf numFmtId="0" fontId="0" fillId="5" borderId="59" xfId="0" applyFill="1" applyBorder="1"/>
    <xf numFmtId="14" fontId="11" fillId="37" borderId="59" xfId="0" applyNumberFormat="1" applyFont="1" applyFill="1" applyBorder="1" applyAlignment="1">
      <alignment horizontal="center" vertical="center"/>
    </xf>
    <xf numFmtId="49" fontId="11" fillId="37" borderId="59" xfId="0" applyNumberFormat="1" applyFont="1" applyFill="1" applyBorder="1" applyAlignment="1">
      <alignment horizontal="left" vertical="center"/>
    </xf>
    <xf numFmtId="49" fontId="11" fillId="37" borderId="59" xfId="0" applyNumberFormat="1" applyFont="1" applyFill="1" applyBorder="1" applyAlignment="1">
      <alignment horizontal="center" vertical="center"/>
    </xf>
    <xf numFmtId="1" fontId="11" fillId="37" borderId="59" xfId="0" applyNumberFormat="1" applyFont="1" applyFill="1" applyBorder="1" applyAlignment="1">
      <alignment horizontal="center" vertical="center"/>
    </xf>
    <xf numFmtId="49" fontId="11" fillId="37" borderId="59" xfId="0" applyNumberFormat="1" applyFont="1" applyFill="1" applyBorder="1" applyAlignment="1">
      <alignment horizontal="center" vertical="center" wrapText="1"/>
    </xf>
    <xf numFmtId="0" fontId="11" fillId="37" borderId="59" xfId="0" applyFont="1" applyFill="1" applyBorder="1" applyAlignment="1">
      <alignment horizontal="left" vertical="center" wrapText="1"/>
    </xf>
    <xf numFmtId="0" fontId="23" fillId="16" borderId="59" xfId="0" applyFont="1" applyFill="1" applyBorder="1" applyAlignment="1">
      <alignment horizontal="center" vertical="center"/>
    </xf>
    <xf numFmtId="0" fontId="23" fillId="0" borderId="59" xfId="0" applyFont="1" applyBorder="1"/>
    <xf numFmtId="0" fontId="23" fillId="17" borderId="59" xfId="0" applyFont="1" applyFill="1" applyBorder="1"/>
    <xf numFmtId="0" fontId="10" fillId="0" borderId="59" xfId="0" applyFont="1" applyBorder="1" applyAlignment="1">
      <alignment horizontal="left" vertical="center"/>
    </xf>
    <xf numFmtId="0" fontId="5" fillId="5" borderId="59" xfId="0" applyFont="1" applyFill="1" applyBorder="1"/>
    <xf numFmtId="0" fontId="5" fillId="0" borderId="59" xfId="0" applyFont="1" applyBorder="1" applyAlignment="1">
      <alignment horizontal="right" vertical="center"/>
    </xf>
    <xf numFmtId="14" fontId="10" fillId="13" borderId="97" xfId="0" applyNumberFormat="1" applyFont="1" applyFill="1" applyBorder="1" applyAlignment="1">
      <alignment horizontal="center" vertical="center"/>
    </xf>
    <xf numFmtId="14" fontId="0" fillId="0" borderId="97" xfId="0" applyNumberFormat="1" applyBorder="1" applyAlignment="1">
      <alignment horizontal="center" vertical="center" wrapText="1"/>
    </xf>
    <xf numFmtId="49" fontId="10" fillId="13" borderId="97" xfId="0" applyNumberFormat="1" applyFont="1" applyFill="1" applyBorder="1" applyAlignment="1">
      <alignment horizontal="left" vertical="center"/>
    </xf>
    <xf numFmtId="49" fontId="10" fillId="13" borderId="97" xfId="0" applyNumberFormat="1" applyFont="1" applyFill="1" applyBorder="1" applyAlignment="1">
      <alignment horizontal="center" vertical="center"/>
    </xf>
    <xf numFmtId="1" fontId="10" fillId="13" borderId="97" xfId="0" applyNumberFormat="1" applyFont="1" applyFill="1" applyBorder="1" applyAlignment="1">
      <alignment horizontal="center" vertical="center"/>
    </xf>
    <xf numFmtId="49" fontId="11" fillId="13" borderId="97" xfId="0" applyNumberFormat="1" applyFont="1" applyFill="1" applyBorder="1" applyAlignment="1">
      <alignment horizontal="center" vertical="center"/>
    </xf>
    <xf numFmtId="0" fontId="11" fillId="13" borderId="97" xfId="0" applyFont="1" applyFill="1" applyBorder="1" applyAlignment="1">
      <alignment horizontal="left" vertical="center" wrapText="1"/>
    </xf>
    <xf numFmtId="0" fontId="5" fillId="0" borderId="38" xfId="0" applyFont="1" applyBorder="1" applyAlignment="1">
      <alignment horizontal="left" vertical="center"/>
    </xf>
    <xf numFmtId="0" fontId="0" fillId="5" borderId="97" xfId="0" applyFill="1" applyBorder="1"/>
    <xf numFmtId="0" fontId="23" fillId="0" borderId="97" xfId="0" applyFont="1" applyBorder="1" applyAlignment="1">
      <alignment horizontal="center" vertical="center"/>
    </xf>
    <xf numFmtId="0" fontId="1" fillId="5" borderId="100" xfId="0" applyFont="1" applyFill="1" applyBorder="1" applyAlignment="1">
      <alignment horizontal="center" vertical="center"/>
    </xf>
    <xf numFmtId="14" fontId="11" fillId="18" borderId="59" xfId="0" applyNumberFormat="1" applyFont="1" applyFill="1" applyBorder="1" applyAlignment="1">
      <alignment horizontal="center" vertical="center"/>
    </xf>
    <xf numFmtId="0" fontId="55" fillId="17" borderId="59" xfId="0" applyFont="1" applyFill="1" applyBorder="1" applyAlignment="1">
      <alignment horizontal="center" vertical="center"/>
    </xf>
    <xf numFmtId="0" fontId="11" fillId="17" borderId="59" xfId="0" applyFont="1" applyFill="1" applyBorder="1" applyAlignment="1">
      <alignment horizontal="center" vertical="center"/>
    </xf>
    <xf numFmtId="14" fontId="55" fillId="17" borderId="59" xfId="0" applyNumberFormat="1" applyFont="1" applyFill="1" applyBorder="1" applyAlignment="1">
      <alignment horizontal="center" vertical="center"/>
    </xf>
    <xf numFmtId="0" fontId="11" fillId="16" borderId="59" xfId="0" applyFont="1" applyFill="1" applyBorder="1" applyAlignment="1">
      <alignment horizontal="center" vertical="center"/>
    </xf>
    <xf numFmtId="0" fontId="11" fillId="17" borderId="59" xfId="0" applyFont="1" applyFill="1" applyBorder="1"/>
    <xf numFmtId="0" fontId="11" fillId="5" borderId="59" xfId="0" applyFont="1" applyFill="1" applyBorder="1"/>
    <xf numFmtId="0" fontId="0" fillId="15" borderId="59" xfId="0" applyFill="1" applyBorder="1" applyAlignment="1">
      <alignment horizontal="center" vertical="center"/>
    </xf>
    <xf numFmtId="14" fontId="55" fillId="18" borderId="59" xfId="0" applyNumberFormat="1" applyFont="1" applyFill="1" applyBorder="1" applyAlignment="1">
      <alignment horizontal="center" vertical="center"/>
    </xf>
    <xf numFmtId="14" fontId="11" fillId="17" borderId="59" xfId="0" applyNumberFormat="1" applyFont="1" applyFill="1" applyBorder="1" applyAlignment="1">
      <alignment horizontal="center" vertical="center"/>
    </xf>
    <xf numFmtId="0" fontId="11" fillId="0" borderId="59" xfId="0" applyFont="1" applyBorder="1" applyAlignment="1">
      <alignment horizontal="center" vertical="center" wrapText="1"/>
    </xf>
    <xf numFmtId="0" fontId="16" fillId="5" borderId="59" xfId="0" applyFont="1" applyFill="1" applyBorder="1"/>
    <xf numFmtId="0" fontId="0" fillId="17" borderId="59" xfId="0" applyFill="1" applyBorder="1" applyAlignment="1">
      <alignment horizontal="center" vertical="center"/>
    </xf>
    <xf numFmtId="0" fontId="0" fillId="0" borderId="59" xfId="0" applyBorder="1" applyAlignment="1">
      <alignment horizontal="center"/>
    </xf>
    <xf numFmtId="0" fontId="8" fillId="17" borderId="59" xfId="0" applyFont="1" applyFill="1" applyBorder="1"/>
    <xf numFmtId="0" fontId="11" fillId="9" borderId="97" xfId="0" applyFont="1" applyFill="1" applyBorder="1" applyAlignment="1">
      <alignment horizontal="left" vertical="center"/>
    </xf>
    <xf numFmtId="14" fontId="11" fillId="18" borderId="97" xfId="0" applyNumberFormat="1" applyFont="1" applyFill="1" applyBorder="1" applyAlignment="1">
      <alignment horizontal="center" vertical="center"/>
    </xf>
    <xf numFmtId="49" fontId="11" fillId="9" borderId="97" xfId="0" applyNumberFormat="1" applyFont="1" applyFill="1" applyBorder="1" applyAlignment="1">
      <alignment horizontal="left" vertical="center"/>
    </xf>
    <xf numFmtId="0" fontId="11" fillId="9" borderId="97" xfId="0" applyFont="1" applyFill="1" applyBorder="1" applyAlignment="1">
      <alignment horizontal="center" vertical="center"/>
    </xf>
    <xf numFmtId="49" fontId="11" fillId="9" borderId="97" xfId="0" applyNumberFormat="1" applyFont="1" applyFill="1" applyBorder="1" applyAlignment="1">
      <alignment horizontal="center" vertical="center"/>
    </xf>
    <xf numFmtId="1" fontId="11" fillId="9" borderId="97" xfId="0" applyNumberFormat="1" applyFont="1" applyFill="1" applyBorder="1" applyAlignment="1">
      <alignment horizontal="center" vertical="center"/>
    </xf>
    <xf numFmtId="1" fontId="11" fillId="9" borderId="97" xfId="0" applyNumberFormat="1" applyFont="1" applyFill="1" applyBorder="1" applyAlignment="1">
      <alignment horizontal="center" vertical="center" wrapText="1"/>
    </xf>
    <xf numFmtId="49" fontId="11" fillId="9" borderId="97" xfId="0" applyNumberFormat="1" applyFont="1" applyFill="1" applyBorder="1" applyAlignment="1">
      <alignment horizontal="center" vertical="center" wrapText="1"/>
    </xf>
    <xf numFmtId="0" fontId="11" fillId="9" borderId="97" xfId="0" applyFont="1" applyFill="1" applyBorder="1" applyAlignment="1">
      <alignment horizontal="left" vertical="center" wrapText="1"/>
    </xf>
    <xf numFmtId="0" fontId="11" fillId="15" borderId="97" xfId="0" applyFont="1" applyFill="1" applyBorder="1" applyAlignment="1">
      <alignment horizontal="center" vertical="center"/>
    </xf>
    <xf numFmtId="49" fontId="10" fillId="13" borderId="78" xfId="0" applyNumberFormat="1" applyFont="1" applyFill="1" applyBorder="1" applyAlignment="1">
      <alignment horizontal="center" vertical="center"/>
    </xf>
    <xf numFmtId="1" fontId="10" fillId="13" borderId="78" xfId="0" applyNumberFormat="1" applyFont="1" applyFill="1" applyBorder="1" applyAlignment="1">
      <alignment horizontal="center" vertical="center"/>
    </xf>
    <xf numFmtId="0" fontId="10" fillId="13" borderId="78" xfId="0" applyFont="1" applyFill="1" applyBorder="1" applyAlignment="1">
      <alignment horizontal="left" vertical="center"/>
    </xf>
    <xf numFmtId="0" fontId="5" fillId="15" borderId="59" xfId="0" applyFont="1" applyFill="1" applyBorder="1" applyAlignment="1">
      <alignment horizontal="center" vertical="center"/>
    </xf>
    <xf numFmtId="0" fontId="8" fillId="12" borderId="59" xfId="0" applyFont="1" applyFill="1" applyBorder="1" applyAlignment="1">
      <alignment vertical="center"/>
    </xf>
    <xf numFmtId="0" fontId="1" fillId="17" borderId="59" xfId="0" applyFont="1" applyFill="1" applyBorder="1" applyAlignment="1">
      <alignment horizontal="center" vertical="center"/>
    </xf>
    <xf numFmtId="0" fontId="1" fillId="25" borderId="59" xfId="0" applyFont="1" applyFill="1" applyBorder="1" applyAlignment="1">
      <alignment horizontal="center" vertical="center"/>
    </xf>
    <xf numFmtId="0" fontId="52" fillId="0" borderId="59" xfId="0" applyFont="1" applyBorder="1" applyAlignment="1">
      <alignment horizontal="center" vertical="center"/>
    </xf>
    <xf numFmtId="0" fontId="11" fillId="37" borderId="59" xfId="0" applyFont="1" applyFill="1" applyBorder="1" applyAlignment="1">
      <alignment horizontal="left" vertical="center"/>
    </xf>
    <xf numFmtId="49" fontId="11" fillId="13" borderId="59" xfId="0" applyNumberFormat="1" applyFont="1" applyFill="1" applyBorder="1" applyAlignment="1">
      <alignment horizontal="left" vertical="center"/>
    </xf>
    <xf numFmtId="1" fontId="11" fillId="13" borderId="59" xfId="0" applyNumberFormat="1" applyFont="1" applyFill="1" applyBorder="1" applyAlignment="1">
      <alignment horizontal="center" vertical="center"/>
    </xf>
    <xf numFmtId="0" fontId="11" fillId="33" borderId="59" xfId="0" applyFont="1" applyFill="1" applyBorder="1" applyAlignment="1">
      <alignment horizontal="left" vertical="center" wrapText="1"/>
    </xf>
    <xf numFmtId="49" fontId="11" fillId="13" borderId="59" xfId="0" applyNumberFormat="1" applyFont="1" applyFill="1" applyBorder="1" applyAlignment="1">
      <alignment horizontal="center" vertical="center" wrapText="1"/>
    </xf>
    <xf numFmtId="14" fontId="12" fillId="17" borderId="59" xfId="0" applyNumberFormat="1" applyFont="1" applyFill="1" applyBorder="1" applyAlignment="1">
      <alignment horizontal="center" vertical="center"/>
    </xf>
    <xf numFmtId="0" fontId="10" fillId="13" borderId="59" xfId="0" applyFont="1" applyFill="1" applyBorder="1" applyAlignment="1">
      <alignment horizontal="left" vertical="center"/>
    </xf>
    <xf numFmtId="0" fontId="55" fillId="17" borderId="97" xfId="0" applyFont="1" applyFill="1" applyBorder="1" applyAlignment="1">
      <alignment horizontal="center" vertical="center"/>
    </xf>
    <xf numFmtId="0" fontId="11" fillId="17" borderId="97" xfId="0" applyFont="1" applyFill="1" applyBorder="1" applyAlignment="1">
      <alignment horizontal="center" vertical="center"/>
    </xf>
    <xf numFmtId="14" fontId="55" fillId="17" borderId="97" xfId="0" applyNumberFormat="1" applyFont="1" applyFill="1" applyBorder="1" applyAlignment="1">
      <alignment horizontal="center" vertical="center"/>
    </xf>
    <xf numFmtId="0" fontId="0" fillId="0" borderId="97" xfId="0" applyBorder="1" applyAlignment="1">
      <alignment horizontal="center" vertical="center" wrapText="1"/>
    </xf>
    <xf numFmtId="0" fontId="1" fillId="17" borderId="97" xfId="0" applyFont="1" applyFill="1" applyBorder="1" applyAlignment="1">
      <alignment horizontal="center" vertical="center"/>
    </xf>
    <xf numFmtId="0" fontId="1" fillId="25" borderId="97" xfId="0" applyFont="1" applyFill="1" applyBorder="1" applyAlignment="1">
      <alignment horizontal="center" vertical="center"/>
    </xf>
    <xf numFmtId="0" fontId="52" fillId="0" borderId="97" xfId="0" applyFont="1" applyBorder="1" applyAlignment="1">
      <alignment horizontal="center" vertical="center"/>
    </xf>
    <xf numFmtId="0" fontId="8" fillId="12" borderId="96" xfId="0" applyFont="1" applyFill="1" applyBorder="1" applyAlignment="1">
      <alignment horizontal="right" vertical="center"/>
    </xf>
    <xf numFmtId="0" fontId="0" fillId="0" borderId="59" xfId="0" applyBorder="1" applyAlignment="1">
      <alignment vertical="center" wrapText="1"/>
    </xf>
    <xf numFmtId="0" fontId="0" fillId="0" borderId="59" xfId="0" applyBorder="1" applyAlignment="1">
      <alignment vertical="center"/>
    </xf>
    <xf numFmtId="0" fontId="10" fillId="0" borderId="59" xfId="0" applyFont="1" applyBorder="1" applyAlignment="1">
      <alignment horizontal="center" vertical="center"/>
    </xf>
    <xf numFmtId="0" fontId="0" fillId="5" borderId="59" xfId="0" applyFill="1" applyBorder="1" applyAlignment="1">
      <alignment horizontal="center" vertical="center"/>
    </xf>
    <xf numFmtId="0" fontId="11" fillId="9" borderId="59" xfId="0" applyFont="1" applyFill="1" applyBorder="1" applyAlignment="1">
      <alignment vertical="center" wrapText="1"/>
    </xf>
    <xf numFmtId="0" fontId="12" fillId="16" borderId="59" xfId="0" applyFont="1" applyFill="1" applyBorder="1" applyAlignment="1">
      <alignment horizontal="center" vertical="center"/>
    </xf>
    <xf numFmtId="0" fontId="12" fillId="0" borderId="59" xfId="0" applyFont="1" applyBorder="1"/>
    <xf numFmtId="0" fontId="12" fillId="17" borderId="59" xfId="0" applyFont="1" applyFill="1" applyBorder="1"/>
    <xf numFmtId="0" fontId="11" fillId="0" borderId="59" xfId="0" applyFont="1" applyBorder="1" applyAlignment="1">
      <alignment vertical="center" wrapText="1"/>
    </xf>
    <xf numFmtId="0" fontId="23" fillId="0" borderId="59" xfId="0" applyFont="1" applyBorder="1" applyAlignment="1">
      <alignment horizontal="center" vertical="center" wrapText="1"/>
    </xf>
    <xf numFmtId="0" fontId="11" fillId="9" borderId="59" xfId="0" applyFont="1" applyFill="1" applyBorder="1" applyAlignment="1">
      <alignment vertical="center"/>
    </xf>
    <xf numFmtId="0" fontId="15" fillId="0" borderId="59" xfId="0" applyFont="1" applyBorder="1" applyAlignment="1">
      <alignment horizontal="center" vertical="center" wrapText="1"/>
    </xf>
    <xf numFmtId="2" fontId="11" fillId="9" borderId="59" xfId="0" applyNumberFormat="1" applyFont="1" applyFill="1" applyBorder="1" applyAlignment="1">
      <alignment horizontal="center" vertical="center"/>
    </xf>
    <xf numFmtId="0" fontId="10" fillId="0" borderId="59" xfId="0" applyFont="1" applyBorder="1" applyAlignment="1">
      <alignment horizontal="center" vertical="center" wrapText="1"/>
    </xf>
    <xf numFmtId="2" fontId="11" fillId="0" borderId="59" xfId="0" applyNumberFormat="1" applyFont="1" applyBorder="1" applyAlignment="1">
      <alignment horizontal="center" vertical="center"/>
    </xf>
    <xf numFmtId="0" fontId="16" fillId="5" borderId="59" xfId="0" applyFont="1" applyFill="1" applyBorder="1" applyAlignment="1">
      <alignment horizontal="center" vertical="center"/>
    </xf>
    <xf numFmtId="0" fontId="5" fillId="5" borderId="59" xfId="0" applyFont="1" applyFill="1" applyBorder="1" applyAlignment="1">
      <alignment horizontal="center" vertical="center"/>
    </xf>
    <xf numFmtId="0" fontId="5" fillId="3" borderId="59" xfId="0" applyFont="1" applyFill="1" applyBorder="1" applyAlignment="1">
      <alignment horizontal="center" vertical="center"/>
    </xf>
    <xf numFmtId="0" fontId="0" fillId="0" borderId="97" xfId="0" applyBorder="1" applyAlignment="1">
      <alignment vertical="center" wrapText="1"/>
    </xf>
    <xf numFmtId="0" fontId="0" fillId="0" borderId="97" xfId="0" applyBorder="1" applyAlignment="1">
      <alignment vertical="center"/>
    </xf>
    <xf numFmtId="49" fontId="10" fillId="0" borderId="97" xfId="0" applyNumberFormat="1" applyFont="1" applyBorder="1" applyAlignment="1">
      <alignment horizontal="left" vertical="center" wrapText="1"/>
    </xf>
    <xf numFmtId="0" fontId="10" fillId="0" borderId="97" xfId="0" applyFont="1" applyBorder="1" applyAlignment="1">
      <alignment horizontal="center" vertical="center"/>
    </xf>
    <xf numFmtId="0" fontId="5" fillId="32" borderId="34" xfId="0" applyFont="1" applyFill="1" applyBorder="1" applyAlignment="1">
      <alignment horizontal="center" vertical="center" wrapText="1"/>
    </xf>
    <xf numFmtId="0" fontId="0" fillId="5" borderId="97" xfId="0" applyFill="1" applyBorder="1" applyAlignment="1">
      <alignment horizontal="center" vertical="center"/>
    </xf>
    <xf numFmtId="0" fontId="5" fillId="0" borderId="93" xfId="0" applyFont="1" applyBorder="1" applyAlignment="1">
      <alignment horizontal="center" vertical="center" wrapText="1"/>
    </xf>
    <xf numFmtId="0" fontId="5" fillId="7" borderId="67" xfId="0" applyFont="1" applyFill="1" applyBorder="1" applyAlignment="1">
      <alignment horizontal="center" vertical="center"/>
    </xf>
    <xf numFmtId="0" fontId="5" fillId="7" borderId="67" xfId="0" applyFont="1" applyFill="1" applyBorder="1" applyAlignment="1">
      <alignment horizontal="right" vertical="center"/>
    </xf>
    <xf numFmtId="0" fontId="0" fillId="7" borderId="67" xfId="0" applyFill="1" applyBorder="1" applyAlignment="1">
      <alignment horizontal="center" vertical="center"/>
    </xf>
    <xf numFmtId="0" fontId="54" fillId="7" borderId="67" xfId="0" applyFont="1" applyFill="1" applyBorder="1" applyAlignment="1">
      <alignment vertical="center"/>
    </xf>
    <xf numFmtId="0" fontId="0" fillId="7" borderId="67" xfId="0" applyFill="1" applyBorder="1"/>
    <xf numFmtId="0" fontId="10" fillId="13" borderId="59" xfId="0" applyFont="1" applyFill="1" applyBorder="1" applyAlignment="1">
      <alignment horizontal="center" vertical="center"/>
    </xf>
    <xf numFmtId="0" fontId="8" fillId="5" borderId="59" xfId="0" applyFont="1" applyFill="1" applyBorder="1"/>
    <xf numFmtId="0" fontId="8" fillId="0" borderId="59" xfId="0" applyFont="1" applyBorder="1"/>
    <xf numFmtId="0" fontId="11" fillId="9" borderId="97" xfId="0" applyFont="1" applyFill="1" applyBorder="1" applyAlignment="1">
      <alignment horizontal="center" vertical="center" wrapText="1"/>
    </xf>
    <xf numFmtId="49" fontId="11" fillId="37" borderId="97" xfId="0" applyNumberFormat="1" applyFont="1" applyFill="1" applyBorder="1" applyAlignment="1">
      <alignment horizontal="center" vertical="center" wrapText="1"/>
    </xf>
    <xf numFmtId="49" fontId="11" fillId="37" borderId="97" xfId="0" applyNumberFormat="1" applyFont="1" applyFill="1" applyBorder="1" applyAlignment="1">
      <alignment horizontal="center" vertical="center"/>
    </xf>
    <xf numFmtId="1" fontId="11" fillId="37" borderId="97" xfId="0" applyNumberFormat="1" applyFont="1" applyFill="1" applyBorder="1" applyAlignment="1">
      <alignment horizontal="center" vertical="center"/>
    </xf>
    <xf numFmtId="0" fontId="11" fillId="37" borderId="97" xfId="0" applyFont="1" applyFill="1" applyBorder="1" applyAlignment="1">
      <alignment horizontal="left" vertical="center" wrapText="1"/>
    </xf>
    <xf numFmtId="0" fontId="0" fillId="0" borderId="102" xfId="0" applyBorder="1" applyAlignment="1">
      <alignment horizontal="left" vertical="center"/>
    </xf>
    <xf numFmtId="0" fontId="0" fillId="0" borderId="103" xfId="0" applyBorder="1" applyAlignment="1">
      <alignment horizontal="left" vertical="center"/>
    </xf>
    <xf numFmtId="0" fontId="0" fillId="0" borderId="105" xfId="0" applyBorder="1" applyAlignment="1">
      <alignment horizontal="center" vertical="center"/>
    </xf>
    <xf numFmtId="0" fontId="0" fillId="0" borderId="102" xfId="0" applyBorder="1" applyAlignment="1">
      <alignment horizontal="center" vertical="center"/>
    </xf>
    <xf numFmtId="0" fontId="0" fillId="0" borderId="54" xfId="0" applyBorder="1" applyAlignment="1">
      <alignment horizontal="left" vertical="center"/>
    </xf>
    <xf numFmtId="49" fontId="10" fillId="0" borderId="104" xfId="0" applyNumberFormat="1" applyFont="1" applyBorder="1" applyAlignment="1">
      <alignment horizontal="left" vertical="center"/>
    </xf>
    <xf numFmtId="49" fontId="10" fillId="0" borderId="55" xfId="0" applyNumberFormat="1" applyFont="1" applyBorder="1" applyAlignment="1">
      <alignment horizontal="left" vertical="center"/>
    </xf>
    <xf numFmtId="49" fontId="10" fillId="0" borderId="102" xfId="0" applyNumberFormat="1" applyFont="1" applyBorder="1" applyAlignment="1">
      <alignment horizontal="center" vertical="center"/>
    </xf>
    <xf numFmtId="1" fontId="10" fillId="0" borderId="102" xfId="0" applyNumberFormat="1" applyFont="1" applyBorder="1" applyAlignment="1">
      <alignment horizontal="center" vertical="center"/>
    </xf>
    <xf numFmtId="0" fontId="10" fillId="0" borderId="102" xfId="0" applyFont="1" applyBorder="1" applyAlignment="1">
      <alignment horizontal="center" vertical="center"/>
    </xf>
    <xf numFmtId="0" fontId="10" fillId="0" borderId="0" xfId="0" applyFont="1" applyAlignment="1">
      <alignment horizontal="center" vertical="center"/>
    </xf>
    <xf numFmtId="0" fontId="0" fillId="38" borderId="97" xfId="0" applyFill="1" applyBorder="1"/>
    <xf numFmtId="0" fontId="8" fillId="12" borderId="96" xfId="0" applyFont="1" applyFill="1" applyBorder="1" applyAlignment="1">
      <alignment horizontal="center" vertical="center" wrapText="1"/>
    </xf>
    <xf numFmtId="49" fontId="10" fillId="13" borderId="59" xfId="0" applyNumberFormat="1" applyFont="1" applyFill="1" applyBorder="1" applyAlignment="1">
      <alignment vertical="center"/>
    </xf>
    <xf numFmtId="0" fontId="0" fillId="13" borderId="59" xfId="0" applyFill="1" applyBorder="1" applyAlignment="1">
      <alignment horizontal="left" vertical="center" wrapText="1"/>
    </xf>
    <xf numFmtId="0" fontId="5" fillId="0" borderId="59" xfId="0" applyFont="1" applyBorder="1" applyAlignment="1">
      <alignment vertical="center"/>
    </xf>
    <xf numFmtId="49" fontId="10" fillId="13" borderId="97" xfId="0" applyNumberFormat="1" applyFont="1" applyFill="1" applyBorder="1" applyAlignment="1">
      <alignment vertical="center"/>
    </xf>
    <xf numFmtId="0" fontId="11" fillId="0" borderId="97" xfId="0" applyFont="1" applyBorder="1" applyAlignment="1">
      <alignment horizontal="center" vertical="center" wrapText="1"/>
    </xf>
    <xf numFmtId="0" fontId="0" fillId="12" borderId="97" xfId="0" applyFill="1" applyBorder="1" applyAlignment="1">
      <alignment horizontal="center" vertical="center"/>
    </xf>
    <xf numFmtId="0" fontId="0" fillId="13" borderId="97" xfId="0" applyFill="1" applyBorder="1" applyAlignment="1">
      <alignment horizontal="left" vertical="center" wrapText="1"/>
    </xf>
    <xf numFmtId="0" fontId="11" fillId="0" borderId="97" xfId="0" applyFont="1" applyBorder="1" applyAlignment="1">
      <alignment horizontal="left" vertical="center" wrapText="1"/>
    </xf>
    <xf numFmtId="0" fontId="5" fillId="7" borderId="67" xfId="0" applyFont="1" applyFill="1" applyBorder="1"/>
    <xf numFmtId="14" fontId="23" fillId="0" borderId="0" xfId="0" applyNumberFormat="1" applyFont="1" applyAlignment="1">
      <alignment horizontal="left" vertical="center"/>
    </xf>
    <xf numFmtId="0" fontId="13" fillId="0" borderId="0" xfId="0" applyFont="1" applyAlignment="1">
      <alignment horizontal="center" vertical="center"/>
    </xf>
    <xf numFmtId="0" fontId="0" fillId="8" borderId="0" xfId="0" applyFill="1" applyAlignment="1">
      <alignment horizontal="center"/>
    </xf>
    <xf numFmtId="0" fontId="0" fillId="7" borderId="18" xfId="0" applyFill="1" applyBorder="1" applyAlignment="1">
      <alignment horizontal="center"/>
    </xf>
    <xf numFmtId="0" fontId="5" fillId="0" borderId="43" xfId="0" applyFont="1" applyBorder="1" applyAlignment="1">
      <alignment horizontal="center"/>
    </xf>
    <xf numFmtId="0" fontId="32" fillId="0" borderId="67" xfId="0" applyFont="1" applyBorder="1" applyAlignment="1">
      <alignment horizontal="left" wrapText="1"/>
    </xf>
    <xf numFmtId="0" fontId="31" fillId="28" borderId="67" xfId="0" applyFont="1" applyFill="1" applyBorder="1" applyAlignment="1">
      <alignment horizontal="center" vertical="top" wrapText="1"/>
    </xf>
    <xf numFmtId="0" fontId="31" fillId="28" borderId="67" xfId="0" applyFont="1" applyFill="1" applyBorder="1" applyAlignment="1">
      <alignment horizontal="center" vertical="center" wrapText="1"/>
    </xf>
    <xf numFmtId="0" fontId="31" fillId="0" borderId="67" xfId="0" applyFont="1" applyBorder="1" applyAlignment="1">
      <alignment horizontal="left" vertical="top" wrapText="1"/>
    </xf>
    <xf numFmtId="0" fontId="31" fillId="29" borderId="67" xfId="0" applyFont="1" applyFill="1" applyBorder="1" applyAlignment="1">
      <alignment horizontal="left" vertical="top" wrapText="1"/>
    </xf>
    <xf numFmtId="1" fontId="39" fillId="3" borderId="67" xfId="0" applyNumberFormat="1" applyFont="1" applyFill="1" applyBorder="1" applyAlignment="1">
      <alignment horizontal="center" wrapText="1"/>
    </xf>
    <xf numFmtId="1" fontId="39" fillId="29" borderId="67" xfId="1" applyNumberFormat="1" applyFont="1" applyFill="1" applyBorder="1" applyAlignment="1">
      <alignment horizontal="center" wrapText="1"/>
    </xf>
    <xf numFmtId="1" fontId="39" fillId="29" borderId="67" xfId="0" applyNumberFormat="1" applyFont="1" applyFill="1" applyBorder="1" applyAlignment="1">
      <alignment horizontal="center" wrapText="1"/>
    </xf>
    <xf numFmtId="0" fontId="39" fillId="29" borderId="67" xfId="0" applyFont="1" applyFill="1" applyBorder="1" applyAlignment="1">
      <alignment horizontal="center" wrapText="1"/>
    </xf>
    <xf numFmtId="0" fontId="31" fillId="28" borderId="74" xfId="0" applyFont="1" applyFill="1" applyBorder="1" applyAlignment="1">
      <alignment horizontal="center" vertical="center" wrapText="1"/>
    </xf>
    <xf numFmtId="0" fontId="31" fillId="28" borderId="75" xfId="0" applyFont="1" applyFill="1" applyBorder="1" applyAlignment="1">
      <alignment horizontal="center" vertical="center" wrapText="1"/>
    </xf>
    <xf numFmtId="0" fontId="31" fillId="28" borderId="81" xfId="0" applyFont="1" applyFill="1" applyBorder="1" applyAlignment="1">
      <alignment horizontal="center" vertical="center" wrapText="1"/>
    </xf>
    <xf numFmtId="0" fontId="31" fillId="0" borderId="67" xfId="0" applyFont="1" applyBorder="1" applyAlignment="1">
      <alignment horizontal="center" vertical="top" wrapText="1"/>
    </xf>
    <xf numFmtId="0" fontId="36" fillId="3" borderId="67" xfId="0" applyFont="1" applyFill="1" applyBorder="1" applyAlignment="1">
      <alignment horizontal="left" wrapText="1"/>
    </xf>
    <xf numFmtId="0" fontId="38" fillId="3" borderId="67" xfId="0" applyFont="1" applyFill="1" applyBorder="1" applyAlignment="1">
      <alignment horizontal="left"/>
    </xf>
    <xf numFmtId="0" fontId="31" fillId="0" borderId="71" xfId="0" applyFont="1" applyBorder="1" applyAlignment="1">
      <alignment horizontal="left"/>
    </xf>
    <xf numFmtId="0" fontId="31" fillId="0" borderId="73" xfId="0" applyFont="1" applyBorder="1" applyAlignment="1">
      <alignment horizontal="left"/>
    </xf>
    <xf numFmtId="0" fontId="32" fillId="0" borderId="71" xfId="0" applyFont="1" applyBorder="1" applyAlignment="1">
      <alignment horizontal="center"/>
    </xf>
    <xf numFmtId="0" fontId="32" fillId="0" borderId="73" xfId="0" applyFont="1" applyBorder="1" applyAlignment="1">
      <alignment horizontal="center"/>
    </xf>
    <xf numFmtId="0" fontId="31" fillId="0" borderId="67" xfId="0" applyFont="1" applyBorder="1" applyAlignment="1">
      <alignment horizontal="left"/>
    </xf>
    <xf numFmtId="0" fontId="30" fillId="28" borderId="67" xfId="0" applyFont="1" applyFill="1" applyBorder="1" applyAlignment="1">
      <alignment horizontal="center"/>
    </xf>
    <xf numFmtId="0" fontId="30" fillId="28" borderId="67" xfId="0" applyFont="1" applyFill="1" applyBorder="1" applyAlignment="1">
      <alignment horizontal="left"/>
    </xf>
    <xf numFmtId="0" fontId="27" fillId="22" borderId="79" xfId="0" applyFont="1" applyFill="1" applyBorder="1" applyAlignment="1">
      <alignment horizontal="left" vertical="top" wrapText="1"/>
    </xf>
    <xf numFmtId="0" fontId="27" fillId="22" borderId="80" xfId="0" applyFont="1" applyFill="1" applyBorder="1" applyAlignment="1">
      <alignment horizontal="left" vertical="top" wrapText="1"/>
    </xf>
    <xf numFmtId="0" fontId="30" fillId="28" borderId="71" xfId="0" applyFont="1" applyFill="1" applyBorder="1" applyAlignment="1">
      <alignment horizontal="left"/>
    </xf>
    <xf numFmtId="0" fontId="30" fillId="28" borderId="72" xfId="0" applyFont="1" applyFill="1" applyBorder="1" applyAlignment="1">
      <alignment horizontal="left"/>
    </xf>
    <xf numFmtId="0" fontId="30" fillId="28" borderId="73" xfId="0" applyFont="1" applyFill="1" applyBorder="1" applyAlignment="1">
      <alignment horizontal="left"/>
    </xf>
    <xf numFmtId="0" fontId="31" fillId="0" borderId="71" xfId="0" applyFont="1" applyBorder="1" applyAlignment="1">
      <alignment horizontal="left" vertical="top"/>
    </xf>
    <xf numFmtId="0" fontId="31" fillId="0" borderId="73" xfId="0" applyFont="1" applyBorder="1" applyAlignment="1">
      <alignment horizontal="left" vertical="top"/>
    </xf>
    <xf numFmtId="0" fontId="33" fillId="0" borderId="71" xfId="0" applyFont="1" applyBorder="1" applyAlignment="1">
      <alignment horizontal="center"/>
    </xf>
    <xf numFmtId="0" fontId="33" fillId="0" borderId="73" xfId="0" applyFont="1" applyBorder="1" applyAlignment="1">
      <alignment horizontal="center"/>
    </xf>
    <xf numFmtId="0" fontId="31" fillId="0" borderId="67" xfId="0" applyFont="1" applyBorder="1" applyAlignment="1">
      <alignment horizontal="left" vertical="top"/>
    </xf>
  </cellXfs>
  <cellStyles count="2">
    <cellStyle name="Normal" xfId="0" builtinId="0"/>
    <cellStyle name="Percent" xfId="1" builtinId="5"/>
  </cellStyles>
  <dxfs count="22">
    <dxf>
      <font>
        <b/>
        <i val="0"/>
        <strike val="0"/>
        <condense val="0"/>
        <extend val="0"/>
        <outline val="0"/>
        <shadow val="0"/>
        <u val="none"/>
        <vertAlign val="baseline"/>
        <sz val="11"/>
        <color theme="1"/>
        <name val="Calibri"/>
        <family val="2"/>
        <scheme val="minor"/>
      </font>
      <border diagonalUp="0" diagonalDown="0">
        <left style="thin">
          <color theme="4"/>
        </left>
        <right style="thin">
          <color theme="4"/>
        </right>
        <top/>
        <bottom/>
        <vertical/>
        <horizontal/>
      </border>
    </dxf>
    <dxf>
      <font>
        <b/>
        <i val="0"/>
        <strike val="0"/>
        <condense val="0"/>
        <extend val="0"/>
        <outline val="0"/>
        <shadow val="0"/>
        <u val="none"/>
        <vertAlign val="baseline"/>
        <sz val="11"/>
        <color theme="1"/>
        <name val="Calibri"/>
        <family val="2"/>
        <scheme val="minor"/>
      </font>
      <border diagonalUp="0" diagonalDown="0">
        <left/>
        <right style="thin">
          <color theme="4"/>
        </right>
        <top/>
        <bottom/>
        <vertical/>
        <horizontal/>
      </border>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border diagonalUp="0" diagonalDown="0">
        <left style="thin">
          <color theme="4"/>
        </left>
        <right/>
        <top/>
        <bottom/>
        <vertical/>
        <horizontal/>
      </border>
    </dxf>
    <dxf>
      <font>
        <b/>
        <i val="0"/>
        <strike val="0"/>
        <condense val="0"/>
        <extend val="0"/>
        <outline val="0"/>
        <shadow val="0"/>
        <u val="none"/>
        <vertAlign val="baseline"/>
        <sz val="11"/>
        <color theme="1"/>
        <name val="Calibri"/>
        <family val="2"/>
        <scheme val="minor"/>
      </font>
      <border diagonalUp="0" diagonalDown="0">
        <left/>
        <right style="thin">
          <color theme="4"/>
        </right>
        <top/>
        <bottom/>
        <vertical/>
        <horizontal/>
      </border>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border diagonalUp="0" diagonalDown="0">
        <left style="thin">
          <color theme="4"/>
        </left>
        <right/>
        <top/>
        <bottom/>
        <vertical/>
        <horizontal/>
      </border>
    </dxf>
    <dxf>
      <font>
        <b/>
        <i val="0"/>
        <strike val="0"/>
        <condense val="0"/>
        <extend val="0"/>
        <outline val="0"/>
        <shadow val="0"/>
        <u val="none"/>
        <vertAlign val="baseline"/>
        <sz val="11"/>
        <color theme="1"/>
        <name val="Calibri"/>
        <family val="2"/>
        <scheme val="minor"/>
      </font>
      <border diagonalUp="0" diagonalDown="0">
        <left/>
        <right style="thin">
          <color theme="4"/>
        </right>
        <top/>
        <bottom/>
        <vertical/>
        <horizontal/>
      </border>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border diagonalUp="0" diagonalDown="0">
        <left style="thin">
          <color theme="4"/>
        </left>
        <right/>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1"/>
        </patternFill>
      </fill>
    </dxf>
    <dxf>
      <font>
        <b/>
        <i val="0"/>
        <strike val="0"/>
        <condense val="0"/>
        <extend val="0"/>
        <outline val="0"/>
        <shadow val="0"/>
        <u val="none"/>
        <vertAlign val="baseline"/>
        <sz val="11"/>
        <color theme="1"/>
        <name val="Calibri"/>
        <family val="2"/>
        <scheme val="minor"/>
      </font>
      <fill>
        <patternFill patternType="solid">
          <fgColor indexed="64"/>
          <bgColor theme="1"/>
        </patternFill>
      </fill>
    </dxf>
    <dxf>
      <font>
        <b/>
        <i val="0"/>
        <strike val="0"/>
        <condense val="0"/>
        <extend val="0"/>
        <outline val="0"/>
        <shadow val="0"/>
        <u val="none"/>
        <vertAlign val="baseline"/>
        <sz val="11"/>
        <color theme="1"/>
        <name val="Calibri"/>
        <family val="2"/>
        <scheme val="minor"/>
      </font>
      <fill>
        <patternFill patternType="solid">
          <fgColor indexed="64"/>
          <bgColor theme="1"/>
        </patternFill>
      </fill>
    </dxf>
    <dxf>
      <font>
        <b/>
        <i val="0"/>
        <strike val="0"/>
        <condense val="0"/>
        <extend val="0"/>
        <outline val="0"/>
        <shadow val="0"/>
        <u val="none"/>
        <vertAlign val="baseline"/>
        <sz val="11"/>
        <color theme="1"/>
        <name val="Calibri"/>
        <family val="2"/>
        <scheme val="minor"/>
      </font>
      <fill>
        <patternFill patternType="solid">
          <fgColor indexed="64"/>
          <bgColor theme="1"/>
        </patternFill>
      </fill>
    </dxf>
    <dxf>
      <font>
        <b/>
        <i val="0"/>
        <strike val="0"/>
        <condense val="0"/>
        <extend val="0"/>
        <outline val="0"/>
        <shadow val="0"/>
        <u val="none"/>
        <vertAlign val="baseline"/>
        <sz val="11"/>
        <color theme="1"/>
        <name val="Calibri"/>
        <family val="2"/>
        <scheme val="minor"/>
      </font>
      <border diagonalUp="0" diagonalDown="0">
        <left style="medium">
          <color indexed="64"/>
        </left>
        <right/>
        <top/>
        <bottom/>
        <vertical/>
        <horizontal/>
      </border>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99FF33"/>
      <color rgb="FFD8EC72"/>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Housing Trajectory - Annual Completions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Trajectory!$A$9</c:f>
              <c:strCache>
                <c:ptCount val="1"/>
                <c:pt idx="0">
                  <c:v>Annual Past Completions</c:v>
                </c:pt>
              </c:strCache>
            </c:strRef>
          </c:tx>
          <c:spPr>
            <a:solidFill>
              <a:schemeClr val="accent6">
                <a:lumMod val="60000"/>
                <a:lumOff val="40000"/>
              </a:schemeClr>
            </a:solidFill>
            <a:ln>
              <a:noFill/>
            </a:ln>
            <a:effectLst/>
          </c:spPr>
          <c:invertIfNegative val="0"/>
          <c:val>
            <c:numRef>
              <c:f>Trajectory!$B$9:$T$9</c:f>
              <c:numCache>
                <c:formatCode>General</c:formatCode>
                <c:ptCount val="19"/>
                <c:pt idx="0">
                  <c:v>1863</c:v>
                </c:pt>
                <c:pt idx="1">
                  <c:v>1994</c:v>
                </c:pt>
                <c:pt idx="2">
                  <c:v>1079</c:v>
                </c:pt>
                <c:pt idx="3">
                  <c:v>1774</c:v>
                </c:pt>
              </c:numCache>
            </c:numRef>
          </c:val>
          <c:extLst>
            <c:ext xmlns:c16="http://schemas.microsoft.com/office/drawing/2014/chart" uri="{C3380CC4-5D6E-409C-BE32-E72D297353CC}">
              <c16:uniqueId val="{00000001-E2A2-4120-8772-02E65855E9EA}"/>
            </c:ext>
          </c:extLst>
        </c:ser>
        <c:ser>
          <c:idx val="2"/>
          <c:order val="2"/>
          <c:tx>
            <c:strRef>
              <c:f>Trajectory!$A$10</c:f>
              <c:strCache>
                <c:ptCount val="1"/>
                <c:pt idx="0">
                  <c:v>Reporting Year Completions</c:v>
                </c:pt>
              </c:strCache>
            </c:strRef>
          </c:tx>
          <c:spPr>
            <a:solidFill>
              <a:schemeClr val="accent3"/>
            </a:solidFill>
            <a:ln>
              <a:noFill/>
            </a:ln>
            <a:effectLst/>
          </c:spPr>
          <c:invertIfNegative val="0"/>
          <c:val>
            <c:numRef>
              <c:f>Trajectory!$B$10:$T$10</c:f>
              <c:numCache>
                <c:formatCode>General</c:formatCode>
                <c:ptCount val="19"/>
                <c:pt idx="4">
                  <c:v>966</c:v>
                </c:pt>
              </c:numCache>
            </c:numRef>
          </c:val>
          <c:extLst>
            <c:ext xmlns:c16="http://schemas.microsoft.com/office/drawing/2014/chart" uri="{C3380CC4-5D6E-409C-BE32-E72D297353CC}">
              <c16:uniqueId val="{00000002-E2A2-4120-8772-02E65855E9EA}"/>
            </c:ext>
          </c:extLst>
        </c:ser>
        <c:ser>
          <c:idx val="3"/>
          <c:order val="3"/>
          <c:tx>
            <c:strRef>
              <c:f>Trajectory!$A$11</c:f>
              <c:strCache>
                <c:ptCount val="1"/>
                <c:pt idx="0">
                  <c:v>Annual Projected Completions</c:v>
                </c:pt>
              </c:strCache>
            </c:strRef>
          </c:tx>
          <c:spPr>
            <a:solidFill>
              <a:schemeClr val="accent4"/>
            </a:solidFill>
            <a:ln>
              <a:noFill/>
            </a:ln>
            <a:effectLst/>
          </c:spPr>
          <c:invertIfNegative val="0"/>
          <c:val>
            <c:numRef>
              <c:f>Trajectory!$B$11:$U$11</c:f>
              <c:numCache>
                <c:formatCode>General</c:formatCode>
                <c:ptCount val="20"/>
                <c:pt idx="5">
                  <c:v>1944</c:v>
                </c:pt>
                <c:pt idx="6">
                  <c:v>2261</c:v>
                </c:pt>
                <c:pt idx="7">
                  <c:v>2640</c:v>
                </c:pt>
                <c:pt idx="8">
                  <c:v>2947</c:v>
                </c:pt>
                <c:pt idx="9">
                  <c:v>3224</c:v>
                </c:pt>
                <c:pt idx="10">
                  <c:v>4253</c:v>
                </c:pt>
                <c:pt idx="11">
                  <c:v>4106</c:v>
                </c:pt>
                <c:pt idx="12">
                  <c:v>4294</c:v>
                </c:pt>
                <c:pt idx="13">
                  <c:v>3230</c:v>
                </c:pt>
                <c:pt idx="14">
                  <c:v>2517</c:v>
                </c:pt>
                <c:pt idx="15">
                  <c:v>1858</c:v>
                </c:pt>
                <c:pt idx="16">
                  <c:v>1602</c:v>
                </c:pt>
                <c:pt idx="17">
                  <c:v>1288</c:v>
                </c:pt>
                <c:pt idx="18">
                  <c:v>1210</c:v>
                </c:pt>
                <c:pt idx="19">
                  <c:v>1123</c:v>
                </c:pt>
              </c:numCache>
            </c:numRef>
          </c:val>
          <c:extLst>
            <c:ext xmlns:c16="http://schemas.microsoft.com/office/drawing/2014/chart" uri="{C3380CC4-5D6E-409C-BE32-E72D297353CC}">
              <c16:uniqueId val="{00000003-E2A2-4120-8772-02E65855E9EA}"/>
            </c:ext>
          </c:extLst>
        </c:ser>
        <c:dLbls>
          <c:showLegendKey val="0"/>
          <c:showVal val="0"/>
          <c:showCatName val="0"/>
          <c:showSerName val="0"/>
          <c:showPercent val="0"/>
          <c:showBubbleSize val="0"/>
        </c:dLbls>
        <c:gapWidth val="125"/>
        <c:axId val="735268320"/>
        <c:axId val="656021304"/>
      </c:barChart>
      <c:lineChart>
        <c:grouping val="standard"/>
        <c:varyColors val="0"/>
        <c:ser>
          <c:idx val="0"/>
          <c:order val="0"/>
          <c:tx>
            <c:strRef>
              <c:f>Trajectory!$A$7</c:f>
              <c:strCache>
                <c:ptCount val="1"/>
                <c:pt idx="0">
                  <c:v>Requirement annualised (Target)</c:v>
                </c:pt>
              </c:strCache>
            </c:strRef>
          </c:tx>
          <c:spPr>
            <a:ln w="28575" cap="rnd">
              <a:solidFill>
                <a:schemeClr val="accent1"/>
              </a:solidFill>
              <a:round/>
            </a:ln>
            <a:effectLst/>
          </c:spPr>
          <c:marker>
            <c:symbol val="none"/>
          </c:marker>
          <c:cat>
            <c:strRef>
              <c:f>Trajectory!$B$5:$U$5</c:f>
              <c:strCache>
                <c:ptCount val="20"/>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pt idx="12">
                  <c:v>2031-2032</c:v>
                </c:pt>
                <c:pt idx="13">
                  <c:v>2032-2033</c:v>
                </c:pt>
                <c:pt idx="14">
                  <c:v>2033-2034</c:v>
                </c:pt>
                <c:pt idx="15">
                  <c:v>2034-2035</c:v>
                </c:pt>
                <c:pt idx="16">
                  <c:v>2035-2036</c:v>
                </c:pt>
                <c:pt idx="17">
                  <c:v>2036-2037</c:v>
                </c:pt>
                <c:pt idx="18">
                  <c:v>2037-2038</c:v>
                </c:pt>
                <c:pt idx="19">
                  <c:v>2038-2039</c:v>
                </c:pt>
              </c:strCache>
            </c:strRef>
          </c:cat>
          <c:val>
            <c:numRef>
              <c:f>Trajectory!$B$7:$U$7</c:f>
              <c:numCache>
                <c:formatCode>General</c:formatCode>
                <c:ptCount val="20"/>
                <c:pt idx="0">
                  <c:v>2157</c:v>
                </c:pt>
                <c:pt idx="1">
                  <c:v>2157</c:v>
                </c:pt>
                <c:pt idx="2">
                  <c:v>2157</c:v>
                </c:pt>
                <c:pt idx="3">
                  <c:v>2157</c:v>
                </c:pt>
                <c:pt idx="4">
                  <c:v>2157</c:v>
                </c:pt>
                <c:pt idx="5">
                  <c:v>2157</c:v>
                </c:pt>
                <c:pt idx="6">
                  <c:v>2157</c:v>
                </c:pt>
                <c:pt idx="7">
                  <c:v>2157</c:v>
                </c:pt>
                <c:pt idx="8">
                  <c:v>2157</c:v>
                </c:pt>
                <c:pt idx="9">
                  <c:v>2157</c:v>
                </c:pt>
                <c:pt idx="10">
                  <c:v>2157</c:v>
                </c:pt>
                <c:pt idx="11">
                  <c:v>2157</c:v>
                </c:pt>
                <c:pt idx="12">
                  <c:v>2157</c:v>
                </c:pt>
                <c:pt idx="13">
                  <c:v>2157</c:v>
                </c:pt>
                <c:pt idx="14">
                  <c:v>2157</c:v>
                </c:pt>
                <c:pt idx="15">
                  <c:v>2157</c:v>
                </c:pt>
                <c:pt idx="16">
                  <c:v>2157</c:v>
                </c:pt>
                <c:pt idx="17">
                  <c:v>2157</c:v>
                </c:pt>
                <c:pt idx="18">
                  <c:v>2157</c:v>
                </c:pt>
                <c:pt idx="19">
                  <c:v>2157</c:v>
                </c:pt>
              </c:numCache>
            </c:numRef>
          </c:val>
          <c:smooth val="0"/>
          <c:extLst>
            <c:ext xmlns:c16="http://schemas.microsoft.com/office/drawing/2014/chart" uri="{C3380CC4-5D6E-409C-BE32-E72D297353CC}">
              <c16:uniqueId val="{00000000-E2A2-4120-8772-02E65855E9EA}"/>
            </c:ext>
          </c:extLst>
        </c:ser>
        <c:dLbls>
          <c:showLegendKey val="0"/>
          <c:showVal val="0"/>
          <c:showCatName val="0"/>
          <c:showSerName val="0"/>
          <c:showPercent val="0"/>
          <c:showBubbleSize val="0"/>
        </c:dLbls>
        <c:marker val="1"/>
        <c:smooth val="0"/>
        <c:axId val="677136160"/>
        <c:axId val="677130760"/>
      </c:lineChart>
      <c:catAx>
        <c:axId val="677136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Trajectory</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130760"/>
        <c:crosses val="autoZero"/>
        <c:auto val="1"/>
        <c:lblAlgn val="ctr"/>
        <c:lblOffset val="100"/>
        <c:tickLblSkip val="1"/>
        <c:noMultiLvlLbl val="0"/>
      </c:catAx>
      <c:valAx>
        <c:axId val="677130760"/>
        <c:scaling>
          <c:orientation val="minMax"/>
          <c:max val="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 Completions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136160"/>
        <c:crosses val="autoZero"/>
        <c:crossBetween val="between"/>
        <c:majorUnit val="500"/>
      </c:valAx>
      <c:valAx>
        <c:axId val="656021304"/>
        <c:scaling>
          <c:orientation val="minMax"/>
          <c:max val="50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268320"/>
        <c:crosses val="max"/>
        <c:crossBetween val="between"/>
        <c:majorUnit val="500"/>
      </c:valAx>
      <c:catAx>
        <c:axId val="735268320"/>
        <c:scaling>
          <c:orientation val="minMax"/>
        </c:scaling>
        <c:delete val="1"/>
        <c:axPos val="b"/>
        <c:majorTickMark val="out"/>
        <c:minorTickMark val="none"/>
        <c:tickLblPos val="nextTo"/>
        <c:crossAx val="6560213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Housing Trajectory - Cumulative Completions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Trajectory!$A$8</c:f>
              <c:strCache>
                <c:ptCount val="1"/>
                <c:pt idx="0">
                  <c:v>Cumulative Requirement (Target)</c:v>
                </c:pt>
              </c:strCache>
            </c:strRef>
          </c:tx>
          <c:spPr>
            <a:ln w="28575" cap="rnd">
              <a:solidFill>
                <a:schemeClr val="accent1"/>
              </a:solidFill>
              <a:round/>
            </a:ln>
            <a:effectLst/>
          </c:spPr>
          <c:marker>
            <c:symbol val="none"/>
          </c:marker>
          <c:cat>
            <c:strRef>
              <c:f>Trajectory!$B$5:$U$5</c:f>
              <c:strCache>
                <c:ptCount val="20"/>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pt idx="12">
                  <c:v>2031-2032</c:v>
                </c:pt>
                <c:pt idx="13">
                  <c:v>2032-2033</c:v>
                </c:pt>
                <c:pt idx="14">
                  <c:v>2033-2034</c:v>
                </c:pt>
                <c:pt idx="15">
                  <c:v>2034-2035</c:v>
                </c:pt>
                <c:pt idx="16">
                  <c:v>2035-2036</c:v>
                </c:pt>
                <c:pt idx="17">
                  <c:v>2036-2037</c:v>
                </c:pt>
                <c:pt idx="18">
                  <c:v>2037-2038</c:v>
                </c:pt>
                <c:pt idx="19">
                  <c:v>2038-2039</c:v>
                </c:pt>
              </c:strCache>
            </c:strRef>
          </c:cat>
          <c:val>
            <c:numRef>
              <c:f>Trajectory!$B$8:$U$8</c:f>
              <c:numCache>
                <c:formatCode>General</c:formatCode>
                <c:ptCount val="20"/>
                <c:pt idx="0">
                  <c:v>2157</c:v>
                </c:pt>
                <c:pt idx="1">
                  <c:v>4314</c:v>
                </c:pt>
                <c:pt idx="2">
                  <c:v>6471</c:v>
                </c:pt>
                <c:pt idx="3">
                  <c:v>8628</c:v>
                </c:pt>
                <c:pt idx="4">
                  <c:v>10785</c:v>
                </c:pt>
                <c:pt idx="5">
                  <c:v>12942</c:v>
                </c:pt>
                <c:pt idx="6">
                  <c:v>15099</c:v>
                </c:pt>
                <c:pt idx="7">
                  <c:v>17256</c:v>
                </c:pt>
                <c:pt idx="8">
                  <c:v>19413</c:v>
                </c:pt>
                <c:pt idx="9">
                  <c:v>21570</c:v>
                </c:pt>
                <c:pt idx="10">
                  <c:v>23727</c:v>
                </c:pt>
                <c:pt idx="11">
                  <c:v>25884</c:v>
                </c:pt>
                <c:pt idx="12">
                  <c:v>28041</c:v>
                </c:pt>
                <c:pt idx="13">
                  <c:v>30198</c:v>
                </c:pt>
                <c:pt idx="14">
                  <c:v>32355</c:v>
                </c:pt>
                <c:pt idx="15">
                  <c:v>34512</c:v>
                </c:pt>
                <c:pt idx="16">
                  <c:v>36669</c:v>
                </c:pt>
                <c:pt idx="17">
                  <c:v>38826</c:v>
                </c:pt>
                <c:pt idx="18">
                  <c:v>40983</c:v>
                </c:pt>
                <c:pt idx="19">
                  <c:v>43140</c:v>
                </c:pt>
              </c:numCache>
            </c:numRef>
          </c:val>
          <c:smooth val="0"/>
          <c:extLst>
            <c:ext xmlns:c16="http://schemas.microsoft.com/office/drawing/2014/chart" uri="{C3380CC4-5D6E-409C-BE32-E72D297353CC}">
              <c16:uniqueId val="{00000000-18F3-4968-9817-70DE0DAAE7C9}"/>
            </c:ext>
          </c:extLst>
        </c:ser>
        <c:ser>
          <c:idx val="1"/>
          <c:order val="1"/>
          <c:tx>
            <c:strRef>
              <c:f>Trajectory!$A$12</c:f>
              <c:strCache>
                <c:ptCount val="1"/>
                <c:pt idx="0">
                  <c:v>Cumulative Completions (delivered &amp; projected)</c:v>
                </c:pt>
              </c:strCache>
            </c:strRef>
          </c:tx>
          <c:spPr>
            <a:ln w="28575" cap="rnd">
              <a:solidFill>
                <a:schemeClr val="accent2"/>
              </a:solidFill>
              <a:round/>
            </a:ln>
            <a:effectLst/>
          </c:spPr>
          <c:marker>
            <c:symbol val="none"/>
          </c:marker>
          <c:cat>
            <c:strRef>
              <c:f>Trajectory!$B$5:$U$5</c:f>
              <c:strCache>
                <c:ptCount val="20"/>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pt idx="12">
                  <c:v>2031-2032</c:v>
                </c:pt>
                <c:pt idx="13">
                  <c:v>2032-2033</c:v>
                </c:pt>
                <c:pt idx="14">
                  <c:v>2033-2034</c:v>
                </c:pt>
                <c:pt idx="15">
                  <c:v>2034-2035</c:v>
                </c:pt>
                <c:pt idx="16">
                  <c:v>2035-2036</c:v>
                </c:pt>
                <c:pt idx="17">
                  <c:v>2036-2037</c:v>
                </c:pt>
                <c:pt idx="18">
                  <c:v>2037-2038</c:v>
                </c:pt>
                <c:pt idx="19">
                  <c:v>2038-2039</c:v>
                </c:pt>
              </c:strCache>
            </c:strRef>
          </c:cat>
          <c:val>
            <c:numRef>
              <c:f>Trajectory!$B$12:$U$12</c:f>
              <c:numCache>
                <c:formatCode>General</c:formatCode>
                <c:ptCount val="20"/>
                <c:pt idx="0">
                  <c:v>1863</c:v>
                </c:pt>
                <c:pt idx="1">
                  <c:v>3857</c:v>
                </c:pt>
                <c:pt idx="2">
                  <c:v>4936</c:v>
                </c:pt>
                <c:pt idx="3">
                  <c:v>6710</c:v>
                </c:pt>
                <c:pt idx="4">
                  <c:v>7676</c:v>
                </c:pt>
                <c:pt idx="5">
                  <c:v>9620</c:v>
                </c:pt>
                <c:pt idx="6">
                  <c:v>11881</c:v>
                </c:pt>
                <c:pt idx="7">
                  <c:v>14521</c:v>
                </c:pt>
                <c:pt idx="8">
                  <c:v>17468</c:v>
                </c:pt>
                <c:pt idx="9">
                  <c:v>20692</c:v>
                </c:pt>
                <c:pt idx="10">
                  <c:v>24945</c:v>
                </c:pt>
                <c:pt idx="11">
                  <c:v>29051</c:v>
                </c:pt>
                <c:pt idx="12">
                  <c:v>33345</c:v>
                </c:pt>
                <c:pt idx="13">
                  <c:v>36575</c:v>
                </c:pt>
                <c:pt idx="14">
                  <c:v>39092</c:v>
                </c:pt>
                <c:pt idx="15">
                  <c:v>40950</c:v>
                </c:pt>
                <c:pt idx="16">
                  <c:v>42552</c:v>
                </c:pt>
                <c:pt idx="17">
                  <c:v>43840</c:v>
                </c:pt>
                <c:pt idx="18">
                  <c:v>45050</c:v>
                </c:pt>
                <c:pt idx="19">
                  <c:v>46173</c:v>
                </c:pt>
              </c:numCache>
            </c:numRef>
          </c:val>
          <c:smooth val="0"/>
          <c:extLst>
            <c:ext xmlns:c16="http://schemas.microsoft.com/office/drawing/2014/chart" uri="{C3380CC4-5D6E-409C-BE32-E72D297353CC}">
              <c16:uniqueId val="{00000001-18F3-4968-9817-70DE0DAAE7C9}"/>
            </c:ext>
          </c:extLst>
        </c:ser>
        <c:dLbls>
          <c:showLegendKey val="0"/>
          <c:showVal val="0"/>
          <c:showCatName val="0"/>
          <c:showSerName val="0"/>
          <c:showPercent val="0"/>
          <c:showBubbleSize val="0"/>
        </c:dLbls>
        <c:smooth val="0"/>
        <c:axId val="845281344"/>
        <c:axId val="845282784"/>
      </c:lineChart>
      <c:catAx>
        <c:axId val="845281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Trajectory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5282784"/>
        <c:crosses val="autoZero"/>
        <c:auto val="1"/>
        <c:lblAlgn val="ctr"/>
        <c:lblOffset val="100"/>
        <c:noMultiLvlLbl val="0"/>
      </c:catAx>
      <c:valAx>
        <c:axId val="845282784"/>
        <c:scaling>
          <c:orientation val="minMax"/>
          <c:max val="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Net Completions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5281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Housing Trajectory - Annual Affordable Completions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Trajectory!$Y$9</c:f>
              <c:strCache>
                <c:ptCount val="1"/>
                <c:pt idx="0">
                  <c:v>Annual Past Completions</c:v>
                </c:pt>
              </c:strCache>
            </c:strRef>
          </c:tx>
          <c:spPr>
            <a:solidFill>
              <a:schemeClr val="accent5"/>
            </a:solidFill>
            <a:ln>
              <a:noFill/>
            </a:ln>
            <a:effectLst/>
          </c:spPr>
          <c:invertIfNegative val="0"/>
          <c:val>
            <c:numRef>
              <c:f>Trajectory!$Z$9:$AR$9</c:f>
            </c:numRef>
          </c:val>
          <c:extLst>
            <c:ext xmlns:c16="http://schemas.microsoft.com/office/drawing/2014/chart" uri="{C3380CC4-5D6E-409C-BE32-E72D297353CC}">
              <c16:uniqueId val="{00000000-9A7D-4C6A-AEF9-8E869F9460F0}"/>
            </c:ext>
          </c:extLst>
        </c:ser>
        <c:ser>
          <c:idx val="2"/>
          <c:order val="2"/>
          <c:tx>
            <c:strRef>
              <c:f>Trajectory!$Y$10</c:f>
              <c:strCache>
                <c:ptCount val="1"/>
                <c:pt idx="0">
                  <c:v>Reporting Year Completions</c:v>
                </c:pt>
              </c:strCache>
            </c:strRef>
          </c:tx>
          <c:spPr>
            <a:solidFill>
              <a:schemeClr val="accent4"/>
            </a:solidFill>
            <a:ln>
              <a:noFill/>
            </a:ln>
            <a:effectLst/>
          </c:spPr>
          <c:invertIfNegative val="0"/>
          <c:val>
            <c:numRef>
              <c:f>Trajectory!$Z$10:$AR$10</c:f>
            </c:numRef>
          </c:val>
          <c:extLst>
            <c:ext xmlns:c16="http://schemas.microsoft.com/office/drawing/2014/chart" uri="{C3380CC4-5D6E-409C-BE32-E72D297353CC}">
              <c16:uniqueId val="{00000001-9A7D-4C6A-AEF9-8E869F9460F0}"/>
            </c:ext>
          </c:extLst>
        </c:ser>
        <c:ser>
          <c:idx val="3"/>
          <c:order val="3"/>
          <c:tx>
            <c:strRef>
              <c:f>Trajectory!$Y$11</c:f>
              <c:strCache>
                <c:ptCount val="1"/>
                <c:pt idx="0">
                  <c:v>Annual Projected Completions (Affordable)</c:v>
                </c:pt>
              </c:strCache>
            </c:strRef>
          </c:tx>
          <c:spPr>
            <a:solidFill>
              <a:schemeClr val="accent6">
                <a:lumMod val="60000"/>
              </a:schemeClr>
            </a:solidFill>
            <a:ln>
              <a:noFill/>
            </a:ln>
            <a:effectLst/>
          </c:spPr>
          <c:invertIfNegative val="0"/>
          <c:val>
            <c:numRef>
              <c:f>Trajectory!$Z$11:$AR$11</c:f>
            </c:numRef>
          </c:val>
          <c:extLst>
            <c:ext xmlns:c16="http://schemas.microsoft.com/office/drawing/2014/chart" uri="{C3380CC4-5D6E-409C-BE32-E72D297353CC}">
              <c16:uniqueId val="{00000002-9A7D-4C6A-AEF9-8E869F9460F0}"/>
            </c:ext>
          </c:extLst>
        </c:ser>
        <c:dLbls>
          <c:showLegendKey val="0"/>
          <c:showVal val="0"/>
          <c:showCatName val="0"/>
          <c:showSerName val="0"/>
          <c:showPercent val="0"/>
          <c:showBubbleSize val="0"/>
        </c:dLbls>
        <c:gapWidth val="125"/>
        <c:axId val="735268320"/>
        <c:axId val="656021304"/>
      </c:barChart>
      <c:lineChart>
        <c:grouping val="standard"/>
        <c:varyColors val="0"/>
        <c:ser>
          <c:idx val="0"/>
          <c:order val="0"/>
          <c:tx>
            <c:strRef>
              <c:f>Trajectory!$Y$7</c:f>
              <c:strCache>
                <c:ptCount val="1"/>
                <c:pt idx="0">
                  <c:v>Affordable Requirement annualised (Target)</c:v>
                </c:pt>
              </c:strCache>
            </c:strRef>
          </c:tx>
          <c:spPr>
            <a:ln w="28575" cap="rnd">
              <a:solidFill>
                <a:schemeClr val="accent6"/>
              </a:solidFill>
              <a:round/>
            </a:ln>
            <a:effectLst/>
          </c:spPr>
          <c:marker>
            <c:symbol val="none"/>
          </c:marker>
          <c:cat>
            <c:strRef>
              <c:f>Trajectory!$B$5:$T$5</c:f>
              <c:strCache>
                <c:ptCount val="19"/>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pt idx="12">
                  <c:v>2031-2032</c:v>
                </c:pt>
                <c:pt idx="13">
                  <c:v>2032-2033</c:v>
                </c:pt>
                <c:pt idx="14">
                  <c:v>2033-2034</c:v>
                </c:pt>
                <c:pt idx="15">
                  <c:v>2034-2035</c:v>
                </c:pt>
                <c:pt idx="16">
                  <c:v>2035-2036</c:v>
                </c:pt>
                <c:pt idx="17">
                  <c:v>2036-2037</c:v>
                </c:pt>
                <c:pt idx="18">
                  <c:v>2037-2038</c:v>
                </c:pt>
              </c:strCache>
            </c:strRef>
          </c:cat>
          <c:val>
            <c:numRef>
              <c:f>Trajectory!$Z$7:$AR$7</c:f>
            </c:numRef>
          </c:val>
          <c:smooth val="0"/>
          <c:extLst>
            <c:ext xmlns:c16="http://schemas.microsoft.com/office/drawing/2014/chart" uri="{C3380CC4-5D6E-409C-BE32-E72D297353CC}">
              <c16:uniqueId val="{00000003-9A7D-4C6A-AEF9-8E869F9460F0}"/>
            </c:ext>
          </c:extLst>
        </c:ser>
        <c:dLbls>
          <c:showLegendKey val="0"/>
          <c:showVal val="0"/>
          <c:showCatName val="0"/>
          <c:showSerName val="0"/>
          <c:showPercent val="0"/>
          <c:showBubbleSize val="0"/>
        </c:dLbls>
        <c:marker val="1"/>
        <c:smooth val="0"/>
        <c:axId val="677136160"/>
        <c:axId val="677130760"/>
      </c:lineChart>
      <c:catAx>
        <c:axId val="677136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Trajectory</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130760"/>
        <c:crosses val="autoZero"/>
        <c:auto val="1"/>
        <c:lblAlgn val="ctr"/>
        <c:lblOffset val="100"/>
        <c:tickLblSkip val="1"/>
        <c:noMultiLvlLbl val="0"/>
      </c:catAx>
      <c:valAx>
        <c:axId val="677130760"/>
        <c:scaling>
          <c:orientation val="minMax"/>
          <c:max val="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 Completions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136160"/>
        <c:crosses val="autoZero"/>
        <c:crossBetween val="between"/>
      </c:valAx>
      <c:valAx>
        <c:axId val="656021304"/>
        <c:scaling>
          <c:orientation val="minMax"/>
          <c:max val="50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268320"/>
        <c:crosses val="max"/>
        <c:crossBetween val="between"/>
      </c:valAx>
      <c:catAx>
        <c:axId val="735268320"/>
        <c:scaling>
          <c:orientation val="minMax"/>
        </c:scaling>
        <c:delete val="1"/>
        <c:axPos val="b"/>
        <c:majorTickMark val="out"/>
        <c:minorTickMark val="none"/>
        <c:tickLblPos val="nextTo"/>
        <c:crossAx val="6560213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Housing Trajectory - Cumulative Affordable Completions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Trajectory!$Y$8</c:f>
              <c:strCache>
                <c:ptCount val="1"/>
                <c:pt idx="0">
                  <c:v>Cumulative Affordable Requirement (Target)</c:v>
                </c:pt>
              </c:strCache>
            </c:strRef>
          </c:tx>
          <c:spPr>
            <a:ln w="28575" cap="rnd">
              <a:solidFill>
                <a:schemeClr val="accent6"/>
              </a:solidFill>
              <a:round/>
            </a:ln>
            <a:effectLst/>
          </c:spPr>
          <c:marker>
            <c:symbol val="none"/>
          </c:marker>
          <c:cat>
            <c:strRef>
              <c:f>Trajectory!$B$5:$T$5</c:f>
              <c:strCache>
                <c:ptCount val="19"/>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pt idx="12">
                  <c:v>2031-2032</c:v>
                </c:pt>
                <c:pt idx="13">
                  <c:v>2032-2033</c:v>
                </c:pt>
                <c:pt idx="14">
                  <c:v>2033-2034</c:v>
                </c:pt>
                <c:pt idx="15">
                  <c:v>2034-2035</c:v>
                </c:pt>
                <c:pt idx="16">
                  <c:v>2035-2036</c:v>
                </c:pt>
                <c:pt idx="17">
                  <c:v>2036-2037</c:v>
                </c:pt>
                <c:pt idx="18">
                  <c:v>2037-2038</c:v>
                </c:pt>
              </c:strCache>
            </c:strRef>
          </c:cat>
          <c:val>
            <c:numRef>
              <c:f>Trajectory!$Z$8:$AR$8</c:f>
            </c:numRef>
          </c:val>
          <c:smooth val="0"/>
          <c:extLst>
            <c:ext xmlns:c16="http://schemas.microsoft.com/office/drawing/2014/chart" uri="{C3380CC4-5D6E-409C-BE32-E72D297353CC}">
              <c16:uniqueId val="{00000000-5EE9-4864-9EAE-4D36C27C8495}"/>
            </c:ext>
          </c:extLst>
        </c:ser>
        <c:ser>
          <c:idx val="1"/>
          <c:order val="1"/>
          <c:tx>
            <c:strRef>
              <c:f>Trajectory!$Y$12</c:f>
              <c:strCache>
                <c:ptCount val="1"/>
                <c:pt idx="0">
                  <c:v>Cumulative Affordable Completions (delivered &amp; projected)</c:v>
                </c:pt>
              </c:strCache>
            </c:strRef>
          </c:tx>
          <c:spPr>
            <a:ln w="28575" cap="rnd">
              <a:solidFill>
                <a:schemeClr val="accent5"/>
              </a:solidFill>
              <a:round/>
            </a:ln>
            <a:effectLst/>
          </c:spPr>
          <c:marker>
            <c:symbol val="none"/>
          </c:marker>
          <c:cat>
            <c:strRef>
              <c:f>Trajectory!$B$5:$T$5</c:f>
              <c:strCache>
                <c:ptCount val="19"/>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pt idx="12">
                  <c:v>2031-2032</c:v>
                </c:pt>
                <c:pt idx="13">
                  <c:v>2032-2033</c:v>
                </c:pt>
                <c:pt idx="14">
                  <c:v>2033-2034</c:v>
                </c:pt>
                <c:pt idx="15">
                  <c:v>2034-2035</c:v>
                </c:pt>
                <c:pt idx="16">
                  <c:v>2035-2036</c:v>
                </c:pt>
                <c:pt idx="17">
                  <c:v>2036-2037</c:v>
                </c:pt>
                <c:pt idx="18">
                  <c:v>2037-2038</c:v>
                </c:pt>
              </c:strCache>
            </c:strRef>
          </c:cat>
          <c:val>
            <c:numRef>
              <c:f>Trajectory!$Z$12:$AR$12</c:f>
            </c:numRef>
          </c:val>
          <c:smooth val="0"/>
          <c:extLst>
            <c:ext xmlns:c16="http://schemas.microsoft.com/office/drawing/2014/chart" uri="{C3380CC4-5D6E-409C-BE32-E72D297353CC}">
              <c16:uniqueId val="{00000001-5EE9-4864-9EAE-4D36C27C8495}"/>
            </c:ext>
          </c:extLst>
        </c:ser>
        <c:dLbls>
          <c:showLegendKey val="0"/>
          <c:showVal val="0"/>
          <c:showCatName val="0"/>
          <c:showSerName val="0"/>
          <c:showPercent val="0"/>
          <c:showBubbleSize val="0"/>
        </c:dLbls>
        <c:marker val="1"/>
        <c:smooth val="0"/>
        <c:axId val="845281344"/>
        <c:axId val="845282784"/>
      </c:lineChart>
      <c:catAx>
        <c:axId val="845281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Trajectory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5282784"/>
        <c:crosses val="autoZero"/>
        <c:auto val="1"/>
        <c:lblAlgn val="ctr"/>
        <c:lblOffset val="100"/>
        <c:noMultiLvlLbl val="0"/>
      </c:catAx>
      <c:valAx>
        <c:axId val="845282784"/>
        <c:scaling>
          <c:orientation val="minMax"/>
          <c:max val="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Net Completions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5281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Projections</a:t>
            </a:r>
            <a:r>
              <a:rPr lang="en-GB" baseline="0"/>
              <a:t> by component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1"/>
          <c:order val="1"/>
          <c:tx>
            <c:v>Pipe Conv Large</c:v>
          </c:tx>
          <c:spPr>
            <a:solidFill>
              <a:schemeClr val="accent2"/>
            </a:solidFill>
            <a:ln>
              <a:noFill/>
            </a:ln>
            <a:effectLst/>
            <a:sp3d/>
          </c:spPr>
          <c:invertIfNegative val="0"/>
          <c:cat>
            <c:strRef>
              <c:f>'Projections Summary Table'!$H$2:$V$2</c:f>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f>'Projections Summary Table'!$H$4:$V$4</c:f>
              <c:numCache>
                <c:formatCode>General</c:formatCode>
                <c:ptCount val="15"/>
                <c:pt idx="0">
                  <c:v>1520</c:v>
                </c:pt>
                <c:pt idx="1">
                  <c:v>1555</c:v>
                </c:pt>
                <c:pt idx="2">
                  <c:v>2054</c:v>
                </c:pt>
                <c:pt idx="3">
                  <c:v>1958</c:v>
                </c:pt>
                <c:pt idx="4">
                  <c:v>2022</c:v>
                </c:pt>
                <c:pt idx="5">
                  <c:v>1793</c:v>
                </c:pt>
                <c:pt idx="6">
                  <c:v>1540</c:v>
                </c:pt>
                <c:pt idx="7">
                  <c:v>1230</c:v>
                </c:pt>
                <c:pt idx="8">
                  <c:v>345</c:v>
                </c:pt>
                <c:pt idx="9">
                  <c:v>270</c:v>
                </c:pt>
                <c:pt idx="10">
                  <c:v>0</c:v>
                </c:pt>
                <c:pt idx="11">
                  <c:v>0</c:v>
                </c:pt>
                <c:pt idx="12">
                  <c:v>0</c:v>
                </c:pt>
                <c:pt idx="13">
                  <c:v>0</c:v>
                </c:pt>
                <c:pt idx="14">
                  <c:v>0</c:v>
                </c:pt>
              </c:numCache>
            </c:numRef>
          </c:val>
          <c:extLst>
            <c:ext xmlns:c16="http://schemas.microsoft.com/office/drawing/2014/chart" uri="{C3380CC4-5D6E-409C-BE32-E72D297353CC}">
              <c16:uniqueId val="{00000001-0980-400F-93EB-04403641C475}"/>
            </c:ext>
          </c:extLst>
        </c:ser>
        <c:ser>
          <c:idx val="2"/>
          <c:order val="2"/>
          <c:tx>
            <c:v>Pipe NSC</c:v>
          </c:tx>
          <c:spPr>
            <a:solidFill>
              <a:schemeClr val="accent3"/>
            </a:solidFill>
            <a:ln>
              <a:noFill/>
            </a:ln>
            <a:effectLst/>
            <a:sp3d/>
          </c:spPr>
          <c:invertIfNegative val="0"/>
          <c:cat>
            <c:strRef>
              <c:f>'Projections Summary Table'!$H$2:$V$2</c:f>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f>'Projections Summary Table'!$H$5:$V$5</c:f>
              <c:numCache>
                <c:formatCode>General</c:formatCode>
                <c:ptCount val="15"/>
                <c:pt idx="0">
                  <c:v>0</c:v>
                </c:pt>
                <c:pt idx="1">
                  <c:v>282</c:v>
                </c:pt>
                <c:pt idx="2">
                  <c:v>0</c:v>
                </c:pt>
                <c:pt idx="3">
                  <c:v>0</c:v>
                </c:pt>
                <c:pt idx="4">
                  <c:v>86</c:v>
                </c:pt>
                <c:pt idx="5">
                  <c:v>87</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0980-400F-93EB-04403641C475}"/>
            </c:ext>
          </c:extLst>
        </c:ser>
        <c:ser>
          <c:idx val="3"/>
          <c:order val="3"/>
          <c:tx>
            <c:v>Pending Large</c:v>
          </c:tx>
          <c:spPr>
            <a:solidFill>
              <a:schemeClr val="accent4"/>
            </a:solidFill>
            <a:ln>
              <a:noFill/>
            </a:ln>
            <a:effectLst/>
            <a:sp3d/>
          </c:spPr>
          <c:invertIfNegative val="0"/>
          <c:cat>
            <c:strRef>
              <c:f>'Projections Summary Table'!$H$2:$V$2</c:f>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f>'Projections Summary Table'!$H$6:$V$6</c:f>
              <c:numCache>
                <c:formatCode>General</c:formatCode>
                <c:ptCount val="15"/>
                <c:pt idx="0">
                  <c:v>0</c:v>
                </c:pt>
                <c:pt idx="1">
                  <c:v>0</c:v>
                </c:pt>
                <c:pt idx="2">
                  <c:v>162</c:v>
                </c:pt>
                <c:pt idx="3">
                  <c:v>438</c:v>
                </c:pt>
                <c:pt idx="4">
                  <c:v>223</c:v>
                </c:pt>
                <c:pt idx="5">
                  <c:v>365</c:v>
                </c:pt>
                <c:pt idx="6">
                  <c:v>365</c:v>
                </c:pt>
                <c:pt idx="7">
                  <c:v>365</c:v>
                </c:pt>
                <c:pt idx="8">
                  <c:v>365</c:v>
                </c:pt>
                <c:pt idx="9">
                  <c:v>214</c:v>
                </c:pt>
                <c:pt idx="10">
                  <c:v>214</c:v>
                </c:pt>
                <c:pt idx="11">
                  <c:v>214</c:v>
                </c:pt>
                <c:pt idx="12">
                  <c:v>214</c:v>
                </c:pt>
                <c:pt idx="13">
                  <c:v>214</c:v>
                </c:pt>
                <c:pt idx="14">
                  <c:v>214</c:v>
                </c:pt>
              </c:numCache>
            </c:numRef>
          </c:val>
          <c:extLst>
            <c:ext xmlns:c16="http://schemas.microsoft.com/office/drawing/2014/chart" uri="{C3380CC4-5D6E-409C-BE32-E72D297353CC}">
              <c16:uniqueId val="{00000003-0980-400F-93EB-04403641C475}"/>
            </c:ext>
          </c:extLst>
        </c:ser>
        <c:ser>
          <c:idx val="4"/>
          <c:order val="4"/>
          <c:tx>
            <c:v>Pending NSC</c:v>
          </c:tx>
          <c:spPr>
            <a:solidFill>
              <a:schemeClr val="accent5"/>
            </a:solidFill>
            <a:ln>
              <a:noFill/>
            </a:ln>
            <a:effectLst/>
            <a:sp3d/>
          </c:spPr>
          <c:invertIfNegative val="0"/>
          <c:cat>
            <c:strRef>
              <c:f>'Projections Summary Table'!$H$2:$V$2</c:f>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f>'Projections Summary Table'!$H$7:$V$7</c:f>
              <c:numCache>
                <c:formatCode>General</c:formatCode>
                <c:ptCount val="15"/>
                <c:pt idx="0">
                  <c:v>0</c:v>
                </c:pt>
                <c:pt idx="1">
                  <c:v>0</c:v>
                </c:pt>
                <c:pt idx="2">
                  <c:v>0</c:v>
                </c:pt>
                <c:pt idx="3">
                  <c:v>86</c:v>
                </c:pt>
                <c:pt idx="4">
                  <c:v>146</c:v>
                </c:pt>
                <c:pt idx="5">
                  <c:v>117</c:v>
                </c:pt>
                <c:pt idx="6">
                  <c:v>117</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0980-400F-93EB-04403641C475}"/>
            </c:ext>
          </c:extLst>
        </c:ser>
        <c:ser>
          <c:idx val="5"/>
          <c:order val="5"/>
          <c:tx>
            <c:v>Alloc Conv Large</c:v>
          </c:tx>
          <c:spPr>
            <a:solidFill>
              <a:schemeClr val="accent6"/>
            </a:solidFill>
            <a:ln>
              <a:noFill/>
            </a:ln>
            <a:effectLst/>
            <a:sp3d/>
          </c:spPr>
          <c:invertIfNegative val="0"/>
          <c:cat>
            <c:strRef>
              <c:f>'Projections Summary Table'!$H$2:$V$2</c:f>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f>'Projections Summary Table'!$H$8:$V$8</c:f>
              <c:numCache>
                <c:formatCode>General</c:formatCode>
                <c:ptCount val="15"/>
                <c:pt idx="0">
                  <c:v>0</c:v>
                </c:pt>
                <c:pt idx="1">
                  <c:v>0</c:v>
                </c:pt>
                <c:pt idx="2">
                  <c:v>0</c:v>
                </c:pt>
                <c:pt idx="3">
                  <c:v>41</c:v>
                </c:pt>
                <c:pt idx="4">
                  <c:v>323</c:v>
                </c:pt>
                <c:pt idx="5">
                  <c:v>1295</c:v>
                </c:pt>
                <c:pt idx="6">
                  <c:v>1488</c:v>
                </c:pt>
                <c:pt idx="7">
                  <c:v>2103</c:v>
                </c:pt>
                <c:pt idx="8">
                  <c:v>1709</c:v>
                </c:pt>
                <c:pt idx="9">
                  <c:v>1220</c:v>
                </c:pt>
                <c:pt idx="10">
                  <c:v>829</c:v>
                </c:pt>
                <c:pt idx="11">
                  <c:v>572</c:v>
                </c:pt>
                <c:pt idx="12">
                  <c:v>276</c:v>
                </c:pt>
                <c:pt idx="13">
                  <c:v>277</c:v>
                </c:pt>
                <c:pt idx="14">
                  <c:v>190</c:v>
                </c:pt>
              </c:numCache>
            </c:numRef>
          </c:val>
          <c:extLst>
            <c:ext xmlns:c16="http://schemas.microsoft.com/office/drawing/2014/chart" uri="{C3380CC4-5D6E-409C-BE32-E72D297353CC}">
              <c16:uniqueId val="{00000005-0980-400F-93EB-04403641C475}"/>
            </c:ext>
          </c:extLst>
        </c:ser>
        <c:ser>
          <c:idx val="6"/>
          <c:order val="6"/>
          <c:tx>
            <c:v>Alloc NSC</c:v>
          </c:tx>
          <c:spPr>
            <a:solidFill>
              <a:schemeClr val="accent1">
                <a:lumMod val="60000"/>
              </a:schemeClr>
            </a:solidFill>
            <a:ln>
              <a:noFill/>
            </a:ln>
            <a:effectLst/>
            <a:sp3d/>
          </c:spPr>
          <c:invertIfNegative val="0"/>
          <c:cat>
            <c:strRef>
              <c:f>'Projections Summary Table'!$H$2:$V$2</c:f>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f>'Projections Summary Table'!$H$9:$V$9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0980-400F-93EB-04403641C475}"/>
            </c:ext>
          </c:extLst>
        </c:ser>
        <c:ser>
          <c:idx val="7"/>
          <c:order val="7"/>
          <c:tx>
            <c:v>Windfall Conv Large</c:v>
          </c:tx>
          <c:spPr>
            <a:solidFill>
              <a:schemeClr val="accent2">
                <a:lumMod val="60000"/>
              </a:schemeClr>
            </a:solidFill>
            <a:ln>
              <a:noFill/>
            </a:ln>
            <a:effectLst/>
            <a:sp3d/>
          </c:spPr>
          <c:invertIfNegative val="0"/>
          <c:cat>
            <c:strRef>
              <c:f>'Projections Summary Table'!$H$2:$V$2</c:f>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f>'Projections Summary Table'!$H$10:$V$10</c:f>
              <c:numCache>
                <c:formatCode>General</c:formatCode>
                <c:ptCount val="15"/>
                <c:pt idx="0">
                  <c:v>0</c:v>
                </c:pt>
                <c:pt idx="1">
                  <c:v>0</c:v>
                </c:pt>
                <c:pt idx="2">
                  <c:v>0</c:v>
                </c:pt>
                <c:pt idx="3">
                  <c:v>0</c:v>
                </c:pt>
                <c:pt idx="4">
                  <c:v>0</c:v>
                </c:pt>
                <c:pt idx="5">
                  <c:v>172</c:v>
                </c:pt>
                <c:pt idx="6">
                  <c:v>172</c:v>
                </c:pt>
                <c:pt idx="7">
                  <c:v>172</c:v>
                </c:pt>
                <c:pt idx="8">
                  <c:v>387</c:v>
                </c:pt>
                <c:pt idx="9">
                  <c:v>389</c:v>
                </c:pt>
                <c:pt idx="10">
                  <c:v>391</c:v>
                </c:pt>
                <c:pt idx="11">
                  <c:v>392</c:v>
                </c:pt>
                <c:pt idx="12">
                  <c:v>374</c:v>
                </c:pt>
                <c:pt idx="13">
                  <c:v>295</c:v>
                </c:pt>
                <c:pt idx="14">
                  <c:v>295</c:v>
                </c:pt>
              </c:numCache>
            </c:numRef>
          </c:val>
          <c:extLst>
            <c:ext xmlns:c16="http://schemas.microsoft.com/office/drawing/2014/chart" uri="{C3380CC4-5D6E-409C-BE32-E72D297353CC}">
              <c16:uniqueId val="{00000007-0980-400F-93EB-04403641C475}"/>
            </c:ext>
          </c:extLst>
        </c:ser>
        <c:ser>
          <c:idx val="8"/>
          <c:order val="8"/>
          <c:tx>
            <c:v>Small Sites</c:v>
          </c:tx>
          <c:spPr>
            <a:solidFill>
              <a:schemeClr val="accent3">
                <a:lumMod val="60000"/>
              </a:schemeClr>
            </a:solidFill>
            <a:ln>
              <a:noFill/>
            </a:ln>
            <a:effectLst/>
            <a:sp3d/>
          </c:spPr>
          <c:invertIfNegative val="0"/>
          <c:cat>
            <c:strRef>
              <c:f>'Projections Summary Table'!$H$2:$V$2</c:f>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f>'Projections Summary Table'!$H$11:$V$11</c:f>
              <c:numCache>
                <c:formatCode>General</c:formatCode>
                <c:ptCount val="15"/>
                <c:pt idx="0">
                  <c:v>424</c:v>
                </c:pt>
                <c:pt idx="1">
                  <c:v>424</c:v>
                </c:pt>
                <c:pt idx="2">
                  <c:v>424</c:v>
                </c:pt>
                <c:pt idx="3">
                  <c:v>424</c:v>
                </c:pt>
                <c:pt idx="4">
                  <c:v>424</c:v>
                </c:pt>
                <c:pt idx="5">
                  <c:v>424</c:v>
                </c:pt>
                <c:pt idx="6">
                  <c:v>424</c:v>
                </c:pt>
                <c:pt idx="7">
                  <c:v>424</c:v>
                </c:pt>
                <c:pt idx="8">
                  <c:v>424</c:v>
                </c:pt>
                <c:pt idx="9">
                  <c:v>424</c:v>
                </c:pt>
                <c:pt idx="10">
                  <c:v>424</c:v>
                </c:pt>
                <c:pt idx="11">
                  <c:v>424</c:v>
                </c:pt>
                <c:pt idx="12">
                  <c:v>424</c:v>
                </c:pt>
                <c:pt idx="13">
                  <c:v>424</c:v>
                </c:pt>
                <c:pt idx="14">
                  <c:v>424</c:v>
                </c:pt>
              </c:numCache>
            </c:numRef>
          </c:val>
          <c:extLst>
            <c:ext xmlns:c16="http://schemas.microsoft.com/office/drawing/2014/chart" uri="{C3380CC4-5D6E-409C-BE32-E72D297353CC}">
              <c16:uniqueId val="{00000002-61C6-42DE-B90A-0A29B5F29C55}"/>
            </c:ext>
          </c:extLst>
        </c:ser>
        <c:dLbls>
          <c:showLegendKey val="0"/>
          <c:showVal val="0"/>
          <c:showCatName val="0"/>
          <c:showSerName val="0"/>
          <c:showPercent val="0"/>
          <c:showBubbleSize val="0"/>
        </c:dLbls>
        <c:gapWidth val="150"/>
        <c:shape val="box"/>
        <c:axId val="776499088"/>
        <c:axId val="776499808"/>
        <c:axId val="0"/>
        <c:extLst>
          <c:ext xmlns:c15="http://schemas.microsoft.com/office/drawing/2012/chart" uri="{02D57815-91ED-43cb-92C2-25804820EDAC}">
            <c15:filteredBarSeries>
              <c15:ser>
                <c:idx val="0"/>
                <c:order val="0"/>
                <c:tx>
                  <c:strRef>
                    <c:extLst>
                      <c:ext uri="{02D57815-91ED-43cb-92C2-25804820EDAC}">
                        <c15:formulaRef>
                          <c15:sqref> </c15:sqref>
                        </c15:formulaRef>
                      </c:ext>
                    </c:extLst>
                  </c:strRef>
                </c:tx>
                <c:spPr>
                  <a:solidFill>
                    <a:schemeClr val="accent1"/>
                  </a:solidFill>
                  <a:ln>
                    <a:noFill/>
                  </a:ln>
                  <a:effectLst/>
                  <a:sp3d/>
                </c:spPr>
                <c:invertIfNegative val="0"/>
                <c:cat>
                  <c:strRef>
                    <c:extLst>
                      <c:ext uri="{02D57815-91ED-43cb-92C2-25804820EDAC}">
                        <c15:formulaRef>
                          <c15:sqref>'Projections Summary Table'!$H$2:$V$2</c15:sqref>
                        </c15:formulaRef>
                      </c:ext>
                    </c:extLst>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extLst>
                      <c:ext uri="{02D57815-91ED-43cb-92C2-25804820EDAC}">
                        <c15:formulaRef>
                          <c15:sqref>'Projections Summary Table'!$F$3:$T$3</c15:sqref>
                        </c15:formulaRef>
                      </c:ext>
                    </c:extLst>
                    <c:numCache>
                      <c:formatCode>General</c:formatCode>
                      <c:ptCount val="15"/>
                      <c:pt idx="0">
                        <c:v>-1</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numCache>
                  </c:numRef>
                </c:val>
                <c:extLst>
                  <c:ext xmlns:c16="http://schemas.microsoft.com/office/drawing/2014/chart" uri="{C3380CC4-5D6E-409C-BE32-E72D297353CC}">
                    <c16:uniqueId val="{00000000-0980-400F-93EB-04403641C475}"/>
                  </c:ext>
                </c:extLst>
              </c15:ser>
            </c15:filteredBarSeries>
          </c:ext>
        </c:extLst>
      </c:bar3DChart>
      <c:catAx>
        <c:axId val="7764990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6499808"/>
        <c:crosses val="autoZero"/>
        <c:auto val="1"/>
        <c:lblAlgn val="ctr"/>
        <c:lblOffset val="100"/>
        <c:noMultiLvlLbl val="0"/>
      </c:catAx>
      <c:valAx>
        <c:axId val="776499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6499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480784</xdr:colOff>
      <xdr:row>22</xdr:row>
      <xdr:rowOff>187552</xdr:rowOff>
    </xdr:from>
    <xdr:to>
      <xdr:col>16</xdr:col>
      <xdr:colOff>177799</xdr:colOff>
      <xdr:row>73</xdr:row>
      <xdr:rowOff>63500</xdr:rowOff>
    </xdr:to>
    <xdr:graphicFrame macro="">
      <xdr:nvGraphicFramePr>
        <xdr:cNvPr id="4" name="Chart 3">
          <a:extLst>
            <a:ext uri="{FF2B5EF4-FFF2-40B4-BE49-F238E27FC236}">
              <a16:creationId xmlns:a16="http://schemas.microsoft.com/office/drawing/2014/main" id="{158141FB-0917-EDF3-1B6F-3BF8D139D5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385536</xdr:colOff>
      <xdr:row>75</xdr:row>
      <xdr:rowOff>63501</xdr:rowOff>
    </xdr:from>
    <xdr:to>
      <xdr:col>16</xdr:col>
      <xdr:colOff>165100</xdr:colOff>
      <xdr:row>127</xdr:row>
      <xdr:rowOff>152401</xdr:rowOff>
    </xdr:to>
    <xdr:graphicFrame macro="">
      <xdr:nvGraphicFramePr>
        <xdr:cNvPr id="5" name="Chart 4">
          <a:extLst>
            <a:ext uri="{FF2B5EF4-FFF2-40B4-BE49-F238E27FC236}">
              <a16:creationId xmlns:a16="http://schemas.microsoft.com/office/drawing/2014/main" id="{8C7F0B9A-8F4E-BFFF-3BE9-2522990B9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23</xdr:row>
      <xdr:rowOff>0</xdr:rowOff>
    </xdr:from>
    <xdr:to>
      <xdr:col>46</xdr:col>
      <xdr:colOff>132905</xdr:colOff>
      <xdr:row>73</xdr:row>
      <xdr:rowOff>69677</xdr:rowOff>
    </xdr:to>
    <xdr:graphicFrame macro="">
      <xdr:nvGraphicFramePr>
        <xdr:cNvPr id="3" name="Chart 2">
          <a:extLst>
            <a:ext uri="{FF2B5EF4-FFF2-40B4-BE49-F238E27FC236}">
              <a16:creationId xmlns:a16="http://schemas.microsoft.com/office/drawing/2014/main" id="{FCA028C6-F113-4359-B498-FCD06F5321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0</xdr:colOff>
      <xdr:row>75</xdr:row>
      <xdr:rowOff>0</xdr:rowOff>
    </xdr:from>
    <xdr:to>
      <xdr:col>46</xdr:col>
      <xdr:colOff>97064</xdr:colOff>
      <xdr:row>127</xdr:row>
      <xdr:rowOff>88900</xdr:rowOff>
    </xdr:to>
    <xdr:graphicFrame macro="">
      <xdr:nvGraphicFramePr>
        <xdr:cNvPr id="6" name="Chart 5">
          <a:extLst>
            <a:ext uri="{FF2B5EF4-FFF2-40B4-BE49-F238E27FC236}">
              <a16:creationId xmlns:a16="http://schemas.microsoft.com/office/drawing/2014/main" id="{46EA203D-7734-4104-ADAF-91E56FD40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319086</xdr:colOff>
      <xdr:row>17</xdr:row>
      <xdr:rowOff>185736</xdr:rowOff>
    </xdr:from>
    <xdr:to>
      <xdr:col>6</xdr:col>
      <xdr:colOff>600075</xdr:colOff>
      <xdr:row>53</xdr:row>
      <xdr:rowOff>9525</xdr:rowOff>
    </xdr:to>
    <xdr:graphicFrame macro="">
      <xdr:nvGraphicFramePr>
        <xdr:cNvPr id="2" name="Chart 1">
          <a:extLst>
            <a:ext uri="{FF2B5EF4-FFF2-40B4-BE49-F238E27FC236}">
              <a16:creationId xmlns:a16="http://schemas.microsoft.com/office/drawing/2014/main" id="{DE8FF929-8186-BE6F-991D-5433AB2142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lingcouncil.sharepoint.com/sites/REG19/Shared%20Documents/General/02%20-%20SITES/Capacity%20assessment/Capacity%20Workbooks_Revised%20for%20Reg%2019/Northolt_Capacity%20Workbook.xlsx" TargetMode="External"/><Relationship Id="rId1" Type="http://schemas.openxmlformats.org/officeDocument/2006/relationships/externalLinkPath" Target="https://ealingcouncil.sharepoint.com/sites/REG19/Shared%20Documents/General/02%20-%20SITES/Site%20Selection%20Stage%203%20-%20Capacity%20assessment/Capacity%20Workbooks_Revised%20for%20Reg%2019/Northolt_Capacity%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HRdoUw4Je0eqSHSfET8C99V8sDqSKU1GjQeW9-nq39YQscfYmIXcQYN81WFmd8lm" itemId="01EP4FX4WDFK3PO5OVH5BZ6HSQBDKXILXR">
      <xxl21:absoluteUrl r:id="rId2"/>
    </xxl21:alternateUrls>
    <sheetNames>
      <sheetName val="Total Units"/>
      <sheetName val="Summary_Northolt"/>
      <sheetName val="Northolt"/>
      <sheetName val="Sites Data_Northolt"/>
      <sheetName val="Sites Adjusted"/>
    </sheetNames>
    <sheetDataSet>
      <sheetData sheetId="0"/>
      <sheetData sheetId="1"/>
      <sheetData sheetId="2"/>
      <sheetData sheetId="3"/>
      <sheetData sheetId="4"/>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18</v>
    <v>8</v>
    <v>0</v>
    <v>5</v>
  </rv>
  <rv s="1">
    <v>8</v>
    <v>1</v>
  </rv>
</rvData>
</file>

<file path=xl/richData/rdrichvaluestructure.xml><?xml version="1.0" encoding="utf-8"?>
<rvStructures xmlns="http://schemas.microsoft.com/office/spreadsheetml/2017/richdata" count="2">
  <s t="_error">
    <k n="colOffset" t="i"/>
    <k n="errorType" t="i"/>
    <k n="rwOffset"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3242E5-4D7F-46A5-8D53-771E706F39AE}" name="Table1" displayName="Table1" ref="Y1:AT17" totalsRowShown="0" dataDxfId="21">
  <autoFilter ref="Y1:AT17" xr:uid="{B23242E5-4D7F-46A5-8D53-771E706F39AE}"/>
  <tableColumns count="22">
    <tableColumn id="1" xr3:uid="{638F3A27-277C-4BE1-A71D-E2DC6CDC6677}" name="Column1" dataDxfId="20"/>
    <tableColumn id="2" xr3:uid="{B61A2BF9-B91E-486A-87CE-30D9A4788633}" name="Column2"/>
    <tableColumn id="3" xr3:uid="{492AF240-6503-45BD-8030-44C22DD843A8}" name="Column3" dataDxfId="19"/>
    <tableColumn id="4" xr3:uid="{8270323F-7672-4258-9563-048660510D3B}" name="Column4" dataDxfId="18"/>
    <tableColumn id="5" xr3:uid="{7B0A567F-C1D8-4AF8-9C2E-D73A11000869}" name="Column5" dataDxfId="17"/>
    <tableColumn id="6" xr3:uid="{CC856FF9-5C02-423E-A327-C3E7115B38B1}" name="Column6" dataDxfId="16"/>
    <tableColumn id="7" xr3:uid="{C602C889-65AE-4558-A62B-182B87AC28D6}" name="Column7" dataDxfId="15"/>
    <tableColumn id="8" xr3:uid="{AB745207-B6B4-4161-B0E8-AE35C549EEB8}" name="Column8" dataDxfId="14"/>
    <tableColumn id="9" xr3:uid="{5F347945-4FB0-4F83-A530-385AB8FFC685}" name="Column9" dataDxfId="13"/>
    <tableColumn id="10" xr3:uid="{F775E975-9CFD-40EC-BA48-DEFDE09FCC99}" name="Column10" dataDxfId="12"/>
    <tableColumn id="11" xr3:uid="{BA6B971C-4D43-4D9F-8C38-01C8C924092A}" name="Column11" dataDxfId="11"/>
    <tableColumn id="12" xr3:uid="{D5B42ECB-E8EC-4CC5-B3D8-9F9A38ABF1FE}" name="Column12" dataDxfId="10"/>
    <tableColumn id="13" xr3:uid="{9F1EBAF9-03DE-4022-B612-9D6CEE27EB5C}" name="Column13" dataDxfId="9"/>
    <tableColumn id="14" xr3:uid="{391512BF-5B25-4C5B-9DE4-D11B9E8267F8}" name="Column14" dataDxfId="8"/>
    <tableColumn id="15" xr3:uid="{8FA07D49-4734-4162-BBB4-208C345A1D85}" name="Column15" dataDxfId="7"/>
    <tableColumn id="16" xr3:uid="{50619A69-3B81-4DD3-81A6-FC4CB0E3259A}" name="Column16" dataDxfId="6"/>
    <tableColumn id="17" xr3:uid="{5E95CBD8-5428-4AD0-8D10-F3A7007639D5}" name="Column17" dataDxfId="5"/>
    <tableColumn id="18" xr3:uid="{3B6422C4-1216-406D-8304-BFDFD5854C5B}" name="Column18" dataDxfId="4"/>
    <tableColumn id="19" xr3:uid="{4B99F7D9-004D-4224-8B14-429FD1273CF9}" name="Column19" dataDxfId="3"/>
    <tableColumn id="20" xr3:uid="{D0BD4C7E-B692-426F-B397-A7D7C67A79AD}" name="Column20" dataDxfId="2"/>
    <tableColumn id="21" xr3:uid="{3FA52A11-6A48-48DD-B03F-C1F1BE1886DF}" name="Column21" dataDxfId="1"/>
    <tableColumn id="22" xr3:uid="{0D62C440-14FC-46EF-B198-5C64E6F9300B}" name="Column22"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C73E2-CE03-4EA8-8C8C-2C3B8F8B90ED}">
  <dimension ref="A1:C22"/>
  <sheetViews>
    <sheetView zoomScale="70" zoomScaleNormal="70" workbookViewId="0">
      <selection activeCell="A2" sqref="A2"/>
    </sheetView>
  </sheetViews>
  <sheetFormatPr defaultRowHeight="14.25" x14ac:dyDescent="0.45"/>
  <cols>
    <col min="1" max="1" width="38.59765625" customWidth="1"/>
  </cols>
  <sheetData>
    <row r="1" spans="1:3" x14ac:dyDescent="0.45">
      <c r="A1" t="s">
        <v>0</v>
      </c>
      <c r="B1">
        <v>2</v>
      </c>
      <c r="C1" s="123">
        <v>45689</v>
      </c>
    </row>
    <row r="4" spans="1:3" x14ac:dyDescent="0.45">
      <c r="A4" s="2" t="s">
        <v>1544</v>
      </c>
      <c r="B4" s="2" t="s">
        <v>1545</v>
      </c>
    </row>
    <row r="5" spans="1:3" x14ac:dyDescent="0.45">
      <c r="A5" t="s">
        <v>1546</v>
      </c>
      <c r="B5" t="s">
        <v>1547</v>
      </c>
    </row>
    <row r="6" spans="1:3" x14ac:dyDescent="0.45">
      <c r="A6" t="s">
        <v>1548</v>
      </c>
      <c r="B6" t="s">
        <v>1549</v>
      </c>
    </row>
    <row r="7" spans="1:3" x14ac:dyDescent="0.45">
      <c r="A7" t="s">
        <v>87</v>
      </c>
      <c r="B7" t="s">
        <v>1550</v>
      </c>
    </row>
    <row r="8" spans="1:3" x14ac:dyDescent="0.45">
      <c r="A8" t="s">
        <v>88</v>
      </c>
      <c r="B8" t="s">
        <v>1551</v>
      </c>
    </row>
    <row r="9" spans="1:3" x14ac:dyDescent="0.45">
      <c r="A9" t="s">
        <v>1552</v>
      </c>
      <c r="B9" t="s">
        <v>1551</v>
      </c>
    </row>
    <row r="10" spans="1:3" x14ac:dyDescent="0.45">
      <c r="A10" t="s">
        <v>1553</v>
      </c>
      <c r="B10" t="s">
        <v>1554</v>
      </c>
    </row>
    <row r="11" spans="1:3" x14ac:dyDescent="0.45">
      <c r="A11" t="s">
        <v>1555</v>
      </c>
      <c r="B11" t="s">
        <v>1556</v>
      </c>
    </row>
    <row r="12" spans="1:3" x14ac:dyDescent="0.45">
      <c r="A12" t="s">
        <v>1557</v>
      </c>
      <c r="B12" t="s">
        <v>1558</v>
      </c>
    </row>
    <row r="13" spans="1:3" x14ac:dyDescent="0.45">
      <c r="A13" t="s">
        <v>1559</v>
      </c>
      <c r="B13" t="s">
        <v>1560</v>
      </c>
    </row>
    <row r="14" spans="1:3" x14ac:dyDescent="0.45">
      <c r="A14" t="s">
        <v>1561</v>
      </c>
      <c r="B14" t="s">
        <v>1562</v>
      </c>
    </row>
    <row r="15" spans="1:3" x14ac:dyDescent="0.45">
      <c r="A15" t="s">
        <v>1563</v>
      </c>
      <c r="B15" t="s">
        <v>1564</v>
      </c>
    </row>
    <row r="16" spans="1:3" x14ac:dyDescent="0.45">
      <c r="A16" t="s">
        <v>1565</v>
      </c>
      <c r="B16" t="s">
        <v>1566</v>
      </c>
    </row>
    <row r="17" spans="1:2" x14ac:dyDescent="0.45">
      <c r="A17" t="s">
        <v>1567</v>
      </c>
      <c r="B17" t="s">
        <v>1568</v>
      </c>
    </row>
    <row r="18" spans="1:2" x14ac:dyDescent="0.45">
      <c r="A18" t="s">
        <v>1569</v>
      </c>
      <c r="B18" t="s">
        <v>1570</v>
      </c>
    </row>
    <row r="19" spans="1:2" x14ac:dyDescent="0.45">
      <c r="A19" t="s">
        <v>125</v>
      </c>
      <c r="B19" t="s">
        <v>1571</v>
      </c>
    </row>
    <row r="20" spans="1:2" x14ac:dyDescent="0.45">
      <c r="A20" t="s">
        <v>1572</v>
      </c>
      <c r="B20" t="s">
        <v>1573</v>
      </c>
    </row>
    <row r="21" spans="1:2" x14ac:dyDescent="0.45">
      <c r="A21" t="s">
        <v>1574</v>
      </c>
      <c r="B21" t="s">
        <v>1575</v>
      </c>
    </row>
    <row r="22" spans="1:2" x14ac:dyDescent="0.45">
      <c r="A22" t="s">
        <v>1576</v>
      </c>
      <c r="B22" t="s">
        <v>1577</v>
      </c>
    </row>
  </sheetData>
  <sheetProtection algorithmName="SHA-512" hashValue="B0AEemXGZvlTtp0pT6c1zwwGm9bHsnikETHMR/s6OdYSmrcBZ9vr9XnLGo5A0oUjeEuBqRg7IqeidcD+oKAfkw==" saltValue="8xZOMt+yJuvPmk6yLuyO5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11A96-5ABF-4E36-A2AE-590566E212BA}">
  <sheetPr>
    <tabColor rgb="FFC00000"/>
  </sheetPr>
  <dimension ref="A3:AR22"/>
  <sheetViews>
    <sheetView tabSelected="1" zoomScale="70" zoomScaleNormal="70" workbookViewId="0"/>
  </sheetViews>
  <sheetFormatPr defaultRowHeight="14.25" x14ac:dyDescent="0.45"/>
  <cols>
    <col min="1" max="1" width="67.59765625" bestFit="1" customWidth="1"/>
    <col min="2" max="4" width="14.3984375" bestFit="1" customWidth="1"/>
    <col min="5" max="12" width="14.86328125" bestFit="1" customWidth="1"/>
    <col min="13" max="14" width="14.3984375" bestFit="1" customWidth="1"/>
    <col min="15" max="20" width="14.86328125" bestFit="1" customWidth="1"/>
    <col min="21" max="21" width="14.86328125" customWidth="1"/>
    <col min="22" max="24" width="9.1328125" style="234"/>
    <col min="25" max="25" width="72" hidden="1" customWidth="1"/>
    <col min="26" max="28" width="14.1328125" hidden="1" customWidth="1"/>
    <col min="29" max="36" width="14.73046875" hidden="1" customWidth="1"/>
    <col min="37" max="38" width="14.1328125" hidden="1" customWidth="1"/>
    <col min="39" max="44" width="14.73046875" hidden="1" customWidth="1"/>
  </cols>
  <sheetData>
    <row r="3" spans="1:44" x14ac:dyDescent="0.45">
      <c r="B3" s="602" t="s">
        <v>1</v>
      </c>
      <c r="C3" s="602"/>
      <c r="D3" s="602"/>
      <c r="E3" s="602"/>
      <c r="F3" s="602"/>
      <c r="G3" s="602"/>
      <c r="H3" s="602"/>
      <c r="I3" s="602"/>
      <c r="J3" s="602"/>
      <c r="K3" s="602"/>
    </row>
    <row r="4" spans="1:44" ht="14.65" thickBot="1" x14ac:dyDescent="0.5">
      <c r="F4" s="242"/>
      <c r="G4" s="603" t="s">
        <v>2</v>
      </c>
      <c r="H4" s="603"/>
      <c r="I4" s="603"/>
      <c r="J4" s="603"/>
      <c r="K4" s="603"/>
      <c r="Y4" s="238" t="s">
        <v>1539</v>
      </c>
    </row>
    <row r="5" spans="1:44" ht="14.65" thickBot="1" x14ac:dyDescent="0.5">
      <c r="A5" s="38"/>
      <c r="B5" s="105" t="s">
        <v>3</v>
      </c>
      <c r="C5" s="105" t="s">
        <v>4</v>
      </c>
      <c r="D5" s="106" t="s">
        <v>5</v>
      </c>
      <c r="E5" s="106" t="s">
        <v>6</v>
      </c>
      <c r="F5" s="119" t="s">
        <v>7</v>
      </c>
      <c r="G5" s="111" t="s">
        <v>8</v>
      </c>
      <c r="H5" s="111" t="s">
        <v>9</v>
      </c>
      <c r="I5" s="111" t="s">
        <v>10</v>
      </c>
      <c r="J5" s="111" t="s">
        <v>11</v>
      </c>
      <c r="K5" s="111" t="s">
        <v>12</v>
      </c>
      <c r="L5" s="112" t="s">
        <v>13</v>
      </c>
      <c r="M5" s="112" t="s">
        <v>14</v>
      </c>
      <c r="N5" s="112" t="s">
        <v>15</v>
      </c>
      <c r="O5" s="112" t="s">
        <v>16</v>
      </c>
      <c r="P5" s="112" t="s">
        <v>17</v>
      </c>
      <c r="Q5" s="118" t="s">
        <v>18</v>
      </c>
      <c r="R5" s="118" t="s">
        <v>19</v>
      </c>
      <c r="S5" s="118" t="s">
        <v>20</v>
      </c>
      <c r="T5" s="278" t="s">
        <v>21</v>
      </c>
      <c r="U5" s="279" t="s">
        <v>440</v>
      </c>
      <c r="Y5" s="38"/>
      <c r="Z5" s="105" t="s">
        <v>3</v>
      </c>
      <c r="AA5" s="105" t="s">
        <v>4</v>
      </c>
      <c r="AB5" s="106" t="s">
        <v>5</v>
      </c>
      <c r="AC5" s="110" t="s">
        <v>6</v>
      </c>
      <c r="AD5" s="111" t="s">
        <v>7</v>
      </c>
      <c r="AE5" s="111" t="s">
        <v>8</v>
      </c>
      <c r="AF5" s="111" t="s">
        <v>9</v>
      </c>
      <c r="AG5" s="111" t="s">
        <v>10</v>
      </c>
      <c r="AH5" s="111" t="s">
        <v>11</v>
      </c>
      <c r="AI5" s="112" t="s">
        <v>12</v>
      </c>
      <c r="AJ5" s="112" t="s">
        <v>13</v>
      </c>
      <c r="AK5" s="112" t="s">
        <v>14</v>
      </c>
      <c r="AL5" s="112" t="s">
        <v>15</v>
      </c>
      <c r="AM5" s="112" t="s">
        <v>16</v>
      </c>
      <c r="AN5" s="118" t="s">
        <v>17</v>
      </c>
      <c r="AO5" s="118" t="s">
        <v>18</v>
      </c>
      <c r="AP5" s="118" t="s">
        <v>19</v>
      </c>
      <c r="AQ5" s="118" t="s">
        <v>20</v>
      </c>
      <c r="AR5" s="118" t="s">
        <v>21</v>
      </c>
    </row>
    <row r="6" spans="1:44" ht="14.65" thickBot="1" x14ac:dyDescent="0.5">
      <c r="A6" s="43" t="s">
        <v>22</v>
      </c>
      <c r="B6" s="107">
        <v>-4</v>
      </c>
      <c r="C6" s="108">
        <v>-3</v>
      </c>
      <c r="D6" s="109">
        <v>-2</v>
      </c>
      <c r="E6" s="106">
        <v>-1</v>
      </c>
      <c r="F6" s="119">
        <v>0</v>
      </c>
      <c r="G6" s="111">
        <v>1</v>
      </c>
      <c r="H6" s="111">
        <v>2</v>
      </c>
      <c r="I6" s="111">
        <v>3</v>
      </c>
      <c r="J6" s="111">
        <v>4</v>
      </c>
      <c r="K6" s="111">
        <v>5</v>
      </c>
      <c r="L6" s="112">
        <v>6</v>
      </c>
      <c r="M6" s="112">
        <v>7</v>
      </c>
      <c r="N6" s="112">
        <v>8</v>
      </c>
      <c r="O6" s="112">
        <v>9</v>
      </c>
      <c r="P6" s="112">
        <v>10</v>
      </c>
      <c r="Q6" s="118">
        <v>11</v>
      </c>
      <c r="R6" s="118">
        <v>12</v>
      </c>
      <c r="S6" s="118">
        <v>13</v>
      </c>
      <c r="T6" s="278">
        <v>14</v>
      </c>
      <c r="U6" s="279">
        <v>15</v>
      </c>
      <c r="Y6" s="43" t="s">
        <v>22</v>
      </c>
      <c r="Z6" s="107">
        <v>-3</v>
      </c>
      <c r="AA6" s="108">
        <v>-2</v>
      </c>
      <c r="AB6" s="109">
        <v>-1</v>
      </c>
      <c r="AC6" s="110">
        <v>0</v>
      </c>
      <c r="AD6" s="111">
        <v>1</v>
      </c>
      <c r="AE6" s="111">
        <v>2</v>
      </c>
      <c r="AF6" s="111">
        <v>3</v>
      </c>
      <c r="AG6" s="111">
        <v>4</v>
      </c>
      <c r="AH6" s="111">
        <v>5</v>
      </c>
      <c r="AI6" s="112">
        <v>6</v>
      </c>
      <c r="AJ6" s="112">
        <v>7</v>
      </c>
      <c r="AK6" s="112">
        <v>8</v>
      </c>
      <c r="AL6" s="112">
        <v>9</v>
      </c>
      <c r="AM6" s="112">
        <v>10</v>
      </c>
      <c r="AN6" s="118">
        <v>11</v>
      </c>
      <c r="AO6" s="118">
        <v>12</v>
      </c>
      <c r="AP6" s="118">
        <v>13</v>
      </c>
      <c r="AQ6" s="118">
        <v>14</v>
      </c>
      <c r="AR6" s="118">
        <v>15</v>
      </c>
    </row>
    <row r="7" spans="1:44" ht="14.65" thickBot="1" x14ac:dyDescent="0.5">
      <c r="A7" s="81" t="s">
        <v>23</v>
      </c>
      <c r="B7" s="53">
        <v>2157</v>
      </c>
      <c r="C7" s="54">
        <v>2157</v>
      </c>
      <c r="D7" s="54">
        <v>2157</v>
      </c>
      <c r="E7" s="54">
        <v>2157</v>
      </c>
      <c r="F7" s="54">
        <v>2157</v>
      </c>
      <c r="G7" s="55">
        <v>2157</v>
      </c>
      <c r="H7" s="56">
        <v>2157</v>
      </c>
      <c r="I7" s="56">
        <v>2157</v>
      </c>
      <c r="J7" s="56">
        <v>2157</v>
      </c>
      <c r="K7" s="56">
        <v>2157</v>
      </c>
      <c r="L7" s="58">
        <v>2157</v>
      </c>
      <c r="M7" s="58">
        <v>2157</v>
      </c>
      <c r="N7" s="58">
        <v>2157</v>
      </c>
      <c r="O7" s="58">
        <v>2157</v>
      </c>
      <c r="P7" s="58">
        <v>2157</v>
      </c>
      <c r="Q7" s="58">
        <v>2157</v>
      </c>
      <c r="R7" s="58">
        <v>2157</v>
      </c>
      <c r="S7" s="58">
        <v>2157</v>
      </c>
      <c r="T7" s="58">
        <v>2157</v>
      </c>
      <c r="U7" s="280">
        <v>2157</v>
      </c>
      <c r="Y7" s="81" t="s">
        <v>24</v>
      </c>
      <c r="Z7" s="53">
        <v>1387</v>
      </c>
      <c r="AA7" s="53">
        <v>1387</v>
      </c>
      <c r="AB7" s="53">
        <v>1387</v>
      </c>
      <c r="AC7" s="53">
        <v>1387</v>
      </c>
      <c r="AD7" s="53">
        <v>1387</v>
      </c>
      <c r="AE7" s="53">
        <v>1387</v>
      </c>
      <c r="AF7" s="53">
        <v>1387</v>
      </c>
      <c r="AG7" s="53">
        <v>1387</v>
      </c>
      <c r="AH7" s="53">
        <v>1387</v>
      </c>
      <c r="AI7" s="53">
        <v>1387</v>
      </c>
      <c r="AJ7" s="53">
        <v>1387</v>
      </c>
      <c r="AK7" s="53">
        <v>1387</v>
      </c>
      <c r="AL7" s="53">
        <v>1387</v>
      </c>
      <c r="AM7" s="53">
        <v>1387</v>
      </c>
      <c r="AN7" s="53">
        <v>1387</v>
      </c>
      <c r="AO7" s="53">
        <v>1387</v>
      </c>
      <c r="AP7" s="53">
        <v>1387</v>
      </c>
      <c r="AQ7" s="53">
        <v>1387</v>
      </c>
      <c r="AR7" s="53">
        <v>1387</v>
      </c>
    </row>
    <row r="8" spans="1:44" ht="14.65" thickBot="1" x14ac:dyDescent="0.5">
      <c r="A8" s="82" t="s">
        <v>25</v>
      </c>
      <c r="B8" s="54">
        <v>2157</v>
      </c>
      <c r="C8" s="54">
        <f t="shared" ref="C8:U8" si="0">B7+B8</f>
        <v>4314</v>
      </c>
      <c r="D8" s="54">
        <f t="shared" si="0"/>
        <v>6471</v>
      </c>
      <c r="E8" s="54">
        <f t="shared" si="0"/>
        <v>8628</v>
      </c>
      <c r="F8" s="54">
        <f t="shared" si="0"/>
        <v>10785</v>
      </c>
      <c r="G8" s="54">
        <f t="shared" si="0"/>
        <v>12942</v>
      </c>
      <c r="H8" s="54">
        <f t="shared" si="0"/>
        <v>15099</v>
      </c>
      <c r="I8" s="54">
        <f t="shared" si="0"/>
        <v>17256</v>
      </c>
      <c r="J8" s="54">
        <f t="shared" si="0"/>
        <v>19413</v>
      </c>
      <c r="K8" s="54">
        <f t="shared" si="0"/>
        <v>21570</v>
      </c>
      <c r="L8" s="54">
        <f t="shared" si="0"/>
        <v>23727</v>
      </c>
      <c r="M8" s="54">
        <f t="shared" si="0"/>
        <v>25884</v>
      </c>
      <c r="N8" s="54">
        <f t="shared" si="0"/>
        <v>28041</v>
      </c>
      <c r="O8" s="54">
        <f t="shared" si="0"/>
        <v>30198</v>
      </c>
      <c r="P8" s="54">
        <f t="shared" si="0"/>
        <v>32355</v>
      </c>
      <c r="Q8" s="54">
        <f t="shared" si="0"/>
        <v>34512</v>
      </c>
      <c r="R8" s="54">
        <f t="shared" si="0"/>
        <v>36669</v>
      </c>
      <c r="S8" s="54">
        <f t="shared" si="0"/>
        <v>38826</v>
      </c>
      <c r="T8" s="54">
        <f t="shared" si="0"/>
        <v>40983</v>
      </c>
      <c r="U8" s="54">
        <f t="shared" si="0"/>
        <v>43140</v>
      </c>
      <c r="Y8" s="82" t="s">
        <v>26</v>
      </c>
      <c r="Z8" s="54">
        <v>1387</v>
      </c>
      <c r="AA8" s="54">
        <f>Z7+Z8</f>
        <v>2774</v>
      </c>
      <c r="AB8" s="54">
        <f t="shared" ref="AB8" si="1">AA7+AA8</f>
        <v>4161</v>
      </c>
      <c r="AC8" s="54">
        <f t="shared" ref="AC8" si="2">AB7+AB8</f>
        <v>5548</v>
      </c>
      <c r="AD8" s="54">
        <f t="shared" ref="AD8" si="3">AC7+AC8</f>
        <v>6935</v>
      </c>
      <c r="AE8" s="54">
        <f t="shared" ref="AE8" si="4">AD7+AD8</f>
        <v>8322</v>
      </c>
      <c r="AF8" s="54">
        <f t="shared" ref="AF8" si="5">AE7+AE8</f>
        <v>9709</v>
      </c>
      <c r="AG8" s="54">
        <f t="shared" ref="AG8" si="6">AF7+AF8</f>
        <v>11096</v>
      </c>
      <c r="AH8" s="54">
        <f t="shared" ref="AH8" si="7">AG7+AG8</f>
        <v>12483</v>
      </c>
      <c r="AI8" s="54">
        <f t="shared" ref="AI8" si="8">AH7+AH8</f>
        <v>13870</v>
      </c>
      <c r="AJ8" s="54">
        <f t="shared" ref="AJ8" si="9">AI7+AI8</f>
        <v>15257</v>
      </c>
      <c r="AK8" s="54">
        <f t="shared" ref="AK8" si="10">AJ7+AJ8</f>
        <v>16644</v>
      </c>
      <c r="AL8" s="54">
        <f t="shared" ref="AL8" si="11">AK7+AK8</f>
        <v>18031</v>
      </c>
      <c r="AM8" s="54">
        <f t="shared" ref="AM8" si="12">AL7+AL8</f>
        <v>19418</v>
      </c>
      <c r="AN8" s="54">
        <f t="shared" ref="AN8" si="13">AM7+AM8</f>
        <v>20805</v>
      </c>
      <c r="AO8" s="54">
        <f t="shared" ref="AO8" si="14">AN7+AN8</f>
        <v>22192</v>
      </c>
      <c r="AP8" s="54">
        <f t="shared" ref="AP8" si="15">AO7+AO8</f>
        <v>23579</v>
      </c>
      <c r="AQ8" s="54">
        <f t="shared" ref="AQ8" si="16">AP7+AP8</f>
        <v>24966</v>
      </c>
      <c r="AR8" s="54">
        <f t="shared" ref="AR8" si="17">AQ7+AQ8</f>
        <v>26353</v>
      </c>
    </row>
    <row r="9" spans="1:44" ht="14.65" thickBot="1" x14ac:dyDescent="0.5">
      <c r="A9" s="83" t="s">
        <v>27</v>
      </c>
      <c r="B9" s="58">
        <f>'Completions Total'!B8</f>
        <v>1863</v>
      </c>
      <c r="C9" s="58">
        <f>'Completions Total'!C8</f>
        <v>1994</v>
      </c>
      <c r="D9" s="58">
        <f>'Completions Total'!D8</f>
        <v>1079</v>
      </c>
      <c r="E9" s="58">
        <f>'Completions Total'!E8</f>
        <v>1774</v>
      </c>
      <c r="F9" s="282"/>
      <c r="Y9" s="83" t="s">
        <v>27</v>
      </c>
      <c r="Z9" s="58" cm="1">
        <f t="array" ref="Z9:AA9">'Completions Total'!Y8:Z8</f>
        <v>0</v>
      </c>
      <c r="AA9" s="58">
        <v>0</v>
      </c>
      <c r="AB9" s="58">
        <f>'Completions Total'!AA8</f>
        <v>0</v>
      </c>
    </row>
    <row r="10" spans="1:44" ht="14.65" thickBot="1" x14ac:dyDescent="0.5">
      <c r="A10" s="144" t="s">
        <v>28</v>
      </c>
      <c r="E10" s="281"/>
      <c r="F10" s="54">
        <f>'Completions Total'!F8</f>
        <v>966</v>
      </c>
      <c r="Y10" s="144" t="s">
        <v>28</v>
      </c>
      <c r="AC10" s="54"/>
    </row>
    <row r="11" spans="1:44" ht="14.65" thickBot="1" x14ac:dyDescent="0.5">
      <c r="A11" s="145" t="s">
        <v>29</v>
      </c>
      <c r="E11" s="296"/>
      <c r="F11" s="297"/>
      <c r="G11" s="116">
        <f ca="1">'Projections Summary Table'!H16</f>
        <v>1944</v>
      </c>
      <c r="H11" s="116">
        <f>'Projections Summary Table'!I16</f>
        <v>2261</v>
      </c>
      <c r="I11" s="116">
        <f>'Projections Summary Table'!J16</f>
        <v>2640</v>
      </c>
      <c r="J11" s="116">
        <f>'Projections Summary Table'!K16</f>
        <v>2947</v>
      </c>
      <c r="K11" s="116">
        <f>'Projections Summary Table'!L16</f>
        <v>3224</v>
      </c>
      <c r="L11" s="116">
        <f>'Projections Summary Table'!M16</f>
        <v>4253</v>
      </c>
      <c r="M11" s="116">
        <f>'Projections Summary Table'!N16</f>
        <v>4106</v>
      </c>
      <c r="N11" s="116">
        <f>'Projections Summary Table'!O16</f>
        <v>4294</v>
      </c>
      <c r="O11" s="116">
        <f>'Projections Summary Table'!P16</f>
        <v>3230</v>
      </c>
      <c r="P11" s="116">
        <f>'Projections Summary Table'!Q16</f>
        <v>2517</v>
      </c>
      <c r="Q11" s="116">
        <f>'Projections Summary Table'!R16</f>
        <v>1858</v>
      </c>
      <c r="R11" s="116">
        <f>'Projections Summary Table'!S16</f>
        <v>1602</v>
      </c>
      <c r="S11" s="116">
        <f>'Projections Summary Table'!T16</f>
        <v>1288</v>
      </c>
      <c r="T11" s="116">
        <f>'Projections Summary Table'!U16</f>
        <v>1210</v>
      </c>
      <c r="U11" s="116">
        <f>'Projections Summary Table'!V16</f>
        <v>1123</v>
      </c>
      <c r="Y11" s="145" t="s">
        <v>30</v>
      </c>
      <c r="AD11" s="54" cm="1">
        <f t="array" ref="AD11:AR11">'Projections Summary Table'!AE17:AS17</f>
        <v>254</v>
      </c>
      <c r="AE11" s="116">
        <v>361</v>
      </c>
      <c r="AF11" s="59">
        <v>711</v>
      </c>
      <c r="AG11" s="59">
        <v>707</v>
      </c>
      <c r="AH11" s="59">
        <v>924</v>
      </c>
      <c r="AI11" s="59">
        <v>1262</v>
      </c>
      <c r="AJ11" s="60">
        <v>1193</v>
      </c>
      <c r="AK11" s="59">
        <v>1484</v>
      </c>
      <c r="AL11" s="59">
        <v>1262</v>
      </c>
      <c r="AM11" s="59">
        <v>1021</v>
      </c>
      <c r="AN11" s="60">
        <v>679</v>
      </c>
      <c r="AO11" s="59">
        <v>443</v>
      </c>
      <c r="AP11" s="59">
        <v>314</v>
      </c>
      <c r="AQ11" s="59">
        <v>133</v>
      </c>
      <c r="AR11" s="59">
        <v>133</v>
      </c>
    </row>
    <row r="12" spans="1:44" ht="14.65" thickBot="1" x14ac:dyDescent="0.5">
      <c r="A12" s="146" t="s">
        <v>31</v>
      </c>
      <c r="B12" s="59">
        <v>1863</v>
      </c>
      <c r="C12" s="60">
        <f t="shared" ref="C12:U12" si="18">B12+C9+C10+C11</f>
        <v>3857</v>
      </c>
      <c r="D12" s="60">
        <f t="shared" si="18"/>
        <v>4936</v>
      </c>
      <c r="E12" s="54">
        <f>D12+E9+E10+E11</f>
        <v>6710</v>
      </c>
      <c r="F12" s="60">
        <f t="shared" si="18"/>
        <v>7676</v>
      </c>
      <c r="G12" s="60">
        <f t="shared" ca="1" si="18"/>
        <v>9620</v>
      </c>
      <c r="H12" s="60">
        <f t="shared" ca="1" si="18"/>
        <v>11881</v>
      </c>
      <c r="I12" s="60">
        <f t="shared" ca="1" si="18"/>
        <v>14521</v>
      </c>
      <c r="J12" s="60">
        <f t="shared" ca="1" si="18"/>
        <v>17468</v>
      </c>
      <c r="K12" s="60">
        <f t="shared" ca="1" si="18"/>
        <v>20692</v>
      </c>
      <c r="L12" s="60">
        <f t="shared" ca="1" si="18"/>
        <v>24945</v>
      </c>
      <c r="M12" s="60">
        <f t="shared" ca="1" si="18"/>
        <v>29051</v>
      </c>
      <c r="N12" s="60">
        <f t="shared" ca="1" si="18"/>
        <v>33345</v>
      </c>
      <c r="O12" s="60">
        <f t="shared" ca="1" si="18"/>
        <v>36575</v>
      </c>
      <c r="P12" s="60">
        <f t="shared" ca="1" si="18"/>
        <v>39092</v>
      </c>
      <c r="Q12" s="60">
        <f t="shared" ca="1" si="18"/>
        <v>40950</v>
      </c>
      <c r="R12" s="60">
        <f t="shared" ca="1" si="18"/>
        <v>42552</v>
      </c>
      <c r="S12" s="60">
        <f t="shared" ca="1" si="18"/>
        <v>43840</v>
      </c>
      <c r="T12" s="60">
        <f t="shared" ca="1" si="18"/>
        <v>45050</v>
      </c>
      <c r="U12" s="54">
        <f t="shared" ca="1" si="18"/>
        <v>46173</v>
      </c>
      <c r="Y12" s="146" t="s">
        <v>32</v>
      </c>
      <c r="Z12" s="59">
        <v>0</v>
      </c>
      <c r="AA12" s="60">
        <f>Z12+AA9+AA10+AA11</f>
        <v>0</v>
      </c>
      <c r="AB12" s="60">
        <f>AA12+AB9+AB10+AB11</f>
        <v>0</v>
      </c>
      <c r="AC12" s="54">
        <f>AB12+AC9+AC10+AC11</f>
        <v>0</v>
      </c>
      <c r="AD12" s="60">
        <f>AC12+AD9+AD10+AD11</f>
        <v>254</v>
      </c>
      <c r="AE12" s="60">
        <f t="shared" ref="AE12" si="19">AD12+AE9+AE10+AE11</f>
        <v>615</v>
      </c>
      <c r="AF12" s="60">
        <f t="shared" ref="AF12" si="20">AE12+AF9+AF10+AF11</f>
        <v>1326</v>
      </c>
      <c r="AG12" s="60">
        <f t="shared" ref="AG12" si="21">AF12+AG9+AG10+AG11</f>
        <v>2033</v>
      </c>
      <c r="AH12" s="60">
        <f t="shared" ref="AH12" si="22">AG12+AH9+AH10+AH11</f>
        <v>2957</v>
      </c>
      <c r="AI12" s="60">
        <f t="shared" ref="AI12" si="23">AH12+AI9+AI10+AI11</f>
        <v>4219</v>
      </c>
      <c r="AJ12" s="60">
        <f t="shared" ref="AJ12" si="24">AI12+AJ9+AJ10+AJ11</f>
        <v>5412</v>
      </c>
      <c r="AK12" s="60">
        <f t="shared" ref="AK12" si="25">AJ12+AK9+AK10+AK11</f>
        <v>6896</v>
      </c>
      <c r="AL12" s="60">
        <f t="shared" ref="AL12" si="26">AK12+AL9+AL10+AL11</f>
        <v>8158</v>
      </c>
      <c r="AM12" s="60">
        <f t="shared" ref="AM12" si="27">AL12+AM9+AM10+AM11</f>
        <v>9179</v>
      </c>
      <c r="AN12" s="60">
        <f t="shared" ref="AN12" si="28">AM12+AN9+AN10+AN11</f>
        <v>9858</v>
      </c>
      <c r="AO12" s="60">
        <f t="shared" ref="AO12" si="29">AN12+AO9+AO10+AO11</f>
        <v>10301</v>
      </c>
      <c r="AP12" s="60">
        <f t="shared" ref="AP12" si="30">AO12+AP9+AP10+AP11</f>
        <v>10615</v>
      </c>
      <c r="AQ12" s="60">
        <f t="shared" ref="AQ12" si="31">AP12+AQ9+AQ10+AQ11</f>
        <v>10748</v>
      </c>
      <c r="AR12" s="60">
        <f t="shared" ref="AR12" si="32">AQ12+AR9+AR10+AR11</f>
        <v>10881</v>
      </c>
    </row>
    <row r="13" spans="1:44" ht="14.65" thickBot="1" x14ac:dyDescent="0.5">
      <c r="A13" s="61" t="s">
        <v>33</v>
      </c>
      <c r="B13" s="53">
        <f t="shared" ref="B13:U13" si="33">B9+B10+B11-B7</f>
        <v>-294</v>
      </c>
      <c r="C13" s="53">
        <f t="shared" si="33"/>
        <v>-163</v>
      </c>
      <c r="D13" s="53">
        <f t="shared" si="33"/>
        <v>-1078</v>
      </c>
      <c r="E13" s="53">
        <f>E9+E10+E11-E7</f>
        <v>-383</v>
      </c>
      <c r="F13" s="53">
        <f t="shared" si="33"/>
        <v>-1191</v>
      </c>
      <c r="G13" s="53">
        <f t="shared" ca="1" si="33"/>
        <v>-213</v>
      </c>
      <c r="H13" s="53">
        <f t="shared" si="33"/>
        <v>104</v>
      </c>
      <c r="I13" s="53">
        <f t="shared" si="33"/>
        <v>483</v>
      </c>
      <c r="J13" s="53">
        <f t="shared" si="33"/>
        <v>790</v>
      </c>
      <c r="K13" s="53">
        <f t="shared" si="33"/>
        <v>1067</v>
      </c>
      <c r="L13" s="53">
        <f t="shared" si="33"/>
        <v>2096</v>
      </c>
      <c r="M13" s="53">
        <f t="shared" si="33"/>
        <v>1949</v>
      </c>
      <c r="N13" s="53">
        <f t="shared" si="33"/>
        <v>2137</v>
      </c>
      <c r="O13" s="53">
        <f t="shared" si="33"/>
        <v>1073</v>
      </c>
      <c r="P13" s="53">
        <f t="shared" si="33"/>
        <v>360</v>
      </c>
      <c r="Q13" s="53">
        <f t="shared" si="33"/>
        <v>-299</v>
      </c>
      <c r="R13" s="53">
        <f t="shared" si="33"/>
        <v>-555</v>
      </c>
      <c r="S13" s="53">
        <f t="shared" si="33"/>
        <v>-869</v>
      </c>
      <c r="T13" s="53">
        <f t="shared" si="33"/>
        <v>-947</v>
      </c>
      <c r="U13" s="54">
        <f t="shared" si="33"/>
        <v>-1034</v>
      </c>
      <c r="Y13" s="61" t="s">
        <v>33</v>
      </c>
      <c r="Z13" s="53">
        <f>Z9+Z10+Z11-Z7</f>
        <v>-1387</v>
      </c>
      <c r="AA13" s="53">
        <f t="shared" ref="AA13" si="34">AA9+AA10+AA11-AA7</f>
        <v>-1387</v>
      </c>
      <c r="AB13" s="53">
        <f>AB9+AB10+AB11-AB7</f>
        <v>-1387</v>
      </c>
      <c r="AC13" s="53">
        <f>AC9+AC10+AC11-AC7</f>
        <v>-1387</v>
      </c>
      <c r="AD13" s="53">
        <f>AD9+AD10+AD11-AD7</f>
        <v>-1133</v>
      </c>
      <c r="AE13" s="53">
        <f t="shared" ref="AE13:AR13" si="35">AE9+AE10+AE11-AE7</f>
        <v>-1026</v>
      </c>
      <c r="AF13" s="53">
        <f t="shared" si="35"/>
        <v>-676</v>
      </c>
      <c r="AG13" s="53">
        <f t="shared" si="35"/>
        <v>-680</v>
      </c>
      <c r="AH13" s="53">
        <f t="shared" si="35"/>
        <v>-463</v>
      </c>
      <c r="AI13" s="53">
        <f t="shared" si="35"/>
        <v>-125</v>
      </c>
      <c r="AJ13" s="53">
        <f t="shared" si="35"/>
        <v>-194</v>
      </c>
      <c r="AK13" s="53">
        <f t="shared" si="35"/>
        <v>97</v>
      </c>
      <c r="AL13" s="53">
        <f t="shared" si="35"/>
        <v>-125</v>
      </c>
      <c r="AM13" s="53">
        <f t="shared" si="35"/>
        <v>-366</v>
      </c>
      <c r="AN13" s="53">
        <f t="shared" si="35"/>
        <v>-708</v>
      </c>
      <c r="AO13" s="53">
        <f t="shared" si="35"/>
        <v>-944</v>
      </c>
      <c r="AP13" s="53">
        <f t="shared" si="35"/>
        <v>-1073</v>
      </c>
      <c r="AQ13" s="53">
        <f t="shared" si="35"/>
        <v>-1254</v>
      </c>
      <c r="AR13" s="53">
        <f t="shared" si="35"/>
        <v>-1254</v>
      </c>
    </row>
    <row r="14" spans="1:44" ht="14.65" thickBot="1" x14ac:dyDescent="0.5">
      <c r="A14" s="62" t="s">
        <v>34</v>
      </c>
      <c r="B14" s="53">
        <f t="shared" ref="B14:U14" si="36">B12-B8</f>
        <v>-294</v>
      </c>
      <c r="C14" s="53">
        <f t="shared" si="36"/>
        <v>-457</v>
      </c>
      <c r="D14" s="53">
        <f t="shared" si="36"/>
        <v>-1535</v>
      </c>
      <c r="E14" s="53">
        <f t="shared" si="36"/>
        <v>-1918</v>
      </c>
      <c r="F14" s="53">
        <f t="shared" si="36"/>
        <v>-3109</v>
      </c>
      <c r="G14" s="53">
        <f t="shared" ca="1" si="36"/>
        <v>-3322</v>
      </c>
      <c r="H14" s="53">
        <f t="shared" ca="1" si="36"/>
        <v>-3218</v>
      </c>
      <c r="I14" s="53">
        <f t="shared" ca="1" si="36"/>
        <v>-2735</v>
      </c>
      <c r="J14" s="53">
        <f t="shared" ca="1" si="36"/>
        <v>-1945</v>
      </c>
      <c r="K14" s="53">
        <f t="shared" ca="1" si="36"/>
        <v>-878</v>
      </c>
      <c r="L14" s="53">
        <f t="shared" ca="1" si="36"/>
        <v>1218</v>
      </c>
      <c r="M14" s="53">
        <f t="shared" ca="1" si="36"/>
        <v>3167</v>
      </c>
      <c r="N14" s="53">
        <f t="shared" ca="1" si="36"/>
        <v>5304</v>
      </c>
      <c r="O14" s="53">
        <f t="shared" ca="1" si="36"/>
        <v>6377</v>
      </c>
      <c r="P14" s="53">
        <f t="shared" ca="1" si="36"/>
        <v>6737</v>
      </c>
      <c r="Q14" s="53">
        <f t="shared" ca="1" si="36"/>
        <v>6438</v>
      </c>
      <c r="R14" s="53">
        <f t="shared" ca="1" si="36"/>
        <v>5883</v>
      </c>
      <c r="S14" s="53">
        <f t="shared" ca="1" si="36"/>
        <v>5014</v>
      </c>
      <c r="T14" s="53">
        <f t="shared" ca="1" si="36"/>
        <v>4067</v>
      </c>
      <c r="U14" s="54">
        <f t="shared" ca="1" si="36"/>
        <v>3033</v>
      </c>
      <c r="Y14" s="62" t="s">
        <v>34</v>
      </c>
      <c r="Z14" s="53">
        <f>Z12-Z8</f>
        <v>-1387</v>
      </c>
      <c r="AA14" s="53">
        <f t="shared" ref="AA14:AR14" si="37">AA12-AA8</f>
        <v>-2774</v>
      </c>
      <c r="AB14" s="53">
        <f t="shared" si="37"/>
        <v>-4161</v>
      </c>
      <c r="AC14" s="53">
        <f t="shared" si="37"/>
        <v>-5548</v>
      </c>
      <c r="AD14" s="53">
        <f t="shared" si="37"/>
        <v>-6681</v>
      </c>
      <c r="AE14" s="53">
        <f t="shared" si="37"/>
        <v>-7707</v>
      </c>
      <c r="AF14" s="53">
        <f t="shared" si="37"/>
        <v>-8383</v>
      </c>
      <c r="AG14" s="53">
        <f t="shared" si="37"/>
        <v>-9063</v>
      </c>
      <c r="AH14" s="53">
        <f t="shared" si="37"/>
        <v>-9526</v>
      </c>
      <c r="AI14" s="53">
        <f t="shared" si="37"/>
        <v>-9651</v>
      </c>
      <c r="AJ14" s="53">
        <f t="shared" si="37"/>
        <v>-9845</v>
      </c>
      <c r="AK14" s="53">
        <f t="shared" si="37"/>
        <v>-9748</v>
      </c>
      <c r="AL14" s="53">
        <f t="shared" si="37"/>
        <v>-9873</v>
      </c>
      <c r="AM14" s="53">
        <f t="shared" si="37"/>
        <v>-10239</v>
      </c>
      <c r="AN14" s="53">
        <f t="shared" si="37"/>
        <v>-10947</v>
      </c>
      <c r="AO14" s="53">
        <f t="shared" si="37"/>
        <v>-11891</v>
      </c>
      <c r="AP14" s="53">
        <f t="shared" si="37"/>
        <v>-12964</v>
      </c>
      <c r="AQ14" s="53">
        <f t="shared" si="37"/>
        <v>-14218</v>
      </c>
      <c r="AR14" s="53">
        <f t="shared" si="37"/>
        <v>-15472</v>
      </c>
    </row>
    <row r="15" spans="1:44" ht="14.65" thickBot="1" x14ac:dyDescent="0.5">
      <c r="A15" s="62" t="s">
        <v>35</v>
      </c>
      <c r="B15" s="53"/>
      <c r="C15" s="54"/>
      <c r="D15" s="54"/>
      <c r="E15" s="54"/>
      <c r="F15" s="54"/>
      <c r="G15" s="55"/>
      <c r="H15" s="57"/>
      <c r="I15" s="57"/>
      <c r="J15" s="57"/>
      <c r="K15" s="57"/>
      <c r="L15" s="57"/>
      <c r="M15" s="57"/>
      <c r="N15" s="57"/>
      <c r="O15" s="57"/>
      <c r="P15" s="57"/>
      <c r="Q15" s="57"/>
      <c r="R15" s="57"/>
      <c r="S15" s="57"/>
      <c r="T15" s="117"/>
      <c r="U15" s="117"/>
      <c r="Y15" s="62" t="s">
        <v>35</v>
      </c>
      <c r="Z15" s="53"/>
      <c r="AA15" s="54"/>
      <c r="AB15" s="54"/>
      <c r="AC15" s="54"/>
      <c r="AD15" s="54"/>
      <c r="AE15" s="55"/>
      <c r="AF15" s="57"/>
      <c r="AG15" s="57"/>
      <c r="AH15" s="57"/>
      <c r="AI15" s="57"/>
      <c r="AJ15" s="57"/>
      <c r="AK15" s="57"/>
      <c r="AL15" s="57"/>
      <c r="AM15" s="57"/>
      <c r="AN15" s="57"/>
      <c r="AO15" s="57"/>
      <c r="AP15" s="57"/>
      <c r="AQ15" s="57"/>
      <c r="AR15" s="117"/>
    </row>
    <row r="16" spans="1:44" ht="14.65" thickBot="1" x14ac:dyDescent="0.5">
      <c r="A16" s="62" t="s">
        <v>1292</v>
      </c>
      <c r="B16" s="53">
        <f>43140-B12</f>
        <v>41277</v>
      </c>
      <c r="C16" s="53">
        <f t="shared" ref="C16:U16" si="38">43140-C12</f>
        <v>39283</v>
      </c>
      <c r="D16" s="53">
        <f t="shared" si="38"/>
        <v>38204</v>
      </c>
      <c r="E16" s="53">
        <f t="shared" si="38"/>
        <v>36430</v>
      </c>
      <c r="F16" s="53">
        <f t="shared" si="38"/>
        <v>35464</v>
      </c>
      <c r="G16" s="53">
        <f t="shared" ca="1" si="38"/>
        <v>33520</v>
      </c>
      <c r="H16" s="53">
        <f t="shared" ca="1" si="38"/>
        <v>31259</v>
      </c>
      <c r="I16" s="53">
        <f t="shared" ca="1" si="38"/>
        <v>28619</v>
      </c>
      <c r="J16" s="53">
        <f t="shared" ca="1" si="38"/>
        <v>25672</v>
      </c>
      <c r="K16" s="53">
        <f t="shared" ca="1" si="38"/>
        <v>22448</v>
      </c>
      <c r="L16" s="53">
        <f t="shared" ca="1" si="38"/>
        <v>18195</v>
      </c>
      <c r="M16" s="53">
        <f t="shared" ca="1" si="38"/>
        <v>14089</v>
      </c>
      <c r="N16" s="53">
        <f t="shared" ca="1" si="38"/>
        <v>9795</v>
      </c>
      <c r="O16" s="53">
        <f t="shared" ca="1" si="38"/>
        <v>6565</v>
      </c>
      <c r="P16" s="53">
        <f t="shared" ca="1" si="38"/>
        <v>4048</v>
      </c>
      <c r="Q16" s="53">
        <f t="shared" ca="1" si="38"/>
        <v>2190</v>
      </c>
      <c r="R16" s="53">
        <f t="shared" ca="1" si="38"/>
        <v>588</v>
      </c>
      <c r="S16" s="53">
        <f t="shared" ca="1" si="38"/>
        <v>-700</v>
      </c>
      <c r="T16" s="53">
        <f t="shared" ca="1" si="38"/>
        <v>-1910</v>
      </c>
      <c r="U16" s="54">
        <f t="shared" ca="1" si="38"/>
        <v>-3033</v>
      </c>
      <c r="Y16" s="62" t="s">
        <v>36</v>
      </c>
      <c r="Z16" s="53">
        <f>40983-Z12</f>
        <v>40983</v>
      </c>
      <c r="AA16" s="53">
        <f t="shared" ref="AA16:AR16" si="39">40983-AA12</f>
        <v>40983</v>
      </c>
      <c r="AB16" s="53">
        <f t="shared" si="39"/>
        <v>40983</v>
      </c>
      <c r="AC16" s="53">
        <f t="shared" si="39"/>
        <v>40983</v>
      </c>
      <c r="AD16" s="53">
        <f t="shared" si="39"/>
        <v>40729</v>
      </c>
      <c r="AE16" s="53">
        <f t="shared" si="39"/>
        <v>40368</v>
      </c>
      <c r="AF16" s="53">
        <f t="shared" si="39"/>
        <v>39657</v>
      </c>
      <c r="AG16" s="53">
        <f t="shared" si="39"/>
        <v>38950</v>
      </c>
      <c r="AH16" s="53">
        <f t="shared" si="39"/>
        <v>38026</v>
      </c>
      <c r="AI16" s="53">
        <f t="shared" si="39"/>
        <v>36764</v>
      </c>
      <c r="AJ16" s="53">
        <f t="shared" si="39"/>
        <v>35571</v>
      </c>
      <c r="AK16" s="53">
        <f t="shared" si="39"/>
        <v>34087</v>
      </c>
      <c r="AL16" s="53">
        <f t="shared" si="39"/>
        <v>32825</v>
      </c>
      <c r="AM16" s="53">
        <f t="shared" si="39"/>
        <v>31804</v>
      </c>
      <c r="AN16" s="53">
        <f t="shared" si="39"/>
        <v>31125</v>
      </c>
      <c r="AO16" s="53">
        <f t="shared" si="39"/>
        <v>30682</v>
      </c>
      <c r="AP16" s="53">
        <f t="shared" si="39"/>
        <v>30368</v>
      </c>
      <c r="AQ16" s="53">
        <f t="shared" si="39"/>
        <v>30235</v>
      </c>
      <c r="AR16" s="53">
        <f t="shared" si="39"/>
        <v>30102</v>
      </c>
    </row>
    <row r="17" spans="1:44" ht="14.65" thickBot="1" x14ac:dyDescent="0.5">
      <c r="A17" s="63" t="s">
        <v>37</v>
      </c>
      <c r="B17" s="122" t="s">
        <v>38</v>
      </c>
      <c r="C17" s="54">
        <f t="shared" ref="C17:U17" si="40">B7-B14</f>
        <v>2451</v>
      </c>
      <c r="D17" s="54">
        <f>C7-C14</f>
        <v>2614</v>
      </c>
      <c r="E17" s="54">
        <f t="shared" si="40"/>
        <v>3692</v>
      </c>
      <c r="F17" s="54">
        <f t="shared" si="40"/>
        <v>4075</v>
      </c>
      <c r="G17" s="54">
        <f t="shared" si="40"/>
        <v>5266</v>
      </c>
      <c r="H17" s="54">
        <f t="shared" ca="1" si="40"/>
        <v>5479</v>
      </c>
      <c r="I17" s="54">
        <f t="shared" ca="1" si="40"/>
        <v>5375</v>
      </c>
      <c r="J17" s="54">
        <f t="shared" ca="1" si="40"/>
        <v>4892</v>
      </c>
      <c r="K17" s="54">
        <f t="shared" ca="1" si="40"/>
        <v>4102</v>
      </c>
      <c r="L17" s="54">
        <f t="shared" ca="1" si="40"/>
        <v>3035</v>
      </c>
      <c r="M17" s="54">
        <f t="shared" ca="1" si="40"/>
        <v>939</v>
      </c>
      <c r="N17" s="54">
        <f t="shared" ca="1" si="40"/>
        <v>-1010</v>
      </c>
      <c r="O17" s="54">
        <f t="shared" ca="1" si="40"/>
        <v>-3147</v>
      </c>
      <c r="P17" s="54">
        <f t="shared" ca="1" si="40"/>
        <v>-4220</v>
      </c>
      <c r="Q17" s="54">
        <f t="shared" ca="1" si="40"/>
        <v>-4580</v>
      </c>
      <c r="R17" s="54">
        <f t="shared" ca="1" si="40"/>
        <v>-4281</v>
      </c>
      <c r="S17" s="54">
        <f t="shared" ca="1" si="40"/>
        <v>-3726</v>
      </c>
      <c r="T17" s="54">
        <f t="shared" ca="1" si="40"/>
        <v>-2857</v>
      </c>
      <c r="U17" s="54">
        <f t="shared" ca="1" si="40"/>
        <v>-1910</v>
      </c>
      <c r="Y17" s="63" t="s">
        <v>37</v>
      </c>
      <c r="Z17" s="122" t="s">
        <v>38</v>
      </c>
      <c r="AA17" s="54">
        <f>Z7-Z14</f>
        <v>2774</v>
      </c>
      <c r="AB17" s="54">
        <f t="shared" ref="AB17" si="41">AA7-AA14</f>
        <v>4161</v>
      </c>
      <c r="AC17" s="54">
        <f t="shared" ref="AC17" si="42">AB7-AB14</f>
        <v>5548</v>
      </c>
      <c r="AD17" s="54">
        <f t="shared" ref="AD17" si="43">AC7-AC14</f>
        <v>6935</v>
      </c>
      <c r="AE17" s="54">
        <f t="shared" ref="AE17" si="44">AD7-AD14</f>
        <v>8068</v>
      </c>
      <c r="AF17" s="54">
        <f t="shared" ref="AF17" si="45">AE7-AE14</f>
        <v>9094</v>
      </c>
      <c r="AG17" s="54">
        <f t="shared" ref="AG17" si="46">AF7-AF14</f>
        <v>9770</v>
      </c>
      <c r="AH17" s="54">
        <f t="shared" ref="AH17" si="47">AG7-AG14</f>
        <v>10450</v>
      </c>
      <c r="AI17" s="54">
        <f t="shared" ref="AI17" si="48">AH7-AH14</f>
        <v>10913</v>
      </c>
      <c r="AJ17" s="54">
        <f t="shared" ref="AJ17" si="49">AI7-AI14</f>
        <v>11038</v>
      </c>
      <c r="AK17" s="54">
        <f t="shared" ref="AK17" si="50">AJ7-AJ14</f>
        <v>11232</v>
      </c>
      <c r="AL17" s="54">
        <f t="shared" ref="AL17" si="51">AK7-AK14</f>
        <v>11135</v>
      </c>
      <c r="AM17" s="54">
        <f t="shared" ref="AM17" si="52">AL7-AL14</f>
        <v>11260</v>
      </c>
      <c r="AN17" s="54">
        <f t="shared" ref="AN17" si="53">AM7-AM14</f>
        <v>11626</v>
      </c>
      <c r="AO17" s="54">
        <f t="shared" ref="AO17" si="54">AN7-AN14</f>
        <v>12334</v>
      </c>
      <c r="AP17" s="54">
        <f t="shared" ref="AP17" si="55">AO7-AO14</f>
        <v>13278</v>
      </c>
      <c r="AQ17" s="54">
        <f t="shared" ref="AQ17" si="56">AP7-AP14</f>
        <v>14351</v>
      </c>
      <c r="AR17" s="54">
        <f t="shared" ref="AR17" si="57">AQ7-AQ14</f>
        <v>15605</v>
      </c>
    </row>
    <row r="22" spans="1:44" x14ac:dyDescent="0.45">
      <c r="A22" s="40"/>
    </row>
  </sheetData>
  <sheetProtection algorithmName="SHA-512" hashValue="ZsYOIgVs3/Pf3lfaelMvYYK4nNGIbkE1IvScTgLs6nKCGTGVyEfBTfxBFDWoSNBaFf1Cx2qAx03cWHkoIQyIpA==" saltValue="3+Ng7q0DytOVcMfE7F2B9w==" spinCount="100000" sheet="1" objects="1" scenarios="1"/>
  <mergeCells count="2">
    <mergeCell ref="B3:K3"/>
    <mergeCell ref="G4:K4"/>
  </mergeCells>
  <phoneticPr fontId="49"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C68E-9C03-479B-97BE-43B47B942F66}">
  <sheetPr>
    <tabColor theme="9" tint="0.59999389629810485"/>
  </sheetPr>
  <dimension ref="A1:AX50"/>
  <sheetViews>
    <sheetView zoomScale="70" zoomScaleNormal="70" workbookViewId="0"/>
  </sheetViews>
  <sheetFormatPr defaultRowHeight="14.25" x14ac:dyDescent="0.45"/>
  <cols>
    <col min="1" max="3" width="23" customWidth="1"/>
    <col min="4" max="4" width="20.1328125" customWidth="1"/>
    <col min="5" max="5" width="10.3984375" customWidth="1"/>
    <col min="6" max="6" width="17.86328125" customWidth="1"/>
    <col min="7" max="7" width="31.3984375" customWidth="1"/>
    <col min="8" max="8" width="58.265625" customWidth="1"/>
    <col min="9" max="11" width="14.1328125" customWidth="1"/>
    <col min="12" max="12" width="22.1328125" customWidth="1"/>
    <col min="13" max="13" width="20.86328125" customWidth="1"/>
    <col min="14" max="14" width="17.86328125" customWidth="1"/>
    <col min="15" max="15" width="20.3984375" customWidth="1"/>
    <col min="16" max="16" width="11.86328125" customWidth="1"/>
    <col min="17" max="18" width="11.73046875" customWidth="1"/>
    <col min="19" max="20" width="27.86328125" customWidth="1"/>
    <col min="21" max="22" width="23.59765625" customWidth="1"/>
    <col min="23" max="23" width="29.3984375" customWidth="1"/>
    <col min="24" max="25" width="25" customWidth="1"/>
    <col min="26" max="26" width="3.73046875" style="65" customWidth="1"/>
    <col min="27" max="27" width="3.265625" style="65" customWidth="1"/>
    <col min="28" max="28" width="2.59765625" style="65" customWidth="1"/>
    <col min="29" max="29" width="2.3984375" style="65" customWidth="1"/>
    <col min="30" max="30" width="4" style="65" customWidth="1"/>
    <col min="31" max="31" width="16.265625" customWidth="1"/>
  </cols>
  <sheetData>
    <row r="1" spans="1:50" x14ac:dyDescent="0.45">
      <c r="A1" s="41" t="s">
        <v>39</v>
      </c>
      <c r="B1" s="41"/>
      <c r="C1" s="41"/>
    </row>
    <row r="2" spans="1:50" ht="14.65" thickBot="1" x14ac:dyDescent="0.5"/>
    <row r="3" spans="1:50" ht="14.65" thickBot="1" x14ac:dyDescent="0.5">
      <c r="A3" s="50" t="s">
        <v>40</v>
      </c>
      <c r="AE3" s="44"/>
      <c r="AF3" s="45" t="s">
        <v>3</v>
      </c>
      <c r="AG3" s="45" t="s">
        <v>4</v>
      </c>
      <c r="AH3" s="45" t="s">
        <v>5</v>
      </c>
      <c r="AI3" s="45" t="s">
        <v>6</v>
      </c>
      <c r="AJ3" s="45" t="s">
        <v>7</v>
      </c>
      <c r="AK3" s="45" t="s">
        <v>8</v>
      </c>
      <c r="AL3" s="45" t="s">
        <v>9</v>
      </c>
      <c r="AM3" s="45" t="s">
        <v>10</v>
      </c>
      <c r="AN3" s="45" t="s">
        <v>11</v>
      </c>
      <c r="AO3" s="45" t="s">
        <v>12</v>
      </c>
      <c r="AP3" s="45" t="s">
        <v>13</v>
      </c>
      <c r="AQ3" s="45" t="s">
        <v>14</v>
      </c>
      <c r="AR3" s="45" t="s">
        <v>15</v>
      </c>
      <c r="AS3" s="45" t="s">
        <v>16</v>
      </c>
      <c r="AT3" s="45" t="s">
        <v>17</v>
      </c>
      <c r="AU3" s="45" t="s">
        <v>18</v>
      </c>
      <c r="AV3" s="45" t="s">
        <v>19</v>
      </c>
      <c r="AW3" s="46" t="s">
        <v>20</v>
      </c>
      <c r="AX3" s="135" t="s">
        <v>21</v>
      </c>
    </row>
    <row r="4" spans="1:50" ht="14.65" thickBot="1" x14ac:dyDescent="0.5">
      <c r="A4" s="25" t="s">
        <v>41</v>
      </c>
      <c r="B4" s="26" t="s">
        <v>42</v>
      </c>
      <c r="C4" s="26" t="s">
        <v>43</v>
      </c>
      <c r="D4" s="26" t="s">
        <v>44</v>
      </c>
      <c r="E4" s="26" t="s">
        <v>45</v>
      </c>
      <c r="F4" s="26" t="s">
        <v>46</v>
      </c>
      <c r="G4" s="27" t="s">
        <v>47</v>
      </c>
      <c r="H4" s="27" t="s">
        <v>48</v>
      </c>
      <c r="I4" s="28" t="s">
        <v>49</v>
      </c>
      <c r="J4" s="28" t="s">
        <v>50</v>
      </c>
      <c r="K4" s="28" t="s">
        <v>51</v>
      </c>
      <c r="L4" s="29" t="s">
        <v>52</v>
      </c>
      <c r="M4" s="29" t="s">
        <v>53</v>
      </c>
      <c r="N4" s="26" t="s">
        <v>54</v>
      </c>
      <c r="O4" s="26" t="s">
        <v>55</v>
      </c>
      <c r="P4" s="26" t="s">
        <v>56</v>
      </c>
      <c r="Q4" s="26" t="s">
        <v>57</v>
      </c>
      <c r="R4" s="26" t="s">
        <v>58</v>
      </c>
      <c r="S4" s="26" t="s">
        <v>59</v>
      </c>
      <c r="T4" s="26" t="s">
        <v>60</v>
      </c>
      <c r="U4" s="26" t="s">
        <v>61</v>
      </c>
      <c r="V4" s="26" t="s">
        <v>62</v>
      </c>
      <c r="W4" s="26" t="s">
        <v>63</v>
      </c>
      <c r="X4" s="29" t="s">
        <v>64</v>
      </c>
      <c r="Y4" s="29" t="s">
        <v>65</v>
      </c>
      <c r="Z4" s="66"/>
      <c r="AA4" s="66"/>
      <c r="AB4" s="66"/>
      <c r="AC4" s="66"/>
      <c r="AD4" s="66"/>
      <c r="AE4" s="47" t="s">
        <v>22</v>
      </c>
      <c r="AF4" s="48">
        <v>1</v>
      </c>
      <c r="AG4" s="48">
        <v>2</v>
      </c>
      <c r="AH4" s="48">
        <v>3</v>
      </c>
      <c r="AI4" s="48">
        <v>4</v>
      </c>
      <c r="AJ4" s="48">
        <v>5</v>
      </c>
      <c r="AK4" s="48">
        <v>6</v>
      </c>
      <c r="AL4" s="48">
        <v>7</v>
      </c>
      <c r="AM4" s="48">
        <v>8</v>
      </c>
      <c r="AN4" s="48">
        <v>9</v>
      </c>
      <c r="AO4" s="48">
        <v>10</v>
      </c>
      <c r="AP4" s="48">
        <v>11</v>
      </c>
      <c r="AQ4" s="48">
        <v>12</v>
      </c>
      <c r="AR4" s="48">
        <v>13</v>
      </c>
      <c r="AS4" s="48">
        <v>14</v>
      </c>
      <c r="AT4" s="48">
        <v>15</v>
      </c>
      <c r="AU4" s="48">
        <v>16</v>
      </c>
      <c r="AV4" s="48">
        <v>17</v>
      </c>
      <c r="AW4" s="49">
        <v>18</v>
      </c>
      <c r="AX4" s="135">
        <v>19</v>
      </c>
    </row>
    <row r="5" spans="1:50" x14ac:dyDescent="0.45">
      <c r="A5" s="30" t="s">
        <v>66</v>
      </c>
      <c r="B5" s="19"/>
      <c r="C5" s="19"/>
      <c r="D5" s="19"/>
      <c r="E5" s="31"/>
      <c r="F5" s="20"/>
      <c r="G5" s="32"/>
      <c r="H5" s="22"/>
      <c r="I5" s="33"/>
      <c r="J5" s="33"/>
      <c r="K5" s="33"/>
      <c r="L5" s="42"/>
      <c r="M5" s="23"/>
      <c r="N5" s="23"/>
      <c r="O5" s="23"/>
      <c r="P5" s="21"/>
      <c r="Q5" s="21"/>
      <c r="R5" s="21"/>
      <c r="S5" s="21"/>
      <c r="T5" s="21"/>
      <c r="U5" s="23"/>
      <c r="V5" s="23" t="s">
        <v>67</v>
      </c>
      <c r="W5" s="24"/>
      <c r="X5" s="24" t="s">
        <v>68</v>
      </c>
      <c r="Y5" s="24"/>
      <c r="Z5" s="67"/>
      <c r="AA5" s="67"/>
      <c r="AB5" s="67"/>
      <c r="AC5" s="67"/>
      <c r="AD5" s="67"/>
    </row>
    <row r="6" spans="1:50" x14ac:dyDescent="0.45">
      <c r="A6" s="34"/>
      <c r="B6" s="19"/>
      <c r="C6" s="19"/>
      <c r="D6" s="19"/>
      <c r="E6" s="35"/>
      <c r="F6" s="20"/>
      <c r="G6" s="36"/>
      <c r="H6" s="22"/>
      <c r="I6" s="37"/>
      <c r="J6" s="37"/>
      <c r="K6" s="37"/>
      <c r="L6" s="42"/>
      <c r="M6" s="23"/>
      <c r="N6" s="23"/>
      <c r="O6" s="23"/>
      <c r="P6" s="21"/>
      <c r="Q6" s="21"/>
      <c r="R6" s="21"/>
      <c r="S6" s="21"/>
      <c r="T6" s="21"/>
      <c r="U6" s="23"/>
      <c r="V6" s="23"/>
      <c r="W6" s="24"/>
      <c r="X6" s="24"/>
      <c r="Y6" s="24"/>
      <c r="Z6" s="67"/>
      <c r="AA6" s="67"/>
      <c r="AB6" s="67"/>
      <c r="AC6" s="67"/>
      <c r="AD6" s="67"/>
    </row>
    <row r="7" spans="1:50" x14ac:dyDescent="0.45">
      <c r="A7" s="34"/>
      <c r="B7" s="19"/>
      <c r="C7" s="19"/>
      <c r="D7" s="19"/>
      <c r="E7" s="35"/>
      <c r="F7" s="20"/>
      <c r="G7" s="36"/>
      <c r="H7" s="22"/>
      <c r="I7" s="37"/>
      <c r="J7" s="37"/>
      <c r="K7" s="37"/>
      <c r="L7" s="42"/>
      <c r="M7" s="23"/>
      <c r="N7" s="23"/>
      <c r="O7" s="23"/>
      <c r="P7" s="21"/>
      <c r="Q7" s="21"/>
      <c r="R7" s="21"/>
      <c r="S7" s="21"/>
      <c r="T7" s="21"/>
      <c r="U7" s="23"/>
      <c r="V7" s="23"/>
      <c r="W7" s="24"/>
      <c r="X7" s="24"/>
      <c r="Y7" s="24"/>
      <c r="Z7" s="67"/>
      <c r="AA7" s="67"/>
      <c r="AB7" s="67"/>
      <c r="AC7" s="67"/>
      <c r="AD7" s="67"/>
    </row>
    <row r="8" spans="1:50" x14ac:dyDescent="0.45">
      <c r="A8" s="34"/>
      <c r="B8" s="19"/>
      <c r="C8" s="19"/>
      <c r="D8" s="19"/>
      <c r="E8" s="35"/>
      <c r="F8" s="20"/>
      <c r="G8" s="36"/>
      <c r="H8" s="22"/>
      <c r="I8" s="37"/>
      <c r="J8" s="37"/>
      <c r="K8" s="37"/>
      <c r="L8" s="42"/>
      <c r="M8" s="23"/>
      <c r="N8" s="23"/>
      <c r="O8" s="23"/>
      <c r="P8" s="21"/>
      <c r="Q8" s="21"/>
      <c r="R8" s="21"/>
      <c r="S8" s="21"/>
      <c r="T8" s="21"/>
      <c r="U8" s="23"/>
      <c r="V8" s="23"/>
      <c r="W8" s="24"/>
      <c r="X8" s="24"/>
      <c r="Y8" s="24"/>
      <c r="Z8" s="67"/>
      <c r="AA8" s="67"/>
      <c r="AB8" s="67"/>
      <c r="AC8" s="67"/>
      <c r="AD8" s="67"/>
    </row>
    <row r="10" spans="1:50" x14ac:dyDescent="0.45">
      <c r="A10" s="39" t="s">
        <v>69</v>
      </c>
      <c r="B10" s="39"/>
      <c r="C10" s="39"/>
    </row>
    <row r="12" spans="1:50" ht="14.65" thickBot="1" x14ac:dyDescent="0.5"/>
    <row r="13" spans="1:50" ht="14.65" thickBot="1" x14ac:dyDescent="0.5">
      <c r="A13" s="50" t="s">
        <v>70</v>
      </c>
      <c r="AE13" s="44"/>
      <c r="AF13" s="45" t="s">
        <v>3</v>
      </c>
      <c r="AG13" s="45" t="s">
        <v>4</v>
      </c>
      <c r="AH13" s="45" t="s">
        <v>5</v>
      </c>
      <c r="AI13" s="45" t="s">
        <v>6</v>
      </c>
      <c r="AJ13" s="45" t="s">
        <v>7</v>
      </c>
      <c r="AK13" s="45" t="s">
        <v>8</v>
      </c>
      <c r="AL13" s="45" t="s">
        <v>9</v>
      </c>
      <c r="AM13" s="45" t="s">
        <v>10</v>
      </c>
      <c r="AN13" s="45" t="s">
        <v>11</v>
      </c>
      <c r="AO13" s="45" t="s">
        <v>12</v>
      </c>
      <c r="AP13" s="45" t="s">
        <v>13</v>
      </c>
      <c r="AQ13" s="45" t="s">
        <v>14</v>
      </c>
      <c r="AR13" s="45" t="s">
        <v>15</v>
      </c>
      <c r="AS13" s="45" t="s">
        <v>16</v>
      </c>
      <c r="AT13" s="45" t="s">
        <v>17</v>
      </c>
      <c r="AU13" s="45" t="s">
        <v>18</v>
      </c>
      <c r="AV13" s="45" t="s">
        <v>19</v>
      </c>
      <c r="AW13" s="46" t="s">
        <v>20</v>
      </c>
      <c r="AX13" s="135" t="s">
        <v>21</v>
      </c>
    </row>
    <row r="14" spans="1:50" ht="14.65" thickBot="1" x14ac:dyDescent="0.5">
      <c r="A14" s="25" t="s">
        <v>41</v>
      </c>
      <c r="B14" s="26" t="s">
        <v>42</v>
      </c>
      <c r="C14" s="26" t="s">
        <v>43</v>
      </c>
      <c r="D14" s="26" t="s">
        <v>44</v>
      </c>
      <c r="E14" s="26" t="s">
        <v>45</v>
      </c>
      <c r="F14" s="26" t="s">
        <v>46</v>
      </c>
      <c r="G14" s="27" t="s">
        <v>47</v>
      </c>
      <c r="H14" s="27" t="s">
        <v>48</v>
      </c>
      <c r="I14" s="28" t="s">
        <v>49</v>
      </c>
      <c r="J14" s="28" t="s">
        <v>50</v>
      </c>
      <c r="K14" s="28" t="s">
        <v>51</v>
      </c>
      <c r="L14" s="29" t="s">
        <v>52</v>
      </c>
      <c r="M14" s="29" t="s">
        <v>53</v>
      </c>
      <c r="N14" s="26" t="s">
        <v>54</v>
      </c>
      <c r="O14" s="26" t="s">
        <v>55</v>
      </c>
      <c r="P14" s="26" t="s">
        <v>56</v>
      </c>
      <c r="Q14" s="26" t="s">
        <v>57</v>
      </c>
      <c r="R14" s="26" t="s">
        <v>58</v>
      </c>
      <c r="S14" s="26" t="s">
        <v>59</v>
      </c>
      <c r="T14" s="26" t="s">
        <v>60</v>
      </c>
      <c r="U14" s="26" t="s">
        <v>61</v>
      </c>
      <c r="V14" s="26" t="s">
        <v>62</v>
      </c>
      <c r="W14" s="26" t="s">
        <v>63</v>
      </c>
      <c r="X14" s="29" t="s">
        <v>71</v>
      </c>
      <c r="Y14" s="29" t="s">
        <v>65</v>
      </c>
      <c r="Z14" s="68"/>
      <c r="AA14" s="68"/>
      <c r="AB14" s="68"/>
      <c r="AC14" s="68"/>
      <c r="AD14" s="68"/>
      <c r="AE14" s="47" t="s">
        <v>22</v>
      </c>
      <c r="AF14" s="48">
        <v>1</v>
      </c>
      <c r="AG14" s="48">
        <v>2</v>
      </c>
      <c r="AH14" s="48">
        <v>3</v>
      </c>
      <c r="AI14" s="48">
        <v>4</v>
      </c>
      <c r="AJ14" s="48">
        <v>5</v>
      </c>
      <c r="AK14" s="48">
        <v>6</v>
      </c>
      <c r="AL14" s="48">
        <v>7</v>
      </c>
      <c r="AM14" s="48">
        <v>8</v>
      </c>
      <c r="AN14" s="48">
        <v>9</v>
      </c>
      <c r="AO14" s="48">
        <v>10</v>
      </c>
      <c r="AP14" s="48">
        <v>11</v>
      </c>
      <c r="AQ14" s="48">
        <v>12</v>
      </c>
      <c r="AR14" s="48">
        <v>13</v>
      </c>
      <c r="AS14" s="48">
        <v>14</v>
      </c>
      <c r="AT14" s="48">
        <v>15</v>
      </c>
      <c r="AU14" s="48">
        <v>16</v>
      </c>
      <c r="AV14" s="48">
        <v>17</v>
      </c>
      <c r="AW14" s="49">
        <v>18</v>
      </c>
      <c r="AX14" s="135">
        <v>19</v>
      </c>
    </row>
    <row r="15" spans="1:50" x14ac:dyDescent="0.45">
      <c r="A15" s="30" t="s">
        <v>66</v>
      </c>
      <c r="B15" s="19"/>
      <c r="C15" s="19"/>
      <c r="D15" s="19"/>
      <c r="E15" s="31"/>
      <c r="F15" s="20"/>
      <c r="G15" s="32"/>
      <c r="H15" s="22"/>
      <c r="I15" s="33"/>
      <c r="J15" s="33"/>
      <c r="K15" s="33"/>
      <c r="L15" s="42"/>
      <c r="M15" s="23"/>
      <c r="N15" s="23"/>
      <c r="O15" s="23"/>
      <c r="P15" s="21"/>
      <c r="Q15" s="21"/>
      <c r="R15" s="21"/>
      <c r="S15" s="21"/>
      <c r="T15" s="21"/>
      <c r="U15" s="23"/>
      <c r="V15" s="23" t="s">
        <v>67</v>
      </c>
      <c r="W15" s="24"/>
      <c r="X15" s="24" t="s">
        <v>68</v>
      </c>
      <c r="Y15" s="24"/>
      <c r="Z15" s="67"/>
      <c r="AA15" s="67"/>
      <c r="AB15" s="67"/>
      <c r="AC15" s="67"/>
      <c r="AD15" s="67"/>
    </row>
    <row r="16" spans="1:50" x14ac:dyDescent="0.45">
      <c r="A16" s="34"/>
      <c r="B16" s="19"/>
      <c r="C16" s="19"/>
      <c r="D16" s="19"/>
      <c r="E16" s="35"/>
      <c r="F16" s="20"/>
      <c r="G16" s="36"/>
      <c r="H16" s="22"/>
      <c r="I16" s="37"/>
      <c r="J16" s="37"/>
      <c r="K16" s="37"/>
      <c r="L16" s="42"/>
      <c r="M16" s="23"/>
      <c r="N16" s="23"/>
      <c r="O16" s="23"/>
      <c r="P16" s="21"/>
      <c r="Q16" s="21"/>
      <c r="R16" s="21"/>
      <c r="S16" s="21"/>
      <c r="T16" s="21"/>
      <c r="U16" s="23"/>
      <c r="V16" s="23"/>
      <c r="W16" s="24"/>
      <c r="X16" s="24"/>
      <c r="Y16" s="24"/>
      <c r="Z16" s="67"/>
      <c r="AA16" s="67"/>
      <c r="AB16" s="67"/>
      <c r="AC16" s="67"/>
      <c r="AD16" s="67"/>
    </row>
    <row r="17" spans="1:50" x14ac:dyDescent="0.45">
      <c r="A17" s="34"/>
      <c r="B17" s="19"/>
      <c r="C17" s="19"/>
      <c r="D17" s="19"/>
      <c r="E17" s="35"/>
      <c r="F17" s="20"/>
      <c r="G17" s="36"/>
      <c r="H17" s="22"/>
      <c r="I17" s="37"/>
      <c r="J17" s="37"/>
      <c r="K17" s="37"/>
      <c r="L17" s="42"/>
      <c r="M17" s="23"/>
      <c r="N17" s="23"/>
      <c r="O17" s="23"/>
      <c r="P17" s="21"/>
      <c r="Q17" s="21"/>
      <c r="R17" s="21"/>
      <c r="S17" s="21"/>
      <c r="T17" s="21"/>
      <c r="U17" s="23"/>
      <c r="V17" s="23"/>
      <c r="W17" s="24"/>
      <c r="X17" s="24"/>
      <c r="Y17" s="24"/>
      <c r="Z17" s="67"/>
      <c r="AA17" s="67"/>
      <c r="AB17" s="67"/>
      <c r="AC17" s="67"/>
      <c r="AD17" s="67"/>
    </row>
    <row r="18" spans="1:50" x14ac:dyDescent="0.45">
      <c r="A18" s="34"/>
      <c r="B18" s="19"/>
      <c r="C18" s="19"/>
      <c r="D18" s="19"/>
      <c r="E18" s="35"/>
      <c r="F18" s="20"/>
      <c r="G18" s="36"/>
      <c r="H18" s="22"/>
      <c r="I18" s="37"/>
      <c r="J18" s="37"/>
      <c r="K18" s="37"/>
      <c r="L18" s="42"/>
      <c r="M18" s="23"/>
      <c r="N18" s="23"/>
      <c r="O18" s="23"/>
      <c r="P18" s="21"/>
      <c r="Q18" s="21"/>
      <c r="R18" s="21"/>
      <c r="S18" s="21"/>
      <c r="T18" s="21"/>
      <c r="U18" s="23"/>
      <c r="V18" s="23"/>
      <c r="W18" s="24"/>
      <c r="X18" s="24"/>
      <c r="Y18" s="24"/>
      <c r="Z18" s="67"/>
      <c r="AA18" s="67"/>
      <c r="AB18" s="67"/>
      <c r="AC18" s="67"/>
      <c r="AD18" s="67"/>
    </row>
    <row r="20" spans="1:50" x14ac:dyDescent="0.45">
      <c r="A20" s="39" t="s">
        <v>69</v>
      </c>
      <c r="B20" s="39"/>
      <c r="C20" s="39"/>
    </row>
    <row r="22" spans="1:50" ht="14.65" thickBot="1" x14ac:dyDescent="0.5"/>
    <row r="23" spans="1:50" ht="14.65" thickBot="1" x14ac:dyDescent="0.5">
      <c r="A23" s="50" t="s">
        <v>72</v>
      </c>
      <c r="AE23" s="44"/>
      <c r="AF23" s="45" t="s">
        <v>3</v>
      </c>
      <c r="AG23" s="45" t="s">
        <v>4</v>
      </c>
      <c r="AH23" s="45" t="s">
        <v>5</v>
      </c>
      <c r="AI23" s="45" t="s">
        <v>6</v>
      </c>
      <c r="AJ23" s="45" t="s">
        <v>7</v>
      </c>
      <c r="AK23" s="45" t="s">
        <v>8</v>
      </c>
      <c r="AL23" s="45" t="s">
        <v>9</v>
      </c>
      <c r="AM23" s="45" t="s">
        <v>10</v>
      </c>
      <c r="AN23" s="45" t="s">
        <v>11</v>
      </c>
      <c r="AO23" s="45" t="s">
        <v>12</v>
      </c>
      <c r="AP23" s="45" t="s">
        <v>13</v>
      </c>
      <c r="AQ23" s="45" t="s">
        <v>14</v>
      </c>
      <c r="AR23" s="45" t="s">
        <v>15</v>
      </c>
      <c r="AS23" s="45" t="s">
        <v>16</v>
      </c>
      <c r="AT23" s="45" t="s">
        <v>17</v>
      </c>
      <c r="AU23" s="45" t="s">
        <v>18</v>
      </c>
      <c r="AV23" s="45" t="s">
        <v>19</v>
      </c>
      <c r="AW23" s="46" t="s">
        <v>20</v>
      </c>
      <c r="AX23" s="135" t="s">
        <v>21</v>
      </c>
    </row>
    <row r="24" spans="1:50" ht="14.65" thickBot="1" x14ac:dyDescent="0.5">
      <c r="A24" s="25" t="s">
        <v>41</v>
      </c>
      <c r="B24" s="26" t="s">
        <v>42</v>
      </c>
      <c r="C24" s="26" t="s">
        <v>43</v>
      </c>
      <c r="D24" s="26" t="s">
        <v>44</v>
      </c>
      <c r="E24" s="26" t="s">
        <v>45</v>
      </c>
      <c r="F24" s="26" t="s">
        <v>46</v>
      </c>
      <c r="G24" s="27" t="s">
        <v>47</v>
      </c>
      <c r="H24" s="27" t="s">
        <v>48</v>
      </c>
      <c r="I24" s="28" t="s">
        <v>49</v>
      </c>
      <c r="J24" s="28" t="s">
        <v>50</v>
      </c>
      <c r="K24" s="28" t="s">
        <v>51</v>
      </c>
      <c r="L24" s="29" t="s">
        <v>52</v>
      </c>
      <c r="M24" s="29" t="s">
        <v>53</v>
      </c>
      <c r="N24" s="26" t="s">
        <v>54</v>
      </c>
      <c r="O24" s="26" t="s">
        <v>55</v>
      </c>
      <c r="P24" s="26" t="s">
        <v>56</v>
      </c>
      <c r="Q24" s="26" t="s">
        <v>57</v>
      </c>
      <c r="R24" s="26" t="s">
        <v>58</v>
      </c>
      <c r="S24" s="26" t="s">
        <v>59</v>
      </c>
      <c r="T24" s="26" t="s">
        <v>60</v>
      </c>
      <c r="U24" s="26" t="s">
        <v>61</v>
      </c>
      <c r="V24" s="26" t="s">
        <v>62</v>
      </c>
      <c r="W24" s="26" t="s">
        <v>63</v>
      </c>
      <c r="X24" s="29" t="s">
        <v>71</v>
      </c>
      <c r="Y24" s="29" t="s">
        <v>65</v>
      </c>
      <c r="Z24" s="68"/>
      <c r="AA24" s="68"/>
      <c r="AB24" s="68"/>
      <c r="AC24" s="68"/>
      <c r="AD24" s="68"/>
      <c r="AE24" s="47" t="s">
        <v>22</v>
      </c>
      <c r="AF24" s="48">
        <v>1</v>
      </c>
      <c r="AG24" s="48">
        <v>2</v>
      </c>
      <c r="AH24" s="48">
        <v>3</v>
      </c>
      <c r="AI24" s="48">
        <v>4</v>
      </c>
      <c r="AJ24" s="48">
        <v>5</v>
      </c>
      <c r="AK24" s="48">
        <v>6</v>
      </c>
      <c r="AL24" s="48">
        <v>7</v>
      </c>
      <c r="AM24" s="48">
        <v>8</v>
      </c>
      <c r="AN24" s="48">
        <v>9</v>
      </c>
      <c r="AO24" s="48">
        <v>10</v>
      </c>
      <c r="AP24" s="48">
        <v>11</v>
      </c>
      <c r="AQ24" s="48">
        <v>12</v>
      </c>
      <c r="AR24" s="48">
        <v>13</v>
      </c>
      <c r="AS24" s="48">
        <v>14</v>
      </c>
      <c r="AT24" s="48">
        <v>15</v>
      </c>
      <c r="AU24" s="48">
        <v>16</v>
      </c>
      <c r="AV24" s="48">
        <v>17</v>
      </c>
      <c r="AW24" s="49">
        <v>18</v>
      </c>
      <c r="AX24" s="135">
        <v>19</v>
      </c>
    </row>
    <row r="25" spans="1:50" x14ac:dyDescent="0.45">
      <c r="A25" s="30" t="s">
        <v>66</v>
      </c>
      <c r="B25" s="19"/>
      <c r="C25" s="19"/>
      <c r="D25" s="19"/>
      <c r="E25" s="31"/>
      <c r="F25" s="20"/>
      <c r="G25" s="32"/>
      <c r="H25" s="22"/>
      <c r="I25" s="33"/>
      <c r="J25" s="33"/>
      <c r="K25" s="33"/>
      <c r="L25" s="42"/>
      <c r="M25" s="23"/>
      <c r="N25" s="23"/>
      <c r="O25" s="23"/>
      <c r="P25" s="21"/>
      <c r="Q25" s="21"/>
      <c r="R25" s="21"/>
      <c r="S25" s="21"/>
      <c r="T25" s="21"/>
      <c r="U25" s="23"/>
      <c r="V25" s="23" t="s">
        <v>67</v>
      </c>
      <c r="W25" s="24"/>
      <c r="X25" s="24" t="s">
        <v>68</v>
      </c>
      <c r="Y25" s="24"/>
      <c r="Z25" s="67"/>
      <c r="AA25" s="67"/>
      <c r="AB25" s="67"/>
      <c r="AC25" s="67"/>
      <c r="AD25" s="67"/>
    </row>
    <row r="26" spans="1:50" x14ac:dyDescent="0.45">
      <c r="A26" s="34"/>
      <c r="B26" s="19"/>
      <c r="C26" s="19"/>
      <c r="D26" s="19"/>
      <c r="E26" s="35"/>
      <c r="F26" s="20"/>
      <c r="G26" s="36"/>
      <c r="H26" s="22"/>
      <c r="I26" s="37"/>
      <c r="J26" s="37"/>
      <c r="K26" s="37"/>
      <c r="L26" s="42"/>
      <c r="M26" s="23"/>
      <c r="N26" s="23"/>
      <c r="O26" s="23"/>
      <c r="P26" s="21"/>
      <c r="Q26" s="21"/>
      <c r="R26" s="21"/>
      <c r="S26" s="21"/>
      <c r="T26" s="21"/>
      <c r="U26" s="23"/>
      <c r="V26" s="23"/>
      <c r="W26" s="24"/>
      <c r="X26" s="24"/>
      <c r="Y26" s="24"/>
      <c r="Z26" s="67"/>
      <c r="AA26" s="67"/>
      <c r="AB26" s="67"/>
      <c r="AC26" s="67"/>
      <c r="AD26" s="67"/>
    </row>
    <row r="27" spans="1:50" x14ac:dyDescent="0.45">
      <c r="A27" s="34"/>
      <c r="B27" s="19"/>
      <c r="C27" s="19"/>
      <c r="D27" s="19"/>
      <c r="E27" s="35"/>
      <c r="F27" s="20"/>
      <c r="G27" s="36"/>
      <c r="H27" s="22"/>
      <c r="I27" s="37"/>
      <c r="J27" s="37"/>
      <c r="K27" s="37"/>
      <c r="L27" s="42"/>
      <c r="M27" s="23"/>
      <c r="N27" s="23"/>
      <c r="O27" s="23"/>
      <c r="P27" s="21"/>
      <c r="Q27" s="21"/>
      <c r="R27" s="21"/>
      <c r="S27" s="21"/>
      <c r="T27" s="21"/>
      <c r="U27" s="23"/>
      <c r="V27" s="23"/>
      <c r="W27" s="24"/>
      <c r="X27" s="24"/>
      <c r="Y27" s="24"/>
      <c r="Z27" s="67"/>
      <c r="AA27" s="67"/>
      <c r="AB27" s="67"/>
      <c r="AC27" s="67"/>
      <c r="AD27" s="67"/>
    </row>
    <row r="28" spans="1:50" x14ac:dyDescent="0.45">
      <c r="A28" s="34"/>
      <c r="B28" s="19"/>
      <c r="C28" s="19"/>
      <c r="D28" s="19"/>
      <c r="E28" s="35"/>
      <c r="F28" s="20"/>
      <c r="G28" s="36"/>
      <c r="H28" s="22"/>
      <c r="I28" s="37"/>
      <c r="J28" s="37"/>
      <c r="K28" s="37"/>
      <c r="L28" s="42"/>
      <c r="M28" s="23"/>
      <c r="N28" s="23"/>
      <c r="O28" s="23"/>
      <c r="P28" s="21"/>
      <c r="Q28" s="21"/>
      <c r="R28" s="21"/>
      <c r="S28" s="21"/>
      <c r="T28" s="21"/>
      <c r="U28" s="23"/>
      <c r="V28" s="23"/>
      <c r="W28" s="24"/>
      <c r="X28" s="24"/>
      <c r="Y28" s="24"/>
      <c r="Z28" s="67"/>
      <c r="AA28" s="67"/>
      <c r="AB28" s="67"/>
      <c r="AC28" s="67"/>
      <c r="AD28" s="67"/>
    </row>
    <row r="30" spans="1:50" x14ac:dyDescent="0.45">
      <c r="A30" s="39" t="s">
        <v>69</v>
      </c>
      <c r="B30" s="39"/>
      <c r="C30" s="39"/>
    </row>
    <row r="32" spans="1:50" ht="14.65" thickBot="1" x14ac:dyDescent="0.5"/>
    <row r="33" spans="1:50" ht="14.65" thickBot="1" x14ac:dyDescent="0.5">
      <c r="A33" s="50" t="s">
        <v>73</v>
      </c>
      <c r="AE33" s="44"/>
      <c r="AF33" s="45" t="s">
        <v>3</v>
      </c>
      <c r="AG33" s="45" t="s">
        <v>4</v>
      </c>
      <c r="AH33" s="45" t="s">
        <v>5</v>
      </c>
      <c r="AI33" s="45" t="s">
        <v>6</v>
      </c>
      <c r="AJ33" s="45" t="s">
        <v>7</v>
      </c>
      <c r="AK33" s="45" t="s">
        <v>8</v>
      </c>
      <c r="AL33" s="45" t="s">
        <v>9</v>
      </c>
      <c r="AM33" s="45" t="s">
        <v>10</v>
      </c>
      <c r="AN33" s="45" t="s">
        <v>11</v>
      </c>
      <c r="AO33" s="45" t="s">
        <v>12</v>
      </c>
      <c r="AP33" s="45" t="s">
        <v>13</v>
      </c>
      <c r="AQ33" s="45" t="s">
        <v>14</v>
      </c>
      <c r="AR33" s="45" t="s">
        <v>15</v>
      </c>
      <c r="AS33" s="45" t="s">
        <v>16</v>
      </c>
      <c r="AT33" s="45" t="s">
        <v>17</v>
      </c>
      <c r="AU33" s="45" t="s">
        <v>18</v>
      </c>
      <c r="AV33" s="45" t="s">
        <v>19</v>
      </c>
      <c r="AW33" s="46" t="s">
        <v>20</v>
      </c>
      <c r="AX33" s="135" t="s">
        <v>21</v>
      </c>
    </row>
    <row r="34" spans="1:50" ht="14.65" thickBot="1" x14ac:dyDescent="0.5">
      <c r="A34" s="25" t="s">
        <v>41</v>
      </c>
      <c r="B34" s="26" t="s">
        <v>42</v>
      </c>
      <c r="C34" s="26" t="s">
        <v>43</v>
      </c>
      <c r="D34" s="26" t="s">
        <v>44</v>
      </c>
      <c r="E34" s="26" t="s">
        <v>45</v>
      </c>
      <c r="F34" s="26" t="s">
        <v>46</v>
      </c>
      <c r="G34" s="27" t="s">
        <v>47</v>
      </c>
      <c r="H34" s="27" t="s">
        <v>48</v>
      </c>
      <c r="I34" s="28" t="s">
        <v>49</v>
      </c>
      <c r="J34" s="28" t="s">
        <v>50</v>
      </c>
      <c r="K34" s="28" t="s">
        <v>51</v>
      </c>
      <c r="L34" s="29" t="s">
        <v>52</v>
      </c>
      <c r="M34" s="29" t="s">
        <v>53</v>
      </c>
      <c r="N34" s="26" t="s">
        <v>54</v>
      </c>
      <c r="O34" s="26" t="s">
        <v>55</v>
      </c>
      <c r="P34" s="26" t="s">
        <v>56</v>
      </c>
      <c r="Q34" s="26" t="s">
        <v>57</v>
      </c>
      <c r="R34" s="26" t="s">
        <v>58</v>
      </c>
      <c r="S34" s="26" t="s">
        <v>59</v>
      </c>
      <c r="T34" s="26" t="s">
        <v>60</v>
      </c>
      <c r="U34" s="26" t="s">
        <v>61</v>
      </c>
      <c r="V34" s="26" t="s">
        <v>62</v>
      </c>
      <c r="W34" s="26" t="s">
        <v>63</v>
      </c>
      <c r="X34" s="29" t="s">
        <v>71</v>
      </c>
      <c r="Y34" s="29" t="s">
        <v>65</v>
      </c>
      <c r="Z34" s="68"/>
      <c r="AA34" s="68"/>
      <c r="AB34" s="68"/>
      <c r="AC34" s="68"/>
      <c r="AD34" s="68"/>
      <c r="AE34" s="47" t="s">
        <v>22</v>
      </c>
      <c r="AF34" s="48">
        <v>1</v>
      </c>
      <c r="AG34" s="48">
        <v>2</v>
      </c>
      <c r="AH34" s="48">
        <v>3</v>
      </c>
      <c r="AI34" s="48">
        <v>4</v>
      </c>
      <c r="AJ34" s="48">
        <v>5</v>
      </c>
      <c r="AK34" s="48">
        <v>6</v>
      </c>
      <c r="AL34" s="48">
        <v>7</v>
      </c>
      <c r="AM34" s="48">
        <v>8</v>
      </c>
      <c r="AN34" s="48">
        <v>9</v>
      </c>
      <c r="AO34" s="48">
        <v>10</v>
      </c>
      <c r="AP34" s="48">
        <v>11</v>
      </c>
      <c r="AQ34" s="48">
        <v>12</v>
      </c>
      <c r="AR34" s="48">
        <v>13</v>
      </c>
      <c r="AS34" s="48">
        <v>14</v>
      </c>
      <c r="AT34" s="48">
        <v>15</v>
      </c>
      <c r="AU34" s="48">
        <v>16</v>
      </c>
      <c r="AV34" s="48">
        <v>17</v>
      </c>
      <c r="AW34" s="49">
        <v>18</v>
      </c>
      <c r="AX34" s="135">
        <v>19</v>
      </c>
    </row>
    <row r="35" spans="1:50" x14ac:dyDescent="0.45">
      <c r="A35" s="30" t="s">
        <v>66</v>
      </c>
      <c r="B35" s="19"/>
      <c r="C35" s="19"/>
      <c r="D35" s="19"/>
      <c r="E35" s="31"/>
      <c r="F35" s="20"/>
      <c r="G35" s="32"/>
      <c r="H35" s="22"/>
      <c r="I35" s="33"/>
      <c r="J35" s="33"/>
      <c r="K35" s="33"/>
      <c r="L35" s="42"/>
      <c r="M35" s="23"/>
      <c r="N35" s="23"/>
      <c r="O35" s="23"/>
      <c r="P35" s="21"/>
      <c r="Q35" s="21"/>
      <c r="R35" s="21"/>
      <c r="S35" s="21"/>
      <c r="T35" s="21"/>
      <c r="U35" s="23"/>
      <c r="V35" s="23" t="s">
        <v>67</v>
      </c>
      <c r="W35" s="24"/>
      <c r="X35" s="24" t="s">
        <v>68</v>
      </c>
      <c r="Y35" s="24"/>
      <c r="Z35" s="67"/>
      <c r="AA35" s="67"/>
      <c r="AB35" s="67"/>
      <c r="AC35" s="67"/>
      <c r="AD35" s="67"/>
    </row>
    <row r="36" spans="1:50" x14ac:dyDescent="0.45">
      <c r="A36" s="34"/>
      <c r="B36" s="19"/>
      <c r="C36" s="19"/>
      <c r="D36" s="19"/>
      <c r="E36" s="35"/>
      <c r="F36" s="20"/>
      <c r="G36" s="36"/>
      <c r="H36" s="22"/>
      <c r="I36" s="37"/>
      <c r="J36" s="37"/>
      <c r="K36" s="37"/>
      <c r="L36" s="42"/>
      <c r="M36" s="23"/>
      <c r="N36" s="23"/>
      <c r="O36" s="23"/>
      <c r="P36" s="21"/>
      <c r="Q36" s="21"/>
      <c r="R36" s="21"/>
      <c r="S36" s="21"/>
      <c r="T36" s="21"/>
      <c r="U36" s="23"/>
      <c r="V36" s="23"/>
      <c r="W36" s="24"/>
      <c r="X36" s="24"/>
      <c r="Y36" s="24"/>
      <c r="Z36" s="67"/>
      <c r="AA36" s="67"/>
      <c r="AB36" s="67"/>
      <c r="AC36" s="67"/>
      <c r="AD36" s="67"/>
    </row>
    <row r="37" spans="1:50" x14ac:dyDescent="0.45">
      <c r="A37" s="34"/>
      <c r="B37" s="19"/>
      <c r="C37" s="19"/>
      <c r="D37" s="19"/>
      <c r="E37" s="35"/>
      <c r="F37" s="20"/>
      <c r="G37" s="36"/>
      <c r="H37" s="22"/>
      <c r="I37" s="37"/>
      <c r="J37" s="37"/>
      <c r="K37" s="37"/>
      <c r="L37" s="42"/>
      <c r="M37" s="23"/>
      <c r="N37" s="23"/>
      <c r="O37" s="23"/>
      <c r="P37" s="21"/>
      <c r="Q37" s="21"/>
      <c r="R37" s="21"/>
      <c r="S37" s="21"/>
      <c r="T37" s="21"/>
      <c r="U37" s="23"/>
      <c r="V37" s="23"/>
      <c r="W37" s="24"/>
      <c r="X37" s="24"/>
      <c r="Y37" s="24"/>
      <c r="Z37" s="67"/>
      <c r="AA37" s="67"/>
      <c r="AB37" s="67"/>
      <c r="AC37" s="67"/>
      <c r="AD37" s="67"/>
    </row>
    <row r="38" spans="1:50" x14ac:dyDescent="0.45">
      <c r="A38" s="34"/>
      <c r="B38" s="19"/>
      <c r="C38" s="19"/>
      <c r="D38" s="19"/>
      <c r="E38" s="35"/>
      <c r="F38" s="20"/>
      <c r="G38" s="36"/>
      <c r="H38" s="22"/>
      <c r="I38" s="37"/>
      <c r="J38" s="37"/>
      <c r="K38" s="37"/>
      <c r="L38" s="42"/>
      <c r="M38" s="23"/>
      <c r="N38" s="23"/>
      <c r="O38" s="23"/>
      <c r="P38" s="21"/>
      <c r="Q38" s="21"/>
      <c r="R38" s="21"/>
      <c r="S38" s="21"/>
      <c r="T38" s="21"/>
      <c r="U38" s="23"/>
      <c r="V38" s="23"/>
      <c r="W38" s="24"/>
      <c r="X38" s="24"/>
      <c r="Y38" s="24"/>
      <c r="Z38" s="67"/>
      <c r="AA38" s="67"/>
      <c r="AB38" s="67"/>
      <c r="AC38" s="67"/>
      <c r="AD38" s="67"/>
    </row>
    <row r="40" spans="1:50" x14ac:dyDescent="0.45">
      <c r="A40" s="39" t="s">
        <v>69</v>
      </c>
      <c r="B40" s="39"/>
      <c r="C40" s="39"/>
    </row>
    <row r="42" spans="1:50" ht="14.65" thickBot="1" x14ac:dyDescent="0.5"/>
    <row r="43" spans="1:50" ht="14.65" thickBot="1" x14ac:dyDescent="0.5">
      <c r="A43" s="50" t="s">
        <v>74</v>
      </c>
      <c r="AE43" s="44"/>
      <c r="AF43" s="45" t="s">
        <v>3</v>
      </c>
      <c r="AG43" s="45" t="s">
        <v>4</v>
      </c>
      <c r="AH43" s="45" t="s">
        <v>5</v>
      </c>
      <c r="AI43" s="45" t="s">
        <v>6</v>
      </c>
      <c r="AJ43" s="45" t="s">
        <v>7</v>
      </c>
      <c r="AK43" s="45" t="s">
        <v>8</v>
      </c>
      <c r="AL43" s="45" t="s">
        <v>9</v>
      </c>
      <c r="AM43" s="45" t="s">
        <v>10</v>
      </c>
      <c r="AN43" s="45" t="s">
        <v>11</v>
      </c>
      <c r="AO43" s="45" t="s">
        <v>12</v>
      </c>
      <c r="AP43" s="45" t="s">
        <v>13</v>
      </c>
      <c r="AQ43" s="45" t="s">
        <v>14</v>
      </c>
      <c r="AR43" s="45" t="s">
        <v>15</v>
      </c>
      <c r="AS43" s="45" t="s">
        <v>16</v>
      </c>
      <c r="AT43" s="45" t="s">
        <v>17</v>
      </c>
      <c r="AU43" s="45" t="s">
        <v>18</v>
      </c>
      <c r="AV43" s="45" t="s">
        <v>19</v>
      </c>
      <c r="AW43" s="46" t="s">
        <v>20</v>
      </c>
      <c r="AX43" s="135" t="s">
        <v>21</v>
      </c>
    </row>
    <row r="44" spans="1:50" ht="14.65" thickBot="1" x14ac:dyDescent="0.5">
      <c r="A44" s="25" t="s">
        <v>41</v>
      </c>
      <c r="B44" s="26" t="s">
        <v>42</v>
      </c>
      <c r="C44" s="26" t="s">
        <v>43</v>
      </c>
      <c r="D44" s="26" t="s">
        <v>44</v>
      </c>
      <c r="E44" s="26" t="s">
        <v>45</v>
      </c>
      <c r="F44" s="26" t="s">
        <v>46</v>
      </c>
      <c r="G44" s="27" t="s">
        <v>47</v>
      </c>
      <c r="H44" s="27" t="s">
        <v>48</v>
      </c>
      <c r="I44" s="28" t="s">
        <v>49</v>
      </c>
      <c r="J44" s="28" t="s">
        <v>50</v>
      </c>
      <c r="K44" s="28" t="s">
        <v>51</v>
      </c>
      <c r="L44" s="29" t="s">
        <v>52</v>
      </c>
      <c r="M44" s="29" t="s">
        <v>53</v>
      </c>
      <c r="N44" s="26" t="s">
        <v>54</v>
      </c>
      <c r="O44" s="26" t="s">
        <v>55</v>
      </c>
      <c r="P44" s="26" t="s">
        <v>56</v>
      </c>
      <c r="Q44" s="26" t="s">
        <v>57</v>
      </c>
      <c r="R44" s="26" t="s">
        <v>58</v>
      </c>
      <c r="S44" s="26" t="s">
        <v>59</v>
      </c>
      <c r="T44" s="26" t="s">
        <v>60</v>
      </c>
      <c r="U44" s="26" t="s">
        <v>61</v>
      </c>
      <c r="V44" s="26" t="s">
        <v>62</v>
      </c>
      <c r="W44" s="26" t="s">
        <v>63</v>
      </c>
      <c r="X44" s="29" t="s">
        <v>71</v>
      </c>
      <c r="Y44" s="29" t="s">
        <v>65</v>
      </c>
      <c r="Z44" s="68"/>
      <c r="AA44" s="68"/>
      <c r="AB44" s="68"/>
      <c r="AC44" s="68"/>
      <c r="AD44" s="68"/>
      <c r="AE44" s="47" t="s">
        <v>22</v>
      </c>
      <c r="AF44" s="48">
        <v>1</v>
      </c>
      <c r="AG44" s="48">
        <v>2</v>
      </c>
      <c r="AH44" s="48">
        <v>3</v>
      </c>
      <c r="AI44" s="48">
        <v>4</v>
      </c>
      <c r="AJ44" s="48">
        <v>5</v>
      </c>
      <c r="AK44" s="48">
        <v>6</v>
      </c>
      <c r="AL44" s="48">
        <v>7</v>
      </c>
      <c r="AM44" s="48">
        <v>8</v>
      </c>
      <c r="AN44" s="48">
        <v>9</v>
      </c>
      <c r="AO44" s="48">
        <v>10</v>
      </c>
      <c r="AP44" s="48">
        <v>11</v>
      </c>
      <c r="AQ44" s="48">
        <v>12</v>
      </c>
      <c r="AR44" s="48">
        <v>13</v>
      </c>
      <c r="AS44" s="48">
        <v>14</v>
      </c>
      <c r="AT44" s="48">
        <v>15</v>
      </c>
      <c r="AU44" s="48">
        <v>16</v>
      </c>
      <c r="AV44" s="48">
        <v>17</v>
      </c>
      <c r="AW44" s="49">
        <v>18</v>
      </c>
      <c r="AX44" s="135">
        <v>19</v>
      </c>
    </row>
    <row r="45" spans="1:50" x14ac:dyDescent="0.45">
      <c r="A45" s="30" t="s">
        <v>66</v>
      </c>
      <c r="B45" s="19"/>
      <c r="C45" s="19"/>
      <c r="D45" s="19"/>
      <c r="E45" s="31"/>
      <c r="F45" s="20"/>
      <c r="G45" s="32"/>
      <c r="H45" s="22"/>
      <c r="I45" s="33"/>
      <c r="J45" s="33"/>
      <c r="K45" s="33"/>
      <c r="L45" s="42"/>
      <c r="M45" s="23"/>
      <c r="N45" s="23"/>
      <c r="O45" s="23"/>
      <c r="P45" s="21"/>
      <c r="Q45" s="21"/>
      <c r="R45" s="21"/>
      <c r="S45" s="21"/>
      <c r="T45" s="21"/>
      <c r="U45" s="23"/>
      <c r="V45" s="23" t="s">
        <v>67</v>
      </c>
      <c r="W45" s="24"/>
      <c r="X45" s="24" t="s">
        <v>68</v>
      </c>
      <c r="Y45" s="24"/>
      <c r="Z45" s="67"/>
      <c r="AA45" s="67"/>
      <c r="AB45" s="67"/>
      <c r="AC45" s="67"/>
      <c r="AD45" s="67"/>
    </row>
    <row r="46" spans="1:50" x14ac:dyDescent="0.45">
      <c r="A46" s="34"/>
      <c r="B46" s="19"/>
      <c r="C46" s="19"/>
      <c r="D46" s="19"/>
      <c r="E46" s="35"/>
      <c r="F46" s="20"/>
      <c r="G46" s="36"/>
      <c r="H46" s="22"/>
      <c r="I46" s="37"/>
      <c r="J46" s="37"/>
      <c r="K46" s="37"/>
      <c r="L46" s="42"/>
      <c r="M46" s="23"/>
      <c r="N46" s="23"/>
      <c r="O46" s="23"/>
      <c r="P46" s="21"/>
      <c r="Q46" s="21"/>
      <c r="R46" s="21"/>
      <c r="S46" s="21"/>
      <c r="T46" s="21"/>
      <c r="U46" s="23"/>
      <c r="V46" s="23"/>
      <c r="W46" s="24"/>
      <c r="X46" s="24"/>
      <c r="Y46" s="24"/>
      <c r="Z46" s="67"/>
      <c r="AA46" s="67"/>
      <c r="AB46" s="67"/>
      <c r="AC46" s="67"/>
      <c r="AD46" s="67"/>
    </row>
    <row r="47" spans="1:50" x14ac:dyDescent="0.45">
      <c r="A47" s="34"/>
      <c r="B47" s="19"/>
      <c r="C47" s="19"/>
      <c r="D47" s="19"/>
      <c r="E47" s="35"/>
      <c r="F47" s="20"/>
      <c r="G47" s="36"/>
      <c r="H47" s="22"/>
      <c r="I47" s="37"/>
      <c r="J47" s="37"/>
      <c r="K47" s="37"/>
      <c r="L47" s="42"/>
      <c r="M47" s="23"/>
      <c r="N47" s="23"/>
      <c r="O47" s="23"/>
      <c r="P47" s="21"/>
      <c r="Q47" s="21"/>
      <c r="R47" s="21"/>
      <c r="S47" s="21"/>
      <c r="T47" s="21"/>
      <c r="U47" s="23"/>
      <c r="V47" s="23"/>
      <c r="W47" s="24"/>
      <c r="X47" s="24"/>
      <c r="Y47" s="24"/>
      <c r="Z47" s="67"/>
      <c r="AA47" s="67"/>
      <c r="AB47" s="67"/>
      <c r="AC47" s="67"/>
      <c r="AD47" s="67"/>
    </row>
    <row r="48" spans="1:50" x14ac:dyDescent="0.45">
      <c r="A48" s="34"/>
      <c r="B48" s="19"/>
      <c r="C48" s="19"/>
      <c r="D48" s="19"/>
      <c r="E48" s="35"/>
      <c r="F48" s="20"/>
      <c r="G48" s="36"/>
      <c r="H48" s="22"/>
      <c r="I48" s="37"/>
      <c r="J48" s="37"/>
      <c r="K48" s="37"/>
      <c r="L48" s="42"/>
      <c r="M48" s="23"/>
      <c r="N48" s="23"/>
      <c r="O48" s="23"/>
      <c r="P48" s="21"/>
      <c r="Q48" s="21"/>
      <c r="R48" s="21"/>
      <c r="S48" s="21"/>
      <c r="T48" s="21"/>
      <c r="U48" s="23"/>
      <c r="V48" s="23"/>
      <c r="W48" s="24"/>
      <c r="X48" s="24"/>
      <c r="Y48" s="24"/>
      <c r="Z48" s="67"/>
      <c r="AA48" s="67"/>
      <c r="AB48" s="67"/>
      <c r="AC48" s="67"/>
      <c r="AD48" s="67"/>
    </row>
    <row r="50" spans="1:3" x14ac:dyDescent="0.45">
      <c r="A50" s="39" t="s">
        <v>69</v>
      </c>
      <c r="B50" s="39"/>
      <c r="C50" s="39"/>
    </row>
  </sheetData>
  <sheetProtection algorithmName="SHA-512" hashValue="uVfxisJhIbgzU8rhgaAjAwubhbleTu/oF1xluws4hAA4U70Sv/sgPdxNNWXq08HPUIS4o4xKY8gXMa5nFBGi2w==" saltValue="/EGq3vyxsvhHcPoouFpVXA=="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C3967-293E-4BDF-88D7-A50494F8F699}">
  <sheetPr>
    <tabColor theme="9" tint="0.59999389629810485"/>
  </sheetPr>
  <dimension ref="A1:AX52"/>
  <sheetViews>
    <sheetView zoomScale="70" zoomScaleNormal="70" workbookViewId="0"/>
  </sheetViews>
  <sheetFormatPr defaultRowHeight="14.25" x14ac:dyDescent="0.45"/>
  <cols>
    <col min="1" max="1" width="24.3984375" customWidth="1"/>
    <col min="2" max="2" width="17.73046875" customWidth="1"/>
    <col min="3" max="3" width="10.265625" customWidth="1"/>
    <col min="4" max="4" width="14.73046875" customWidth="1"/>
    <col min="5" max="5" width="26.59765625" customWidth="1"/>
    <col min="6" max="6" width="21.59765625" customWidth="1"/>
    <col min="7" max="7" width="26.265625" customWidth="1"/>
    <col min="8" max="8" width="40.265625" customWidth="1"/>
    <col min="9" max="9" width="21.73046875" customWidth="1"/>
    <col min="10" max="10" width="19.1328125" customWidth="1"/>
    <col min="11" max="11" width="25.3984375" customWidth="1"/>
    <col min="12" max="12" width="24.1328125" customWidth="1"/>
    <col min="13" max="13" width="19.59765625" customWidth="1"/>
    <col min="14" max="15" width="23" customWidth="1"/>
    <col min="16" max="16" width="24.59765625" customWidth="1"/>
    <col min="17" max="17" width="22.86328125" customWidth="1"/>
    <col min="18" max="18" width="24" customWidth="1"/>
    <col min="19" max="19" width="28" customWidth="1"/>
    <col min="20" max="20" width="28.265625" customWidth="1"/>
    <col min="21" max="21" width="33" customWidth="1"/>
    <col min="22" max="22" width="27.1328125" customWidth="1"/>
    <col min="23" max="23" width="29.73046875" customWidth="1"/>
    <col min="24" max="24" width="25.1328125" customWidth="1"/>
    <col min="25" max="25" width="17.1328125" customWidth="1"/>
    <col min="26" max="27" width="2.86328125" style="65" customWidth="1"/>
    <col min="28" max="28" width="3.265625" style="65" customWidth="1"/>
    <col min="29" max="30" width="2.73046875" style="65" customWidth="1"/>
    <col min="31" max="31" width="17.59765625" customWidth="1"/>
  </cols>
  <sheetData>
    <row r="1" spans="1:50" x14ac:dyDescent="0.45">
      <c r="A1" s="41" t="s">
        <v>39</v>
      </c>
      <c r="B1" s="41"/>
      <c r="C1" s="41"/>
      <c r="X1" s="41" t="s">
        <v>75</v>
      </c>
    </row>
    <row r="2" spans="1:50" ht="14.65" thickBot="1" x14ac:dyDescent="0.5"/>
    <row r="3" spans="1:50" ht="14.65" thickBot="1" x14ac:dyDescent="0.5">
      <c r="A3" s="50" t="s">
        <v>40</v>
      </c>
      <c r="AE3" s="44"/>
      <c r="AF3" s="45" t="s">
        <v>3</v>
      </c>
      <c r="AG3" s="45" t="s">
        <v>4</v>
      </c>
      <c r="AH3" s="45" t="s">
        <v>5</v>
      </c>
      <c r="AI3" s="45" t="s">
        <v>6</v>
      </c>
      <c r="AJ3" s="45" t="s">
        <v>7</v>
      </c>
      <c r="AK3" s="45" t="s">
        <v>8</v>
      </c>
      <c r="AL3" s="45" t="s">
        <v>9</v>
      </c>
      <c r="AM3" s="45" t="s">
        <v>10</v>
      </c>
      <c r="AN3" s="45" t="s">
        <v>11</v>
      </c>
      <c r="AO3" s="45" t="s">
        <v>12</v>
      </c>
      <c r="AP3" s="45" t="s">
        <v>13</v>
      </c>
      <c r="AQ3" s="45" t="s">
        <v>14</v>
      </c>
      <c r="AR3" s="45" t="s">
        <v>15</v>
      </c>
      <c r="AS3" s="45" t="s">
        <v>16</v>
      </c>
      <c r="AT3" s="45" t="s">
        <v>17</v>
      </c>
      <c r="AU3" s="45" t="s">
        <v>18</v>
      </c>
      <c r="AV3" s="45" t="s">
        <v>19</v>
      </c>
      <c r="AW3" s="46" t="s">
        <v>20</v>
      </c>
      <c r="AX3" s="135" t="s">
        <v>21</v>
      </c>
    </row>
    <row r="4" spans="1:50" ht="14.65" thickBot="1" x14ac:dyDescent="0.5">
      <c r="A4" s="25" t="s">
        <v>41</v>
      </c>
      <c r="B4" s="26" t="s">
        <v>42</v>
      </c>
      <c r="C4" s="26" t="s">
        <v>43</v>
      </c>
      <c r="D4" s="26" t="s">
        <v>44</v>
      </c>
      <c r="E4" s="26" t="s">
        <v>45</v>
      </c>
      <c r="F4" s="26" t="s">
        <v>46</v>
      </c>
      <c r="G4" s="27" t="s">
        <v>47</v>
      </c>
      <c r="H4" s="27" t="s">
        <v>48</v>
      </c>
      <c r="I4" s="28" t="s">
        <v>49</v>
      </c>
      <c r="J4" s="28" t="s">
        <v>50</v>
      </c>
      <c r="K4" s="28" t="s">
        <v>51</v>
      </c>
      <c r="L4" s="29" t="s">
        <v>52</v>
      </c>
      <c r="M4" s="29" t="s">
        <v>53</v>
      </c>
      <c r="N4" s="26" t="s">
        <v>54</v>
      </c>
      <c r="O4" s="26" t="s">
        <v>55</v>
      </c>
      <c r="P4" s="26" t="s">
        <v>56</v>
      </c>
      <c r="Q4" s="26" t="s">
        <v>57</v>
      </c>
      <c r="R4" s="26" t="s">
        <v>58</v>
      </c>
      <c r="S4" s="26" t="s">
        <v>59</v>
      </c>
      <c r="T4" s="26" t="s">
        <v>60</v>
      </c>
      <c r="U4" s="26" t="s">
        <v>61</v>
      </c>
      <c r="V4" s="26" t="s">
        <v>62</v>
      </c>
      <c r="W4" s="26" t="s">
        <v>63</v>
      </c>
      <c r="X4" s="29" t="s">
        <v>64</v>
      </c>
      <c r="Y4" s="29" t="s">
        <v>65</v>
      </c>
      <c r="Z4" s="66"/>
      <c r="AA4" s="66"/>
      <c r="AB4" s="66"/>
      <c r="AC4" s="66"/>
      <c r="AD4" s="66"/>
      <c r="AE4" s="47" t="s">
        <v>22</v>
      </c>
      <c r="AF4" s="48">
        <v>1</v>
      </c>
      <c r="AG4" s="48">
        <v>2</v>
      </c>
      <c r="AH4" s="48">
        <v>3</v>
      </c>
      <c r="AI4" s="48">
        <v>4</v>
      </c>
      <c r="AJ4" s="48">
        <v>5</v>
      </c>
      <c r="AK4" s="48">
        <v>6</v>
      </c>
      <c r="AL4" s="48">
        <v>7</v>
      </c>
      <c r="AM4" s="48">
        <v>8</v>
      </c>
      <c r="AN4" s="48">
        <v>9</v>
      </c>
      <c r="AO4" s="48">
        <v>10</v>
      </c>
      <c r="AP4" s="48">
        <v>11</v>
      </c>
      <c r="AQ4" s="48">
        <v>12</v>
      </c>
      <c r="AR4" s="48">
        <v>13</v>
      </c>
      <c r="AS4" s="48">
        <v>14</v>
      </c>
      <c r="AT4" s="48">
        <v>15</v>
      </c>
      <c r="AU4" s="48">
        <v>16</v>
      </c>
      <c r="AV4" s="48">
        <v>17</v>
      </c>
      <c r="AW4" s="49">
        <v>18</v>
      </c>
      <c r="AX4" s="135">
        <v>19</v>
      </c>
    </row>
    <row r="5" spans="1:50" x14ac:dyDescent="0.45">
      <c r="A5" s="30" t="s">
        <v>66</v>
      </c>
      <c r="B5" s="19"/>
      <c r="C5" s="19"/>
      <c r="D5" s="19"/>
      <c r="E5" s="31"/>
      <c r="F5" s="20"/>
      <c r="G5" s="32"/>
      <c r="H5" s="22"/>
      <c r="I5" s="33"/>
      <c r="J5" s="33"/>
      <c r="K5" s="33"/>
      <c r="L5" s="42"/>
      <c r="M5" s="23"/>
      <c r="N5" s="23"/>
      <c r="O5" s="23"/>
      <c r="P5" s="21"/>
      <c r="Q5" s="21"/>
      <c r="R5" s="21"/>
      <c r="S5" s="21"/>
      <c r="T5" s="21"/>
      <c r="U5" s="23"/>
      <c r="V5" s="23" t="s">
        <v>67</v>
      </c>
      <c r="W5" s="24"/>
      <c r="X5" s="24" t="s">
        <v>68</v>
      </c>
      <c r="Y5" s="24"/>
      <c r="Z5" s="67"/>
      <c r="AA5" s="67"/>
      <c r="AB5" s="67"/>
      <c r="AC5" s="67"/>
      <c r="AD5" s="67"/>
    </row>
    <row r="6" spans="1:50" x14ac:dyDescent="0.45">
      <c r="A6" s="34"/>
      <c r="B6" s="19"/>
      <c r="C6" s="19"/>
      <c r="D6" s="19"/>
      <c r="E6" s="35"/>
      <c r="F6" s="20"/>
      <c r="G6" s="36"/>
      <c r="H6" s="22"/>
      <c r="I6" s="37"/>
      <c r="J6" s="37"/>
      <c r="K6" s="37"/>
      <c r="L6" s="42"/>
      <c r="M6" s="23"/>
      <c r="N6" s="23"/>
      <c r="O6" s="23"/>
      <c r="P6" s="21"/>
      <c r="Q6" s="21"/>
      <c r="R6" s="21"/>
      <c r="S6" s="21"/>
      <c r="T6" s="21"/>
      <c r="U6" s="23"/>
      <c r="V6" s="23"/>
      <c r="W6" s="24"/>
      <c r="X6" s="24"/>
      <c r="Y6" s="24"/>
      <c r="Z6" s="67"/>
      <c r="AA6" s="67"/>
      <c r="AB6" s="67"/>
      <c r="AC6" s="67"/>
      <c r="AD6" s="67"/>
    </row>
    <row r="7" spans="1:50" x14ac:dyDescent="0.45">
      <c r="A7" s="34"/>
      <c r="B7" s="19"/>
      <c r="C7" s="19"/>
      <c r="D7" s="19"/>
      <c r="E7" s="35"/>
      <c r="F7" s="20"/>
      <c r="G7" s="36"/>
      <c r="H7" s="22"/>
      <c r="I7" s="37"/>
      <c r="J7" s="37"/>
      <c r="K7" s="37"/>
      <c r="L7" s="42"/>
      <c r="M7" s="23"/>
      <c r="N7" s="23"/>
      <c r="O7" s="23"/>
      <c r="P7" s="21"/>
      <c r="Q7" s="21"/>
      <c r="R7" s="21"/>
      <c r="S7" s="21"/>
      <c r="T7" s="21"/>
      <c r="U7" s="23"/>
      <c r="V7" s="23"/>
      <c r="W7" s="24"/>
      <c r="X7" s="24"/>
      <c r="Y7" s="24"/>
      <c r="Z7" s="67"/>
      <c r="AA7" s="67"/>
      <c r="AB7" s="67"/>
      <c r="AC7" s="67"/>
      <c r="AD7" s="67"/>
    </row>
    <row r="8" spans="1:50" x14ac:dyDescent="0.45">
      <c r="A8" s="34"/>
      <c r="B8" s="19"/>
      <c r="C8" s="19"/>
      <c r="D8" s="19"/>
      <c r="E8" s="35"/>
      <c r="F8" s="20"/>
      <c r="G8" s="36"/>
      <c r="H8" s="22"/>
      <c r="I8" s="37"/>
      <c r="J8" s="37"/>
      <c r="K8" s="37"/>
      <c r="L8" s="42"/>
      <c r="M8" s="23"/>
      <c r="N8" s="23"/>
      <c r="O8" s="23"/>
      <c r="P8" s="21"/>
      <c r="Q8" s="21"/>
      <c r="R8" s="21"/>
      <c r="S8" s="21"/>
      <c r="T8" s="21"/>
      <c r="U8" s="23"/>
      <c r="V8" s="23"/>
      <c r="W8" s="24"/>
      <c r="X8" s="24"/>
      <c r="Y8" s="24"/>
      <c r="Z8" s="67"/>
      <c r="AA8" s="67"/>
      <c r="AB8" s="67"/>
      <c r="AC8" s="67"/>
      <c r="AD8" s="67"/>
    </row>
    <row r="10" spans="1:50" x14ac:dyDescent="0.45">
      <c r="A10" s="39" t="s">
        <v>69</v>
      </c>
      <c r="B10" s="39"/>
      <c r="C10" s="39"/>
    </row>
    <row r="12" spans="1:50" ht="14.65" thickBot="1" x14ac:dyDescent="0.5"/>
    <row r="13" spans="1:50" ht="14.65" thickBot="1" x14ac:dyDescent="0.5">
      <c r="A13" s="50" t="s">
        <v>70</v>
      </c>
      <c r="AE13" s="44"/>
      <c r="AF13" s="45" t="s">
        <v>3</v>
      </c>
      <c r="AG13" s="45" t="s">
        <v>4</v>
      </c>
      <c r="AH13" s="45" t="s">
        <v>5</v>
      </c>
      <c r="AI13" s="45" t="s">
        <v>6</v>
      </c>
      <c r="AJ13" s="45" t="s">
        <v>7</v>
      </c>
      <c r="AK13" s="45" t="s">
        <v>8</v>
      </c>
      <c r="AL13" s="45" t="s">
        <v>9</v>
      </c>
      <c r="AM13" s="45" t="s">
        <v>10</v>
      </c>
      <c r="AN13" s="45" t="s">
        <v>11</v>
      </c>
      <c r="AO13" s="45" t="s">
        <v>12</v>
      </c>
      <c r="AP13" s="45" t="s">
        <v>13</v>
      </c>
      <c r="AQ13" s="45" t="s">
        <v>14</v>
      </c>
      <c r="AR13" s="45" t="s">
        <v>15</v>
      </c>
      <c r="AS13" s="45" t="s">
        <v>16</v>
      </c>
      <c r="AT13" s="45" t="s">
        <v>17</v>
      </c>
      <c r="AU13" s="45" t="s">
        <v>18</v>
      </c>
      <c r="AV13" s="45" t="s">
        <v>19</v>
      </c>
      <c r="AW13" s="46" t="s">
        <v>20</v>
      </c>
      <c r="AX13" s="135" t="s">
        <v>21</v>
      </c>
    </row>
    <row r="14" spans="1:50" ht="14.65" thickBot="1" x14ac:dyDescent="0.5">
      <c r="A14" s="25" t="s">
        <v>41</v>
      </c>
      <c r="B14" s="26" t="s">
        <v>42</v>
      </c>
      <c r="C14" s="26" t="s">
        <v>43</v>
      </c>
      <c r="D14" s="26" t="s">
        <v>44</v>
      </c>
      <c r="E14" s="26" t="s">
        <v>45</v>
      </c>
      <c r="F14" s="26" t="s">
        <v>46</v>
      </c>
      <c r="G14" s="27" t="s">
        <v>47</v>
      </c>
      <c r="H14" s="27" t="s">
        <v>48</v>
      </c>
      <c r="I14" s="28" t="s">
        <v>49</v>
      </c>
      <c r="J14" s="28" t="s">
        <v>50</v>
      </c>
      <c r="K14" s="28" t="s">
        <v>51</v>
      </c>
      <c r="L14" s="29" t="s">
        <v>52</v>
      </c>
      <c r="M14" s="29" t="s">
        <v>53</v>
      </c>
      <c r="N14" s="26" t="s">
        <v>54</v>
      </c>
      <c r="O14" s="26" t="s">
        <v>55</v>
      </c>
      <c r="P14" s="26" t="s">
        <v>56</v>
      </c>
      <c r="Q14" s="26" t="s">
        <v>57</v>
      </c>
      <c r="R14" s="26" t="s">
        <v>58</v>
      </c>
      <c r="S14" s="26" t="s">
        <v>59</v>
      </c>
      <c r="T14" s="26" t="s">
        <v>60</v>
      </c>
      <c r="U14" s="26" t="s">
        <v>61</v>
      </c>
      <c r="V14" s="26" t="s">
        <v>62</v>
      </c>
      <c r="W14" s="26" t="s">
        <v>63</v>
      </c>
      <c r="X14" s="29" t="s">
        <v>71</v>
      </c>
      <c r="Y14" s="29" t="s">
        <v>65</v>
      </c>
      <c r="Z14" s="68"/>
      <c r="AA14" s="68"/>
      <c r="AB14" s="68"/>
      <c r="AC14" s="68"/>
      <c r="AD14" s="68"/>
      <c r="AE14" s="47" t="s">
        <v>22</v>
      </c>
      <c r="AF14" s="48">
        <v>1</v>
      </c>
      <c r="AG14" s="48">
        <v>2</v>
      </c>
      <c r="AH14" s="48">
        <v>3</v>
      </c>
      <c r="AI14" s="48">
        <v>4</v>
      </c>
      <c r="AJ14" s="48">
        <v>5</v>
      </c>
      <c r="AK14" s="48">
        <v>6</v>
      </c>
      <c r="AL14" s="48">
        <v>7</v>
      </c>
      <c r="AM14" s="48">
        <v>8</v>
      </c>
      <c r="AN14" s="48">
        <v>9</v>
      </c>
      <c r="AO14" s="48">
        <v>10</v>
      </c>
      <c r="AP14" s="48">
        <v>11</v>
      </c>
      <c r="AQ14" s="48">
        <v>12</v>
      </c>
      <c r="AR14" s="48">
        <v>13</v>
      </c>
      <c r="AS14" s="48">
        <v>14</v>
      </c>
      <c r="AT14" s="48">
        <v>15</v>
      </c>
      <c r="AU14" s="48">
        <v>16</v>
      </c>
      <c r="AV14" s="48">
        <v>17</v>
      </c>
      <c r="AW14" s="49">
        <v>18</v>
      </c>
      <c r="AX14" s="135">
        <v>19</v>
      </c>
    </row>
    <row r="15" spans="1:50" x14ac:dyDescent="0.45">
      <c r="A15" s="30" t="s">
        <v>66</v>
      </c>
      <c r="B15" s="19"/>
      <c r="C15" s="19"/>
      <c r="D15" s="19"/>
      <c r="E15" s="31"/>
      <c r="F15" s="20"/>
      <c r="G15" s="32"/>
      <c r="H15" s="22"/>
      <c r="I15" s="33"/>
      <c r="J15" s="33"/>
      <c r="K15" s="33"/>
      <c r="L15" s="42"/>
      <c r="M15" s="23"/>
      <c r="N15" s="23"/>
      <c r="O15" s="23"/>
      <c r="P15" s="21"/>
      <c r="Q15" s="21"/>
      <c r="R15" s="21"/>
      <c r="S15" s="21"/>
      <c r="T15" s="21"/>
      <c r="U15" s="23"/>
      <c r="V15" s="23" t="s">
        <v>67</v>
      </c>
      <c r="W15" s="24"/>
      <c r="X15" s="24" t="s">
        <v>68</v>
      </c>
      <c r="Y15" s="24"/>
      <c r="Z15" s="67"/>
      <c r="AA15" s="67"/>
      <c r="AB15" s="67"/>
      <c r="AC15" s="67"/>
      <c r="AD15" s="67"/>
    </row>
    <row r="16" spans="1:50" x14ac:dyDescent="0.45">
      <c r="A16" s="34"/>
      <c r="B16" s="19"/>
      <c r="C16" s="19"/>
      <c r="D16" s="19"/>
      <c r="E16" s="35"/>
      <c r="F16" s="20"/>
      <c r="G16" s="36"/>
      <c r="H16" s="22"/>
      <c r="I16" s="37"/>
      <c r="J16" s="37"/>
      <c r="K16" s="37"/>
      <c r="L16" s="42"/>
      <c r="M16" s="23"/>
      <c r="N16" s="23"/>
      <c r="O16" s="23"/>
      <c r="P16" s="21"/>
      <c r="Q16" s="21"/>
      <c r="R16" s="21"/>
      <c r="S16" s="21"/>
      <c r="T16" s="21"/>
      <c r="U16" s="23"/>
      <c r="V16" s="23"/>
      <c r="W16" s="24"/>
      <c r="X16" s="24"/>
      <c r="Y16" s="24"/>
      <c r="Z16" s="67"/>
      <c r="AA16" s="67"/>
      <c r="AB16" s="67"/>
      <c r="AC16" s="67"/>
      <c r="AD16" s="67"/>
    </row>
    <row r="17" spans="1:50" x14ac:dyDescent="0.45">
      <c r="A17" s="34"/>
      <c r="B17" s="19"/>
      <c r="C17" s="19"/>
      <c r="D17" s="19"/>
      <c r="E17" s="35"/>
      <c r="F17" s="20"/>
      <c r="G17" s="36"/>
      <c r="H17" s="22"/>
      <c r="I17" s="37"/>
      <c r="J17" s="37"/>
      <c r="K17" s="37"/>
      <c r="L17" s="42"/>
      <c r="M17" s="23"/>
      <c r="N17" s="23"/>
      <c r="O17" s="23"/>
      <c r="P17" s="21"/>
      <c r="Q17" s="21"/>
      <c r="R17" s="21"/>
      <c r="S17" s="21"/>
      <c r="T17" s="21"/>
      <c r="U17" s="23"/>
      <c r="V17" s="23"/>
      <c r="W17" s="24"/>
      <c r="X17" s="24"/>
      <c r="Y17" s="24"/>
      <c r="Z17" s="67"/>
      <c r="AA17" s="67"/>
      <c r="AB17" s="67"/>
      <c r="AC17" s="67"/>
      <c r="AD17" s="67"/>
    </row>
    <row r="18" spans="1:50" x14ac:dyDescent="0.45">
      <c r="A18" s="34"/>
      <c r="B18" s="19"/>
      <c r="C18" s="19"/>
      <c r="D18" s="19"/>
      <c r="E18" s="35"/>
      <c r="F18" s="20"/>
      <c r="G18" s="36"/>
      <c r="H18" s="22"/>
      <c r="I18" s="37"/>
      <c r="J18" s="37"/>
      <c r="K18" s="37"/>
      <c r="L18" s="42"/>
      <c r="M18" s="23"/>
      <c r="N18" s="23"/>
      <c r="O18" s="23"/>
      <c r="P18" s="21"/>
      <c r="Q18" s="21"/>
      <c r="R18" s="21"/>
      <c r="S18" s="21"/>
      <c r="T18" s="21"/>
      <c r="U18" s="23"/>
      <c r="V18" s="23"/>
      <c r="W18" s="24"/>
      <c r="X18" s="24"/>
      <c r="Y18" s="24"/>
      <c r="Z18" s="67"/>
      <c r="AA18" s="67"/>
      <c r="AB18" s="67"/>
      <c r="AC18" s="67"/>
      <c r="AD18" s="67"/>
    </row>
    <row r="20" spans="1:50" x14ac:dyDescent="0.45">
      <c r="A20" s="39" t="s">
        <v>69</v>
      </c>
      <c r="B20" s="39"/>
      <c r="C20" s="39"/>
    </row>
    <row r="22" spans="1:50" ht="14.65" thickBot="1" x14ac:dyDescent="0.5"/>
    <row r="23" spans="1:50" ht="14.65" thickBot="1" x14ac:dyDescent="0.5">
      <c r="A23" s="50" t="s">
        <v>72</v>
      </c>
      <c r="AE23" s="44"/>
      <c r="AF23" s="45" t="s">
        <v>3</v>
      </c>
      <c r="AG23" s="45" t="s">
        <v>4</v>
      </c>
      <c r="AH23" s="45" t="s">
        <v>5</v>
      </c>
      <c r="AI23" s="45" t="s">
        <v>6</v>
      </c>
      <c r="AJ23" s="45" t="s">
        <v>7</v>
      </c>
      <c r="AK23" s="45" t="s">
        <v>8</v>
      </c>
      <c r="AL23" s="45" t="s">
        <v>9</v>
      </c>
      <c r="AM23" s="45" t="s">
        <v>10</v>
      </c>
      <c r="AN23" s="45" t="s">
        <v>11</v>
      </c>
      <c r="AO23" s="45" t="s">
        <v>12</v>
      </c>
      <c r="AP23" s="45" t="s">
        <v>13</v>
      </c>
      <c r="AQ23" s="45" t="s">
        <v>14</v>
      </c>
      <c r="AR23" s="45" t="s">
        <v>15</v>
      </c>
      <c r="AS23" s="45" t="s">
        <v>16</v>
      </c>
      <c r="AT23" s="45" t="s">
        <v>17</v>
      </c>
      <c r="AU23" s="45" t="s">
        <v>18</v>
      </c>
      <c r="AV23" s="45" t="s">
        <v>19</v>
      </c>
      <c r="AW23" s="46" t="s">
        <v>20</v>
      </c>
      <c r="AX23" s="135" t="s">
        <v>21</v>
      </c>
    </row>
    <row r="24" spans="1:50" ht="14.65" thickBot="1" x14ac:dyDescent="0.5">
      <c r="A24" s="25" t="s">
        <v>41</v>
      </c>
      <c r="B24" s="26" t="s">
        <v>42</v>
      </c>
      <c r="C24" s="26" t="s">
        <v>43</v>
      </c>
      <c r="D24" s="26" t="s">
        <v>44</v>
      </c>
      <c r="E24" s="26" t="s">
        <v>45</v>
      </c>
      <c r="F24" s="26" t="s">
        <v>46</v>
      </c>
      <c r="G24" s="27" t="s">
        <v>47</v>
      </c>
      <c r="H24" s="27" t="s">
        <v>48</v>
      </c>
      <c r="I24" s="28" t="s">
        <v>49</v>
      </c>
      <c r="J24" s="28" t="s">
        <v>50</v>
      </c>
      <c r="K24" s="28" t="s">
        <v>51</v>
      </c>
      <c r="L24" s="29" t="s">
        <v>52</v>
      </c>
      <c r="M24" s="29" t="s">
        <v>53</v>
      </c>
      <c r="N24" s="26" t="s">
        <v>54</v>
      </c>
      <c r="O24" s="26" t="s">
        <v>55</v>
      </c>
      <c r="P24" s="26" t="s">
        <v>56</v>
      </c>
      <c r="Q24" s="26" t="s">
        <v>57</v>
      </c>
      <c r="R24" s="26" t="s">
        <v>58</v>
      </c>
      <c r="S24" s="26" t="s">
        <v>59</v>
      </c>
      <c r="T24" s="26" t="s">
        <v>60</v>
      </c>
      <c r="U24" s="26" t="s">
        <v>61</v>
      </c>
      <c r="V24" s="26" t="s">
        <v>62</v>
      </c>
      <c r="W24" s="26" t="s">
        <v>63</v>
      </c>
      <c r="X24" s="29" t="s">
        <v>71</v>
      </c>
      <c r="Y24" s="29" t="s">
        <v>65</v>
      </c>
      <c r="Z24" s="68"/>
      <c r="AA24" s="68"/>
      <c r="AB24" s="68"/>
      <c r="AC24" s="68"/>
      <c r="AD24" s="68"/>
      <c r="AE24" s="47" t="s">
        <v>22</v>
      </c>
      <c r="AF24" s="48">
        <v>1</v>
      </c>
      <c r="AG24" s="48">
        <v>2</v>
      </c>
      <c r="AH24" s="48">
        <v>3</v>
      </c>
      <c r="AI24" s="48">
        <v>4</v>
      </c>
      <c r="AJ24" s="48">
        <v>5</v>
      </c>
      <c r="AK24" s="48">
        <v>6</v>
      </c>
      <c r="AL24" s="48">
        <v>7</v>
      </c>
      <c r="AM24" s="48">
        <v>8</v>
      </c>
      <c r="AN24" s="48">
        <v>9</v>
      </c>
      <c r="AO24" s="48">
        <v>10</v>
      </c>
      <c r="AP24" s="48">
        <v>11</v>
      </c>
      <c r="AQ24" s="48">
        <v>12</v>
      </c>
      <c r="AR24" s="48">
        <v>13</v>
      </c>
      <c r="AS24" s="48">
        <v>14</v>
      </c>
      <c r="AT24" s="48">
        <v>15</v>
      </c>
      <c r="AU24" s="48">
        <v>16</v>
      </c>
      <c r="AV24" s="48">
        <v>17</v>
      </c>
      <c r="AW24" s="49">
        <v>18</v>
      </c>
      <c r="AX24" s="135">
        <v>19</v>
      </c>
    </row>
    <row r="25" spans="1:50" x14ac:dyDescent="0.45">
      <c r="A25" s="30" t="s">
        <v>66</v>
      </c>
      <c r="B25" s="19"/>
      <c r="C25" s="19"/>
      <c r="D25" s="19"/>
      <c r="E25" s="31"/>
      <c r="F25" s="20"/>
      <c r="G25" s="32"/>
      <c r="H25" s="22"/>
      <c r="I25" s="33"/>
      <c r="J25" s="33"/>
      <c r="K25" s="33"/>
      <c r="L25" s="42"/>
      <c r="M25" s="23"/>
      <c r="N25" s="23"/>
      <c r="O25" s="23"/>
      <c r="P25" s="21"/>
      <c r="Q25" s="21"/>
      <c r="R25" s="21"/>
      <c r="S25" s="21"/>
      <c r="T25" s="21"/>
      <c r="U25" s="23"/>
      <c r="V25" s="23" t="s">
        <v>67</v>
      </c>
      <c r="W25" s="24"/>
      <c r="X25" s="24" t="s">
        <v>68</v>
      </c>
      <c r="Y25" s="24"/>
      <c r="Z25" s="67"/>
      <c r="AA25" s="67"/>
      <c r="AB25" s="67"/>
      <c r="AC25" s="67"/>
      <c r="AD25" s="67"/>
    </row>
    <row r="26" spans="1:50" x14ac:dyDescent="0.45">
      <c r="A26" s="34"/>
      <c r="B26" s="19"/>
      <c r="C26" s="19"/>
      <c r="D26" s="19"/>
      <c r="E26" s="35"/>
      <c r="F26" s="20"/>
      <c r="G26" s="36"/>
      <c r="H26" s="22"/>
      <c r="I26" s="37"/>
      <c r="J26" s="37"/>
      <c r="K26" s="37"/>
      <c r="L26" s="42"/>
      <c r="M26" s="23"/>
      <c r="N26" s="23"/>
      <c r="O26" s="23"/>
      <c r="P26" s="21"/>
      <c r="Q26" s="21"/>
      <c r="R26" s="21"/>
      <c r="S26" s="21"/>
      <c r="T26" s="21"/>
      <c r="U26" s="23"/>
      <c r="V26" s="23"/>
      <c r="W26" s="24"/>
      <c r="X26" s="24"/>
      <c r="Y26" s="24"/>
      <c r="Z26" s="67"/>
      <c r="AA26" s="67"/>
      <c r="AB26" s="67"/>
      <c r="AC26" s="67"/>
      <c r="AD26" s="67"/>
    </row>
    <row r="27" spans="1:50" x14ac:dyDescent="0.45">
      <c r="A27" s="34"/>
      <c r="B27" s="19"/>
      <c r="C27" s="19"/>
      <c r="D27" s="19"/>
      <c r="E27" s="35"/>
      <c r="F27" s="20"/>
      <c r="G27" s="36"/>
      <c r="H27" s="22"/>
      <c r="I27" s="37"/>
      <c r="J27" s="37"/>
      <c r="K27" s="37"/>
      <c r="L27" s="42"/>
      <c r="M27" s="23"/>
      <c r="N27" s="23"/>
      <c r="O27" s="23"/>
      <c r="P27" s="21"/>
      <c r="Q27" s="21"/>
      <c r="R27" s="21"/>
      <c r="S27" s="21"/>
      <c r="T27" s="21"/>
      <c r="U27" s="23"/>
      <c r="V27" s="23"/>
      <c r="W27" s="24"/>
      <c r="X27" s="24"/>
      <c r="Y27" s="24"/>
      <c r="Z27" s="67"/>
      <c r="AA27" s="67"/>
      <c r="AB27" s="67"/>
      <c r="AC27" s="67"/>
      <c r="AD27" s="67"/>
    </row>
    <row r="28" spans="1:50" x14ac:dyDescent="0.45">
      <c r="A28" s="34"/>
      <c r="B28" s="19"/>
      <c r="C28" s="19"/>
      <c r="D28" s="19"/>
      <c r="E28" s="35"/>
      <c r="F28" s="20"/>
      <c r="G28" s="36"/>
      <c r="H28" s="22"/>
      <c r="I28" s="37"/>
      <c r="J28" s="37"/>
      <c r="K28" s="37"/>
      <c r="L28" s="42"/>
      <c r="M28" s="23"/>
      <c r="N28" s="23"/>
      <c r="O28" s="23"/>
      <c r="P28" s="21"/>
      <c r="Q28" s="21"/>
      <c r="R28" s="21"/>
      <c r="S28" s="21"/>
      <c r="T28" s="21"/>
      <c r="U28" s="23"/>
      <c r="V28" s="23"/>
      <c r="W28" s="24"/>
      <c r="X28" s="24"/>
      <c r="Y28" s="24"/>
      <c r="Z28" s="67"/>
      <c r="AA28" s="67"/>
      <c r="AB28" s="67"/>
      <c r="AC28" s="67"/>
      <c r="AD28" s="67"/>
    </row>
    <row r="30" spans="1:50" x14ac:dyDescent="0.45">
      <c r="A30" s="39" t="s">
        <v>69</v>
      </c>
      <c r="B30" s="39"/>
      <c r="C30" s="39"/>
    </row>
    <row r="32" spans="1:50" ht="14.65" thickBot="1" x14ac:dyDescent="0.5"/>
    <row r="33" spans="1:50" ht="14.65" thickBot="1" x14ac:dyDescent="0.5">
      <c r="A33" s="50" t="s">
        <v>73</v>
      </c>
      <c r="AE33" s="44"/>
      <c r="AF33" s="45" t="s">
        <v>3</v>
      </c>
      <c r="AG33" s="45" t="s">
        <v>4</v>
      </c>
      <c r="AH33" s="45" t="s">
        <v>5</v>
      </c>
      <c r="AI33" s="45" t="s">
        <v>6</v>
      </c>
      <c r="AJ33" s="45" t="s">
        <v>7</v>
      </c>
      <c r="AK33" s="45" t="s">
        <v>8</v>
      </c>
      <c r="AL33" s="45" t="s">
        <v>9</v>
      </c>
      <c r="AM33" s="45" t="s">
        <v>10</v>
      </c>
      <c r="AN33" s="45" t="s">
        <v>11</v>
      </c>
      <c r="AO33" s="45" t="s">
        <v>12</v>
      </c>
      <c r="AP33" s="45" t="s">
        <v>13</v>
      </c>
      <c r="AQ33" s="45" t="s">
        <v>14</v>
      </c>
      <c r="AR33" s="45" t="s">
        <v>15</v>
      </c>
      <c r="AS33" s="45" t="s">
        <v>16</v>
      </c>
      <c r="AT33" s="45" t="s">
        <v>17</v>
      </c>
      <c r="AU33" s="45" t="s">
        <v>18</v>
      </c>
      <c r="AV33" s="45" t="s">
        <v>19</v>
      </c>
      <c r="AW33" s="46" t="s">
        <v>20</v>
      </c>
      <c r="AX33" s="135" t="s">
        <v>21</v>
      </c>
    </row>
    <row r="34" spans="1:50" ht="14.65" thickBot="1" x14ac:dyDescent="0.5">
      <c r="A34" s="25" t="s">
        <v>41</v>
      </c>
      <c r="B34" s="26" t="s">
        <v>42</v>
      </c>
      <c r="C34" s="26" t="s">
        <v>43</v>
      </c>
      <c r="D34" s="26" t="s">
        <v>44</v>
      </c>
      <c r="E34" s="26" t="s">
        <v>45</v>
      </c>
      <c r="F34" s="26" t="s">
        <v>46</v>
      </c>
      <c r="G34" s="27" t="s">
        <v>47</v>
      </c>
      <c r="H34" s="27" t="s">
        <v>48</v>
      </c>
      <c r="I34" s="28" t="s">
        <v>49</v>
      </c>
      <c r="J34" s="28" t="s">
        <v>50</v>
      </c>
      <c r="K34" s="28" t="s">
        <v>51</v>
      </c>
      <c r="L34" s="29" t="s">
        <v>52</v>
      </c>
      <c r="M34" s="29" t="s">
        <v>53</v>
      </c>
      <c r="N34" s="26" t="s">
        <v>54</v>
      </c>
      <c r="O34" s="26" t="s">
        <v>55</v>
      </c>
      <c r="P34" s="26" t="s">
        <v>56</v>
      </c>
      <c r="Q34" s="26" t="s">
        <v>57</v>
      </c>
      <c r="R34" s="26" t="s">
        <v>58</v>
      </c>
      <c r="S34" s="26" t="s">
        <v>59</v>
      </c>
      <c r="T34" s="26" t="s">
        <v>60</v>
      </c>
      <c r="U34" s="26" t="s">
        <v>61</v>
      </c>
      <c r="V34" s="26" t="s">
        <v>62</v>
      </c>
      <c r="W34" s="26" t="s">
        <v>63</v>
      </c>
      <c r="X34" s="29" t="s">
        <v>71</v>
      </c>
      <c r="Y34" s="29" t="s">
        <v>65</v>
      </c>
      <c r="Z34" s="68"/>
      <c r="AA34" s="68"/>
      <c r="AB34" s="68"/>
      <c r="AC34" s="68"/>
      <c r="AD34" s="68"/>
      <c r="AE34" s="47" t="s">
        <v>22</v>
      </c>
      <c r="AF34" s="48">
        <v>1</v>
      </c>
      <c r="AG34" s="48">
        <v>2</v>
      </c>
      <c r="AH34" s="48">
        <v>3</v>
      </c>
      <c r="AI34" s="48">
        <v>4</v>
      </c>
      <c r="AJ34" s="48">
        <v>5</v>
      </c>
      <c r="AK34" s="48">
        <v>6</v>
      </c>
      <c r="AL34" s="48">
        <v>7</v>
      </c>
      <c r="AM34" s="48">
        <v>8</v>
      </c>
      <c r="AN34" s="48">
        <v>9</v>
      </c>
      <c r="AO34" s="48">
        <v>10</v>
      </c>
      <c r="AP34" s="48">
        <v>11</v>
      </c>
      <c r="AQ34" s="48">
        <v>12</v>
      </c>
      <c r="AR34" s="48">
        <v>13</v>
      </c>
      <c r="AS34" s="48">
        <v>14</v>
      </c>
      <c r="AT34" s="48">
        <v>15</v>
      </c>
      <c r="AU34" s="48">
        <v>16</v>
      </c>
      <c r="AV34" s="48">
        <v>17</v>
      </c>
      <c r="AW34" s="49">
        <v>18</v>
      </c>
      <c r="AX34" s="135">
        <v>19</v>
      </c>
    </row>
    <row r="35" spans="1:50" x14ac:dyDescent="0.45">
      <c r="A35" s="30" t="s">
        <v>66</v>
      </c>
      <c r="B35" s="19"/>
      <c r="C35" s="19"/>
      <c r="D35" s="19"/>
      <c r="E35" s="31"/>
      <c r="F35" s="20"/>
      <c r="G35" s="32"/>
      <c r="H35" s="22"/>
      <c r="I35" s="33"/>
      <c r="J35" s="33"/>
      <c r="K35" s="33"/>
      <c r="L35" s="42"/>
      <c r="M35" s="23"/>
      <c r="N35" s="23"/>
      <c r="O35" s="23"/>
      <c r="P35" s="21"/>
      <c r="Q35" s="21"/>
      <c r="R35" s="21"/>
      <c r="S35" s="21"/>
      <c r="T35" s="21"/>
      <c r="U35" s="23"/>
      <c r="V35" s="23" t="s">
        <v>67</v>
      </c>
      <c r="W35" s="24"/>
      <c r="X35" s="24" t="s">
        <v>68</v>
      </c>
      <c r="Y35" s="24"/>
      <c r="Z35" s="67"/>
      <c r="AA35" s="67"/>
      <c r="AB35" s="67"/>
      <c r="AC35" s="67"/>
      <c r="AD35" s="67"/>
    </row>
    <row r="36" spans="1:50" x14ac:dyDescent="0.45">
      <c r="A36" s="34"/>
      <c r="B36" s="19"/>
      <c r="C36" s="19"/>
      <c r="D36" s="19"/>
      <c r="E36" s="35"/>
      <c r="F36" s="20"/>
      <c r="G36" s="36"/>
      <c r="H36" s="22"/>
      <c r="I36" s="37"/>
      <c r="J36" s="37"/>
      <c r="K36" s="37"/>
      <c r="L36" s="42"/>
      <c r="M36" s="23"/>
      <c r="N36" s="23"/>
      <c r="O36" s="23"/>
      <c r="P36" s="21"/>
      <c r="Q36" s="21"/>
      <c r="R36" s="21"/>
      <c r="S36" s="21"/>
      <c r="T36" s="21"/>
      <c r="U36" s="23"/>
      <c r="V36" s="23"/>
      <c r="W36" s="24"/>
      <c r="X36" s="24"/>
      <c r="Y36" s="24"/>
      <c r="Z36" s="67"/>
      <c r="AA36" s="67"/>
      <c r="AB36" s="67"/>
      <c r="AC36" s="67"/>
      <c r="AD36" s="67"/>
    </row>
    <row r="37" spans="1:50" x14ac:dyDescent="0.45">
      <c r="A37" s="34"/>
      <c r="B37" s="19"/>
      <c r="C37" s="19"/>
      <c r="D37" s="19"/>
      <c r="E37" s="35"/>
      <c r="F37" s="20"/>
      <c r="G37" s="36"/>
      <c r="H37" s="22"/>
      <c r="I37" s="37"/>
      <c r="J37" s="37"/>
      <c r="K37" s="37"/>
      <c r="L37" s="42"/>
      <c r="M37" s="23"/>
      <c r="N37" s="23"/>
      <c r="O37" s="23"/>
      <c r="P37" s="21"/>
      <c r="Q37" s="21"/>
      <c r="R37" s="21"/>
      <c r="S37" s="21"/>
      <c r="T37" s="21"/>
      <c r="U37" s="23"/>
      <c r="V37" s="23"/>
      <c r="W37" s="24"/>
      <c r="X37" s="24"/>
      <c r="Y37" s="24"/>
      <c r="Z37" s="67"/>
      <c r="AA37" s="67"/>
      <c r="AB37" s="67"/>
      <c r="AC37" s="67"/>
      <c r="AD37" s="67"/>
    </row>
    <row r="38" spans="1:50" x14ac:dyDescent="0.45">
      <c r="A38" s="34"/>
      <c r="B38" s="19"/>
      <c r="C38" s="19"/>
      <c r="D38" s="19"/>
      <c r="E38" s="35"/>
      <c r="F38" s="20"/>
      <c r="G38" s="36"/>
      <c r="H38" s="22"/>
      <c r="I38" s="37"/>
      <c r="J38" s="37"/>
      <c r="K38" s="37"/>
      <c r="L38" s="42"/>
      <c r="M38" s="23"/>
      <c r="N38" s="23"/>
      <c r="O38" s="23"/>
      <c r="P38" s="21"/>
      <c r="Q38" s="21"/>
      <c r="R38" s="21"/>
      <c r="S38" s="21"/>
      <c r="T38" s="21"/>
      <c r="U38" s="23"/>
      <c r="V38" s="23"/>
      <c r="W38" s="24"/>
      <c r="X38" s="24"/>
      <c r="Y38" s="24"/>
      <c r="Z38" s="67"/>
      <c r="AA38" s="67"/>
      <c r="AB38" s="67"/>
      <c r="AC38" s="67"/>
      <c r="AD38" s="67"/>
    </row>
    <row r="40" spans="1:50" x14ac:dyDescent="0.45">
      <c r="A40" s="39" t="s">
        <v>69</v>
      </c>
      <c r="B40" s="39"/>
      <c r="C40" s="39"/>
    </row>
    <row r="42" spans="1:50" ht="14.65" thickBot="1" x14ac:dyDescent="0.5"/>
    <row r="43" spans="1:50" ht="14.65" thickBot="1" x14ac:dyDescent="0.5">
      <c r="A43" s="50" t="s">
        <v>74</v>
      </c>
      <c r="AE43" s="44"/>
      <c r="AF43" s="45" t="s">
        <v>3</v>
      </c>
      <c r="AG43" s="45" t="s">
        <v>4</v>
      </c>
      <c r="AH43" s="45" t="s">
        <v>5</v>
      </c>
      <c r="AI43" s="45" t="s">
        <v>6</v>
      </c>
      <c r="AJ43" s="45" t="s">
        <v>7</v>
      </c>
      <c r="AK43" s="45" t="s">
        <v>8</v>
      </c>
      <c r="AL43" s="45" t="s">
        <v>9</v>
      </c>
      <c r="AM43" s="45" t="s">
        <v>10</v>
      </c>
      <c r="AN43" s="45" t="s">
        <v>11</v>
      </c>
      <c r="AO43" s="45" t="s">
        <v>12</v>
      </c>
      <c r="AP43" s="45" t="s">
        <v>13</v>
      </c>
      <c r="AQ43" s="45" t="s">
        <v>14</v>
      </c>
      <c r="AR43" s="45" t="s">
        <v>15</v>
      </c>
      <c r="AS43" s="45" t="s">
        <v>16</v>
      </c>
      <c r="AT43" s="45" t="s">
        <v>17</v>
      </c>
      <c r="AU43" s="45" t="s">
        <v>18</v>
      </c>
      <c r="AV43" s="45" t="s">
        <v>19</v>
      </c>
      <c r="AW43" s="46" t="s">
        <v>20</v>
      </c>
      <c r="AX43" s="135" t="s">
        <v>21</v>
      </c>
    </row>
    <row r="44" spans="1:50" ht="14.65" thickBot="1" x14ac:dyDescent="0.5">
      <c r="A44" s="25" t="s">
        <v>41</v>
      </c>
      <c r="B44" s="26" t="s">
        <v>42</v>
      </c>
      <c r="C44" s="26" t="s">
        <v>43</v>
      </c>
      <c r="D44" s="26" t="s">
        <v>44</v>
      </c>
      <c r="E44" s="26" t="s">
        <v>45</v>
      </c>
      <c r="F44" s="26" t="s">
        <v>46</v>
      </c>
      <c r="G44" s="27" t="s">
        <v>47</v>
      </c>
      <c r="H44" s="27" t="s">
        <v>48</v>
      </c>
      <c r="I44" s="28" t="s">
        <v>49</v>
      </c>
      <c r="J44" s="28" t="s">
        <v>50</v>
      </c>
      <c r="K44" s="28" t="s">
        <v>51</v>
      </c>
      <c r="L44" s="29" t="s">
        <v>52</v>
      </c>
      <c r="M44" s="29" t="s">
        <v>53</v>
      </c>
      <c r="N44" s="26" t="s">
        <v>54</v>
      </c>
      <c r="O44" s="26" t="s">
        <v>55</v>
      </c>
      <c r="P44" s="26" t="s">
        <v>56</v>
      </c>
      <c r="Q44" s="26" t="s">
        <v>57</v>
      </c>
      <c r="R44" s="26" t="s">
        <v>58</v>
      </c>
      <c r="S44" s="26" t="s">
        <v>59</v>
      </c>
      <c r="T44" s="26" t="s">
        <v>60</v>
      </c>
      <c r="U44" s="26" t="s">
        <v>61</v>
      </c>
      <c r="V44" s="26" t="s">
        <v>62</v>
      </c>
      <c r="W44" s="26" t="s">
        <v>63</v>
      </c>
      <c r="X44" s="29" t="s">
        <v>71</v>
      </c>
      <c r="Y44" s="29" t="s">
        <v>65</v>
      </c>
      <c r="Z44" s="68"/>
      <c r="AA44" s="68"/>
      <c r="AB44" s="68"/>
      <c r="AC44" s="68"/>
      <c r="AD44" s="68"/>
      <c r="AE44" s="47" t="s">
        <v>22</v>
      </c>
      <c r="AF44" s="48">
        <v>1</v>
      </c>
      <c r="AG44" s="48">
        <v>2</v>
      </c>
      <c r="AH44" s="48">
        <v>3</v>
      </c>
      <c r="AI44" s="48">
        <v>4</v>
      </c>
      <c r="AJ44" s="48">
        <v>5</v>
      </c>
      <c r="AK44" s="48">
        <v>6</v>
      </c>
      <c r="AL44" s="48">
        <v>7</v>
      </c>
      <c r="AM44" s="48">
        <v>8</v>
      </c>
      <c r="AN44" s="48">
        <v>9</v>
      </c>
      <c r="AO44" s="48">
        <v>10</v>
      </c>
      <c r="AP44" s="48">
        <v>11</v>
      </c>
      <c r="AQ44" s="48">
        <v>12</v>
      </c>
      <c r="AR44" s="48">
        <v>13</v>
      </c>
      <c r="AS44" s="48">
        <v>14</v>
      </c>
      <c r="AT44" s="48">
        <v>15</v>
      </c>
      <c r="AU44" s="48">
        <v>16</v>
      </c>
      <c r="AV44" s="48">
        <v>17</v>
      </c>
      <c r="AW44" s="49">
        <v>18</v>
      </c>
      <c r="AX44" s="135">
        <v>19</v>
      </c>
    </row>
    <row r="45" spans="1:50" x14ac:dyDescent="0.45">
      <c r="A45" s="30" t="s">
        <v>66</v>
      </c>
      <c r="B45" s="19"/>
      <c r="C45" s="19"/>
      <c r="D45" s="19"/>
      <c r="E45" s="31"/>
      <c r="F45" s="20"/>
      <c r="G45" s="32"/>
      <c r="H45" s="22"/>
      <c r="I45" s="33"/>
      <c r="J45" s="33"/>
      <c r="K45" s="33"/>
      <c r="L45" s="42"/>
      <c r="M45" s="23"/>
      <c r="N45" s="23"/>
      <c r="O45" s="23"/>
      <c r="P45" s="21"/>
      <c r="Q45" s="21"/>
      <c r="R45" s="21"/>
      <c r="S45" s="21"/>
      <c r="T45" s="21"/>
      <c r="U45" s="23"/>
      <c r="V45" s="23" t="s">
        <v>67</v>
      </c>
      <c r="W45" s="24"/>
      <c r="X45" s="24" t="s">
        <v>68</v>
      </c>
      <c r="Y45" s="24"/>
      <c r="Z45" s="67"/>
      <c r="AA45" s="67"/>
      <c r="AB45" s="67"/>
      <c r="AC45" s="67"/>
      <c r="AD45" s="67"/>
    </row>
    <row r="46" spans="1:50" x14ac:dyDescent="0.45">
      <c r="A46" s="249"/>
      <c r="B46" s="250"/>
      <c r="C46" s="250"/>
      <c r="D46" s="250"/>
      <c r="E46" s="251"/>
      <c r="F46" s="252"/>
      <c r="G46" s="253"/>
      <c r="H46" s="254"/>
      <c r="I46" s="255"/>
      <c r="J46" s="255"/>
      <c r="K46" s="255"/>
      <c r="L46" s="42"/>
      <c r="M46" s="256"/>
      <c r="N46" s="256"/>
      <c r="O46" s="23"/>
      <c r="P46" s="257"/>
      <c r="Q46" s="257"/>
      <c r="R46" s="257"/>
      <c r="S46" s="21"/>
      <c r="T46" s="21"/>
      <c r="U46" s="256"/>
      <c r="V46" s="256"/>
      <c r="W46" s="24"/>
      <c r="X46" s="24"/>
      <c r="Y46" s="24"/>
      <c r="Z46" s="67"/>
      <c r="AA46" s="67"/>
      <c r="AB46" s="67"/>
      <c r="AC46" s="67"/>
      <c r="AD46" s="67"/>
    </row>
    <row r="47" spans="1:50" x14ac:dyDescent="0.45">
      <c r="A47" s="258"/>
      <c r="B47" s="250"/>
      <c r="C47" s="250"/>
      <c r="D47" s="250"/>
      <c r="E47" s="251"/>
      <c r="F47" s="252"/>
      <c r="G47" s="253"/>
      <c r="H47" s="254"/>
      <c r="I47" s="255"/>
      <c r="J47" s="255"/>
      <c r="K47" s="255"/>
      <c r="L47" s="42"/>
      <c r="M47" s="256"/>
      <c r="N47" s="256"/>
      <c r="O47" s="23"/>
      <c r="P47" s="257"/>
      <c r="Q47" s="257"/>
      <c r="R47" s="257"/>
      <c r="S47" s="21"/>
      <c r="T47" s="21"/>
      <c r="U47" s="256"/>
      <c r="V47" s="256"/>
      <c r="W47" s="24"/>
      <c r="X47" s="24"/>
      <c r="Y47" s="24"/>
      <c r="Z47" s="67"/>
      <c r="AA47" s="67"/>
      <c r="AB47" s="67"/>
      <c r="AC47" s="67"/>
      <c r="AD47" s="67"/>
    </row>
    <row r="48" spans="1:50" x14ac:dyDescent="0.45">
      <c r="A48" s="258"/>
      <c r="B48" s="250"/>
      <c r="C48" s="250"/>
      <c r="D48" s="250"/>
      <c r="E48" s="251"/>
      <c r="F48" s="252"/>
      <c r="G48" s="253"/>
      <c r="H48" s="254"/>
      <c r="I48" s="255"/>
      <c r="J48" s="255"/>
      <c r="K48" s="255"/>
      <c r="L48" s="42"/>
      <c r="M48" s="256"/>
      <c r="N48" s="256"/>
      <c r="O48" s="23"/>
      <c r="P48" s="257"/>
      <c r="Q48" s="257"/>
      <c r="R48" s="257"/>
      <c r="S48" s="21"/>
      <c r="T48" s="21"/>
      <c r="U48" s="256" t="s">
        <v>79</v>
      </c>
      <c r="V48" s="256" t="s">
        <v>78</v>
      </c>
      <c r="W48" s="24"/>
      <c r="X48" s="24"/>
      <c r="Y48" s="24"/>
      <c r="Z48" s="67"/>
      <c r="AA48" s="67"/>
      <c r="AB48" s="67"/>
      <c r="AC48" s="67"/>
      <c r="AD48" s="67"/>
    </row>
    <row r="49" spans="1:30" x14ac:dyDescent="0.45">
      <c r="A49" s="258"/>
      <c r="B49" s="250"/>
      <c r="C49" s="250"/>
      <c r="D49" s="250"/>
      <c r="E49" s="251"/>
      <c r="F49" s="252"/>
      <c r="G49" s="253"/>
      <c r="H49" s="254"/>
      <c r="I49" s="255"/>
      <c r="J49" s="255"/>
      <c r="K49" s="255"/>
      <c r="L49" s="42"/>
      <c r="M49" s="256"/>
      <c r="N49" s="256"/>
      <c r="O49" s="23"/>
      <c r="P49" s="257"/>
      <c r="Q49" s="257"/>
      <c r="R49" s="257"/>
      <c r="S49" s="21"/>
      <c r="T49" s="21"/>
      <c r="U49" s="256"/>
      <c r="V49" s="256"/>
      <c r="W49" s="24"/>
      <c r="X49" s="24"/>
      <c r="Y49" s="24"/>
      <c r="Z49" s="67"/>
      <c r="AA49" s="67"/>
      <c r="AB49" s="67"/>
      <c r="AC49" s="67"/>
      <c r="AD49" s="67"/>
    </row>
    <row r="50" spans="1:30" x14ac:dyDescent="0.45">
      <c r="A50" s="34"/>
      <c r="B50" s="19"/>
      <c r="C50" s="19"/>
      <c r="D50" s="19"/>
      <c r="E50" s="35"/>
      <c r="F50" s="20"/>
      <c r="G50" s="36"/>
      <c r="H50" s="22"/>
      <c r="I50" s="37"/>
      <c r="J50" s="37"/>
      <c r="K50" s="37"/>
      <c r="L50" s="42"/>
      <c r="M50" s="23"/>
      <c r="N50" s="23"/>
      <c r="O50" s="23"/>
      <c r="P50" s="21"/>
      <c r="Q50" s="21"/>
      <c r="R50" s="21"/>
      <c r="S50" s="21"/>
      <c r="T50" s="21"/>
      <c r="U50" s="23"/>
      <c r="V50" s="23"/>
      <c r="W50" s="24"/>
      <c r="X50" s="24"/>
      <c r="Y50" s="24"/>
      <c r="Z50" s="67"/>
      <c r="AA50" s="67"/>
      <c r="AB50" s="67"/>
      <c r="AC50" s="67"/>
      <c r="AD50" s="67"/>
    </row>
    <row r="52" spans="1:30" x14ac:dyDescent="0.45">
      <c r="A52" s="39" t="s">
        <v>69</v>
      </c>
      <c r="B52" s="39"/>
      <c r="C52" s="39"/>
    </row>
  </sheetData>
  <sheetProtection algorithmName="SHA-512" hashValue="YpfoUQiXOKDglEk+2jFLj+NtS5SrR7+jTKySlZ12pFPekYzR7q7PICg90QiCLXntxTr7AFwQQfkcoyqHqdP9zw==" saltValue="YpgzbVSD3gwWrMmKXzlgf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87542-9BFB-4486-9DEA-A44F26BE4C40}">
  <sheetPr>
    <tabColor theme="9" tint="0.59999389629810485"/>
  </sheetPr>
  <dimension ref="A1:AY50"/>
  <sheetViews>
    <sheetView zoomScale="70" zoomScaleNormal="70" workbookViewId="0"/>
  </sheetViews>
  <sheetFormatPr defaultRowHeight="14.25" x14ac:dyDescent="0.45"/>
  <cols>
    <col min="1" max="1" width="25.59765625" customWidth="1"/>
    <col min="2" max="2" width="18.1328125" customWidth="1"/>
    <col min="3" max="3" width="15.73046875" customWidth="1"/>
    <col min="4" max="4" width="18.1328125" customWidth="1"/>
    <col min="5" max="5" width="16.265625" customWidth="1"/>
    <col min="6" max="6" width="16.73046875" customWidth="1"/>
    <col min="7" max="7" width="31.86328125" customWidth="1"/>
    <col min="8" max="8" width="38.73046875" customWidth="1"/>
    <col min="9" max="9" width="17.3984375" customWidth="1"/>
    <col min="10" max="10" width="18.3984375" customWidth="1"/>
    <col min="11" max="11" width="19.265625" customWidth="1"/>
    <col min="12" max="13" width="20.3984375" customWidth="1"/>
    <col min="14" max="14" width="18.265625" customWidth="1"/>
    <col min="15" max="16" width="21.1328125" customWidth="1"/>
    <col min="17" max="17" width="24.3984375" customWidth="1"/>
    <col min="19" max="19" width="10.86328125" customWidth="1"/>
    <col min="20" max="20" width="27.1328125" customWidth="1"/>
    <col min="21" max="21" width="27.73046875" customWidth="1"/>
    <col min="22" max="22" width="20.265625" customWidth="1"/>
    <col min="23" max="23" width="19.73046875" customWidth="1"/>
    <col min="24" max="24" width="29" customWidth="1"/>
    <col min="25" max="25" width="25.73046875" customWidth="1"/>
    <col min="26" max="26" width="13.265625" customWidth="1"/>
    <col min="27" max="27" width="4.1328125" style="65" customWidth="1"/>
    <col min="28" max="28" width="2.3984375" style="65" customWidth="1"/>
    <col min="29" max="29" width="2" style="65" customWidth="1"/>
    <col min="30" max="30" width="2.1328125" style="65" customWidth="1"/>
    <col min="31" max="31" width="2.265625" style="65" customWidth="1"/>
    <col min="32" max="32" width="19.1328125" customWidth="1"/>
  </cols>
  <sheetData>
    <row r="1" spans="1:51" x14ac:dyDescent="0.45">
      <c r="A1" s="41" t="s">
        <v>39</v>
      </c>
      <c r="B1" s="41"/>
      <c r="C1" s="41"/>
    </row>
    <row r="2" spans="1:51" ht="14.65" thickBot="1" x14ac:dyDescent="0.5"/>
    <row r="3" spans="1:51" ht="14.65" thickBot="1" x14ac:dyDescent="0.5">
      <c r="A3" s="50" t="s">
        <v>40</v>
      </c>
      <c r="AF3" s="44"/>
      <c r="AG3" s="45" t="s">
        <v>3</v>
      </c>
      <c r="AH3" s="45" t="s">
        <v>4</v>
      </c>
      <c r="AI3" s="45" t="s">
        <v>5</v>
      </c>
      <c r="AJ3" s="45" t="s">
        <v>6</v>
      </c>
      <c r="AK3" s="45" t="s">
        <v>7</v>
      </c>
      <c r="AL3" s="45" t="s">
        <v>8</v>
      </c>
      <c r="AM3" s="45" t="s">
        <v>9</v>
      </c>
      <c r="AN3" s="45" t="s">
        <v>10</v>
      </c>
      <c r="AO3" s="45" t="s">
        <v>11</v>
      </c>
      <c r="AP3" s="45" t="s">
        <v>12</v>
      </c>
      <c r="AQ3" s="45" t="s">
        <v>13</v>
      </c>
      <c r="AR3" s="45" t="s">
        <v>14</v>
      </c>
      <c r="AS3" s="45" t="s">
        <v>15</v>
      </c>
      <c r="AT3" s="45" t="s">
        <v>16</v>
      </c>
      <c r="AU3" s="45" t="s">
        <v>17</v>
      </c>
      <c r="AV3" s="45" t="s">
        <v>18</v>
      </c>
      <c r="AW3" s="45" t="s">
        <v>19</v>
      </c>
      <c r="AX3" s="46" t="s">
        <v>20</v>
      </c>
      <c r="AY3" s="135" t="s">
        <v>21</v>
      </c>
    </row>
    <row r="4" spans="1:51" ht="14.65" thickBot="1" x14ac:dyDescent="0.5">
      <c r="A4" s="25" t="s">
        <v>41</v>
      </c>
      <c r="B4" s="26" t="s">
        <v>42</v>
      </c>
      <c r="C4" s="26" t="s">
        <v>43</v>
      </c>
      <c r="D4" s="26" t="s">
        <v>44</v>
      </c>
      <c r="E4" s="26" t="s">
        <v>45</v>
      </c>
      <c r="F4" s="26" t="s">
        <v>46</v>
      </c>
      <c r="G4" s="27" t="s">
        <v>47</v>
      </c>
      <c r="H4" s="27" t="s">
        <v>48</v>
      </c>
      <c r="I4" s="28" t="s">
        <v>80</v>
      </c>
      <c r="J4" s="28" t="s">
        <v>81</v>
      </c>
      <c r="K4" s="28" t="s">
        <v>82</v>
      </c>
      <c r="L4" s="29" t="s">
        <v>83</v>
      </c>
      <c r="M4" s="29" t="s">
        <v>84</v>
      </c>
      <c r="N4" s="29" t="s">
        <v>53</v>
      </c>
      <c r="O4" s="26" t="s">
        <v>54</v>
      </c>
      <c r="P4" s="26" t="s">
        <v>55</v>
      </c>
      <c r="Q4" s="26" t="s">
        <v>56</v>
      </c>
      <c r="R4" s="26" t="s">
        <v>57</v>
      </c>
      <c r="S4" s="26" t="s">
        <v>58</v>
      </c>
      <c r="T4" s="26" t="s">
        <v>59</v>
      </c>
      <c r="U4" s="26" t="s">
        <v>60</v>
      </c>
      <c r="V4" s="26" t="s">
        <v>61</v>
      </c>
      <c r="W4" s="26" t="s">
        <v>62</v>
      </c>
      <c r="X4" s="26" t="s">
        <v>63</v>
      </c>
      <c r="Y4" s="29" t="s">
        <v>64</v>
      </c>
      <c r="Z4" s="29" t="s">
        <v>65</v>
      </c>
      <c r="AA4" s="66"/>
      <c r="AB4" s="66"/>
      <c r="AC4" s="66"/>
      <c r="AD4" s="66"/>
      <c r="AE4" s="66"/>
      <c r="AF4" s="47" t="s">
        <v>22</v>
      </c>
      <c r="AG4" s="48">
        <v>1</v>
      </c>
      <c r="AH4" s="48">
        <v>2</v>
      </c>
      <c r="AI4" s="48">
        <v>3</v>
      </c>
      <c r="AJ4" s="48">
        <v>4</v>
      </c>
      <c r="AK4" s="48">
        <v>5</v>
      </c>
      <c r="AL4" s="48">
        <v>6</v>
      </c>
      <c r="AM4" s="48">
        <v>7</v>
      </c>
      <c r="AN4" s="48">
        <v>8</v>
      </c>
      <c r="AO4" s="48">
        <v>9</v>
      </c>
      <c r="AP4" s="48">
        <v>10</v>
      </c>
      <c r="AQ4" s="48">
        <v>11</v>
      </c>
      <c r="AR4" s="48">
        <v>12</v>
      </c>
      <c r="AS4" s="48">
        <v>13</v>
      </c>
      <c r="AT4" s="48">
        <v>14</v>
      </c>
      <c r="AU4" s="48">
        <v>15</v>
      </c>
      <c r="AV4" s="48">
        <v>16</v>
      </c>
      <c r="AW4" s="48">
        <v>17</v>
      </c>
      <c r="AX4" s="49">
        <v>18</v>
      </c>
      <c r="AY4" s="135">
        <v>19</v>
      </c>
    </row>
    <row r="5" spans="1:51" x14ac:dyDescent="0.45">
      <c r="A5" s="30" t="s">
        <v>66</v>
      </c>
      <c r="B5" s="19"/>
      <c r="C5" s="19"/>
      <c r="D5" s="19"/>
      <c r="E5" s="31"/>
      <c r="F5" s="20"/>
      <c r="G5" s="32"/>
      <c r="H5" s="22"/>
      <c r="I5" s="33"/>
      <c r="J5" s="33"/>
      <c r="K5" s="33"/>
      <c r="L5" s="42"/>
      <c r="M5" s="42"/>
      <c r="N5" s="23"/>
      <c r="O5" s="23"/>
      <c r="P5" s="23"/>
      <c r="Q5" s="21"/>
      <c r="R5" s="21"/>
      <c r="S5" s="21"/>
      <c r="T5" s="21"/>
      <c r="U5" s="21"/>
      <c r="V5" s="23"/>
      <c r="W5" s="23" t="s">
        <v>67</v>
      </c>
      <c r="X5" s="24"/>
      <c r="Y5" s="24" t="s">
        <v>68</v>
      </c>
      <c r="Z5" s="24"/>
      <c r="AA5" s="67"/>
      <c r="AB5" s="67"/>
      <c r="AC5" s="67"/>
      <c r="AD5" s="67"/>
      <c r="AE5" s="67"/>
    </row>
    <row r="6" spans="1:51" x14ac:dyDescent="0.45">
      <c r="A6" s="34"/>
      <c r="B6" s="19"/>
      <c r="C6" s="19"/>
      <c r="D6" s="19"/>
      <c r="E6" s="35"/>
      <c r="F6" s="20"/>
      <c r="G6" s="36"/>
      <c r="H6" s="22"/>
      <c r="I6" s="37"/>
      <c r="J6" s="37"/>
      <c r="K6" s="37"/>
      <c r="L6" s="42"/>
      <c r="M6" s="42"/>
      <c r="N6" s="23"/>
      <c r="O6" s="23"/>
      <c r="P6" s="23"/>
      <c r="Q6" s="21"/>
      <c r="R6" s="21"/>
      <c r="S6" s="21"/>
      <c r="T6" s="21"/>
      <c r="U6" s="21"/>
      <c r="V6" s="23"/>
      <c r="W6" s="23"/>
      <c r="X6" s="24"/>
      <c r="Y6" s="24"/>
      <c r="Z6" s="24"/>
      <c r="AA6" s="67"/>
      <c r="AB6" s="67"/>
      <c r="AC6" s="67"/>
      <c r="AD6" s="67"/>
      <c r="AE6" s="67"/>
    </row>
    <row r="7" spans="1:51" x14ac:dyDescent="0.45">
      <c r="A7" s="34"/>
      <c r="B7" s="19"/>
      <c r="C7" s="19"/>
      <c r="D7" s="19"/>
      <c r="E7" s="35"/>
      <c r="F7" s="20"/>
      <c r="G7" s="36"/>
      <c r="H7" s="22"/>
      <c r="I7" s="37"/>
      <c r="J7" s="37"/>
      <c r="K7" s="37"/>
      <c r="L7" s="42"/>
      <c r="M7" s="42"/>
      <c r="N7" s="23"/>
      <c r="O7" s="23"/>
      <c r="P7" s="23"/>
      <c r="Q7" s="21"/>
      <c r="R7" s="21"/>
      <c r="S7" s="21"/>
      <c r="T7" s="21"/>
      <c r="U7" s="21"/>
      <c r="V7" s="23"/>
      <c r="W7" s="23"/>
      <c r="X7" s="24"/>
      <c r="Y7" s="24"/>
      <c r="Z7" s="24"/>
      <c r="AA7" s="67"/>
      <c r="AB7" s="67"/>
      <c r="AC7" s="67"/>
      <c r="AD7" s="67"/>
      <c r="AE7" s="67"/>
    </row>
    <row r="8" spans="1:51" x14ac:dyDescent="0.45">
      <c r="A8" s="34"/>
      <c r="B8" s="19"/>
      <c r="C8" s="19"/>
      <c r="D8" s="19"/>
      <c r="E8" s="35"/>
      <c r="F8" s="20"/>
      <c r="G8" s="36"/>
      <c r="H8" s="22"/>
      <c r="I8" s="37"/>
      <c r="J8" s="37"/>
      <c r="K8" s="37"/>
      <c r="L8" s="42"/>
      <c r="M8" s="42"/>
      <c r="N8" s="23"/>
      <c r="O8" s="23"/>
      <c r="P8" s="23"/>
      <c r="Q8" s="21"/>
      <c r="R8" s="21"/>
      <c r="S8" s="21"/>
      <c r="T8" s="21"/>
      <c r="U8" s="21"/>
      <c r="V8" s="23"/>
      <c r="W8" s="23"/>
      <c r="X8" s="24"/>
      <c r="Y8" s="24"/>
      <c r="Z8" s="24"/>
      <c r="AA8" s="67"/>
      <c r="AB8" s="67"/>
      <c r="AC8" s="67"/>
      <c r="AD8" s="67"/>
      <c r="AE8" s="67"/>
    </row>
    <row r="10" spans="1:51" x14ac:dyDescent="0.45">
      <c r="A10" s="39" t="s">
        <v>69</v>
      </c>
      <c r="B10" s="39"/>
      <c r="C10" s="39"/>
    </row>
    <row r="12" spans="1:51" ht="14.65" thickBot="1" x14ac:dyDescent="0.5"/>
    <row r="13" spans="1:51" ht="14.65" thickBot="1" x14ac:dyDescent="0.5">
      <c r="A13" s="50" t="s">
        <v>70</v>
      </c>
      <c r="AF13" s="44"/>
      <c r="AG13" s="45" t="s">
        <v>3</v>
      </c>
      <c r="AH13" s="45" t="s">
        <v>4</v>
      </c>
      <c r="AI13" s="45" t="s">
        <v>5</v>
      </c>
      <c r="AJ13" s="45" t="s">
        <v>6</v>
      </c>
      <c r="AK13" s="45" t="s">
        <v>7</v>
      </c>
      <c r="AL13" s="45" t="s">
        <v>8</v>
      </c>
      <c r="AM13" s="45" t="s">
        <v>9</v>
      </c>
      <c r="AN13" s="45" t="s">
        <v>10</v>
      </c>
      <c r="AO13" s="45" t="s">
        <v>11</v>
      </c>
      <c r="AP13" s="45" t="s">
        <v>12</v>
      </c>
      <c r="AQ13" s="45" t="s">
        <v>13</v>
      </c>
      <c r="AR13" s="45" t="s">
        <v>14</v>
      </c>
      <c r="AS13" s="45" t="s">
        <v>15</v>
      </c>
      <c r="AT13" s="45" t="s">
        <v>16</v>
      </c>
      <c r="AU13" s="45" t="s">
        <v>17</v>
      </c>
      <c r="AV13" s="45" t="s">
        <v>18</v>
      </c>
      <c r="AW13" s="45" t="s">
        <v>19</v>
      </c>
      <c r="AX13" s="46" t="s">
        <v>20</v>
      </c>
      <c r="AY13" s="135" t="s">
        <v>21</v>
      </c>
    </row>
    <row r="14" spans="1:51" ht="14.65" thickBot="1" x14ac:dyDescent="0.5">
      <c r="A14" s="25" t="s">
        <v>41</v>
      </c>
      <c r="B14" s="26" t="s">
        <v>42</v>
      </c>
      <c r="C14" s="26" t="s">
        <v>43</v>
      </c>
      <c r="D14" s="26" t="s">
        <v>44</v>
      </c>
      <c r="E14" s="26" t="s">
        <v>45</v>
      </c>
      <c r="F14" s="26" t="s">
        <v>46</v>
      </c>
      <c r="G14" s="27" t="s">
        <v>47</v>
      </c>
      <c r="H14" s="27" t="s">
        <v>48</v>
      </c>
      <c r="I14" s="28" t="s">
        <v>80</v>
      </c>
      <c r="J14" s="28" t="s">
        <v>81</v>
      </c>
      <c r="K14" s="28" t="s">
        <v>82</v>
      </c>
      <c r="L14" s="29" t="s">
        <v>83</v>
      </c>
      <c r="M14" s="29" t="s">
        <v>84</v>
      </c>
      <c r="N14" s="29" t="s">
        <v>53</v>
      </c>
      <c r="O14" s="26" t="s">
        <v>54</v>
      </c>
      <c r="P14" s="26" t="s">
        <v>55</v>
      </c>
      <c r="Q14" s="26" t="s">
        <v>56</v>
      </c>
      <c r="R14" s="26" t="s">
        <v>57</v>
      </c>
      <c r="S14" s="26" t="s">
        <v>58</v>
      </c>
      <c r="T14" s="26" t="s">
        <v>59</v>
      </c>
      <c r="U14" s="26" t="s">
        <v>60</v>
      </c>
      <c r="V14" s="26" t="s">
        <v>61</v>
      </c>
      <c r="W14" s="26"/>
      <c r="X14" s="26" t="s">
        <v>63</v>
      </c>
      <c r="Y14" s="29" t="s">
        <v>71</v>
      </c>
      <c r="Z14" s="29" t="s">
        <v>65</v>
      </c>
      <c r="AA14" s="68"/>
      <c r="AB14" s="68"/>
      <c r="AC14" s="68"/>
      <c r="AD14" s="68"/>
      <c r="AE14" s="68"/>
      <c r="AF14" s="47" t="s">
        <v>22</v>
      </c>
      <c r="AG14" s="48">
        <v>1</v>
      </c>
      <c r="AH14" s="48">
        <v>2</v>
      </c>
      <c r="AI14" s="48">
        <v>3</v>
      </c>
      <c r="AJ14" s="48">
        <v>4</v>
      </c>
      <c r="AK14" s="48">
        <v>5</v>
      </c>
      <c r="AL14" s="48">
        <v>6</v>
      </c>
      <c r="AM14" s="48">
        <v>7</v>
      </c>
      <c r="AN14" s="48">
        <v>8</v>
      </c>
      <c r="AO14" s="48">
        <v>9</v>
      </c>
      <c r="AP14" s="48">
        <v>10</v>
      </c>
      <c r="AQ14" s="48">
        <v>11</v>
      </c>
      <c r="AR14" s="48">
        <v>12</v>
      </c>
      <c r="AS14" s="48">
        <v>13</v>
      </c>
      <c r="AT14" s="48">
        <v>14</v>
      </c>
      <c r="AU14" s="48">
        <v>15</v>
      </c>
      <c r="AV14" s="48">
        <v>16</v>
      </c>
      <c r="AW14" s="48">
        <v>17</v>
      </c>
      <c r="AX14" s="49">
        <v>18</v>
      </c>
      <c r="AY14" s="135">
        <v>19</v>
      </c>
    </row>
    <row r="15" spans="1:51" x14ac:dyDescent="0.45">
      <c r="A15" s="30" t="s">
        <v>66</v>
      </c>
      <c r="B15" s="19"/>
      <c r="C15" s="19"/>
      <c r="D15" s="19"/>
      <c r="E15" s="31"/>
      <c r="F15" s="20"/>
      <c r="G15" s="32"/>
      <c r="H15" s="22"/>
      <c r="I15" s="33"/>
      <c r="J15" s="33"/>
      <c r="K15" s="33"/>
      <c r="L15" s="42"/>
      <c r="M15" s="42"/>
      <c r="N15" s="23"/>
      <c r="O15" s="23"/>
      <c r="P15" s="23"/>
      <c r="Q15" s="21"/>
      <c r="R15" s="21"/>
      <c r="S15" s="21"/>
      <c r="T15" s="21"/>
      <c r="U15" s="21"/>
      <c r="V15" s="23"/>
      <c r="W15" s="23" t="s">
        <v>67</v>
      </c>
      <c r="X15" s="24"/>
      <c r="Y15" s="24" t="s">
        <v>68</v>
      </c>
      <c r="Z15" s="24"/>
      <c r="AA15" s="67"/>
      <c r="AB15" s="67"/>
      <c r="AC15" s="67"/>
      <c r="AD15" s="67"/>
      <c r="AE15" s="67"/>
    </row>
    <row r="16" spans="1:51" x14ac:dyDescent="0.45">
      <c r="A16" s="34"/>
      <c r="B16" s="19"/>
      <c r="C16" s="19"/>
      <c r="D16" s="19"/>
      <c r="E16" s="35"/>
      <c r="F16" s="20"/>
      <c r="G16" s="36"/>
      <c r="H16" s="22"/>
      <c r="I16" s="37"/>
      <c r="J16" s="37"/>
      <c r="K16" s="37"/>
      <c r="L16" s="42"/>
      <c r="M16" s="42"/>
      <c r="N16" s="23"/>
      <c r="O16" s="23"/>
      <c r="P16" s="23"/>
      <c r="Q16" s="21"/>
      <c r="R16" s="21"/>
      <c r="S16" s="21"/>
      <c r="T16" s="21"/>
      <c r="U16" s="21"/>
      <c r="V16" s="23"/>
      <c r="W16" s="23"/>
      <c r="X16" s="24"/>
      <c r="Y16" s="24"/>
      <c r="Z16" s="24"/>
      <c r="AA16" s="67"/>
      <c r="AB16" s="67"/>
      <c r="AC16" s="67"/>
      <c r="AD16" s="67"/>
      <c r="AE16" s="67"/>
    </row>
    <row r="17" spans="1:51" x14ac:dyDescent="0.45">
      <c r="A17" s="34"/>
      <c r="B17" s="19"/>
      <c r="C17" s="19"/>
      <c r="D17" s="19"/>
      <c r="E17" s="35"/>
      <c r="F17" s="20"/>
      <c r="G17" s="36"/>
      <c r="H17" s="22"/>
      <c r="I17" s="37"/>
      <c r="J17" s="37"/>
      <c r="K17" s="37"/>
      <c r="L17" s="42"/>
      <c r="M17" s="42"/>
      <c r="N17" s="23"/>
      <c r="O17" s="23"/>
      <c r="P17" s="23"/>
      <c r="Q17" s="21"/>
      <c r="R17" s="21"/>
      <c r="S17" s="21"/>
      <c r="T17" s="21"/>
      <c r="U17" s="21"/>
      <c r="V17" s="23"/>
      <c r="W17" s="23"/>
      <c r="X17" s="24"/>
      <c r="Y17" s="24"/>
      <c r="Z17" s="24"/>
      <c r="AA17" s="67"/>
      <c r="AB17" s="67"/>
      <c r="AC17" s="67"/>
      <c r="AD17" s="67"/>
      <c r="AE17" s="67"/>
    </row>
    <row r="18" spans="1:51" x14ac:dyDescent="0.45">
      <c r="A18" s="34"/>
      <c r="B18" s="19"/>
      <c r="C18" s="19"/>
      <c r="D18" s="19"/>
      <c r="E18" s="35"/>
      <c r="F18" s="20"/>
      <c r="G18" s="36"/>
      <c r="H18" s="22"/>
      <c r="I18" s="37"/>
      <c r="J18" s="37"/>
      <c r="K18" s="37"/>
      <c r="L18" s="42"/>
      <c r="M18" s="42"/>
      <c r="N18" s="23"/>
      <c r="O18" s="23"/>
      <c r="P18" s="23"/>
      <c r="Q18" s="21"/>
      <c r="R18" s="21"/>
      <c r="S18" s="21"/>
      <c r="T18" s="21"/>
      <c r="U18" s="21"/>
      <c r="V18" s="23"/>
      <c r="W18" s="23"/>
      <c r="X18" s="24"/>
      <c r="Y18" s="24"/>
      <c r="Z18" s="24"/>
      <c r="AA18" s="67"/>
      <c r="AB18" s="67"/>
      <c r="AC18" s="67"/>
      <c r="AD18" s="67"/>
      <c r="AE18" s="67"/>
    </row>
    <row r="20" spans="1:51" x14ac:dyDescent="0.45">
      <c r="A20" s="39" t="s">
        <v>69</v>
      </c>
      <c r="B20" s="39"/>
      <c r="C20" s="39"/>
    </row>
    <row r="22" spans="1:51" ht="14.65" thickBot="1" x14ac:dyDescent="0.5"/>
    <row r="23" spans="1:51" ht="14.65" thickBot="1" x14ac:dyDescent="0.5">
      <c r="A23" s="50" t="s">
        <v>72</v>
      </c>
      <c r="AF23" s="44"/>
      <c r="AG23" s="45" t="s">
        <v>3</v>
      </c>
      <c r="AH23" s="45" t="s">
        <v>4</v>
      </c>
      <c r="AI23" s="45" t="s">
        <v>5</v>
      </c>
      <c r="AJ23" s="45" t="s">
        <v>6</v>
      </c>
      <c r="AK23" s="45" t="s">
        <v>7</v>
      </c>
      <c r="AL23" s="45" t="s">
        <v>8</v>
      </c>
      <c r="AM23" s="45" t="s">
        <v>9</v>
      </c>
      <c r="AN23" s="45" t="s">
        <v>10</v>
      </c>
      <c r="AO23" s="45" t="s">
        <v>11</v>
      </c>
      <c r="AP23" s="45" t="s">
        <v>12</v>
      </c>
      <c r="AQ23" s="45" t="s">
        <v>13</v>
      </c>
      <c r="AR23" s="45" t="s">
        <v>14</v>
      </c>
      <c r="AS23" s="45" t="s">
        <v>15</v>
      </c>
      <c r="AT23" s="45" t="s">
        <v>16</v>
      </c>
      <c r="AU23" s="45" t="s">
        <v>17</v>
      </c>
      <c r="AV23" s="45" t="s">
        <v>18</v>
      </c>
      <c r="AW23" s="45" t="s">
        <v>19</v>
      </c>
      <c r="AX23" s="46" t="s">
        <v>20</v>
      </c>
      <c r="AY23" s="135" t="s">
        <v>21</v>
      </c>
    </row>
    <row r="24" spans="1:51" ht="14.65" thickBot="1" x14ac:dyDescent="0.5">
      <c r="A24" s="25" t="s">
        <v>41</v>
      </c>
      <c r="B24" s="26" t="s">
        <v>42</v>
      </c>
      <c r="C24" s="26" t="s">
        <v>43</v>
      </c>
      <c r="D24" s="26" t="s">
        <v>44</v>
      </c>
      <c r="E24" s="26" t="s">
        <v>45</v>
      </c>
      <c r="F24" s="26" t="s">
        <v>46</v>
      </c>
      <c r="G24" s="27" t="s">
        <v>47</v>
      </c>
      <c r="H24" s="27" t="s">
        <v>48</v>
      </c>
      <c r="I24" s="28" t="s">
        <v>80</v>
      </c>
      <c r="J24" s="28" t="s">
        <v>81</v>
      </c>
      <c r="K24" s="28" t="s">
        <v>82</v>
      </c>
      <c r="L24" s="29" t="s">
        <v>83</v>
      </c>
      <c r="M24" s="29" t="s">
        <v>84</v>
      </c>
      <c r="N24" s="29" t="s">
        <v>53</v>
      </c>
      <c r="O24" s="26" t="s">
        <v>54</v>
      </c>
      <c r="P24" s="26" t="s">
        <v>55</v>
      </c>
      <c r="Q24" s="26" t="s">
        <v>56</v>
      </c>
      <c r="R24" s="26" t="s">
        <v>57</v>
      </c>
      <c r="S24" s="26" t="s">
        <v>58</v>
      </c>
      <c r="T24" s="26" t="s">
        <v>59</v>
      </c>
      <c r="U24" s="26" t="s">
        <v>60</v>
      </c>
      <c r="V24" s="26" t="s">
        <v>61</v>
      </c>
      <c r="W24" s="26"/>
      <c r="X24" s="26" t="s">
        <v>63</v>
      </c>
      <c r="Y24" s="29" t="s">
        <v>71</v>
      </c>
      <c r="Z24" s="29" t="s">
        <v>65</v>
      </c>
      <c r="AA24" s="68"/>
      <c r="AB24" s="68"/>
      <c r="AC24" s="68"/>
      <c r="AD24" s="68"/>
      <c r="AE24" s="68"/>
      <c r="AF24" s="47" t="s">
        <v>22</v>
      </c>
      <c r="AG24" s="48">
        <v>1</v>
      </c>
      <c r="AH24" s="48">
        <v>2</v>
      </c>
      <c r="AI24" s="48">
        <v>3</v>
      </c>
      <c r="AJ24" s="48">
        <v>4</v>
      </c>
      <c r="AK24" s="48">
        <v>5</v>
      </c>
      <c r="AL24" s="48">
        <v>6</v>
      </c>
      <c r="AM24" s="48">
        <v>7</v>
      </c>
      <c r="AN24" s="48">
        <v>8</v>
      </c>
      <c r="AO24" s="48">
        <v>9</v>
      </c>
      <c r="AP24" s="48">
        <v>10</v>
      </c>
      <c r="AQ24" s="48">
        <v>11</v>
      </c>
      <c r="AR24" s="48">
        <v>12</v>
      </c>
      <c r="AS24" s="48">
        <v>13</v>
      </c>
      <c r="AT24" s="48">
        <v>14</v>
      </c>
      <c r="AU24" s="48">
        <v>15</v>
      </c>
      <c r="AV24" s="48">
        <v>16</v>
      </c>
      <c r="AW24" s="48">
        <v>17</v>
      </c>
      <c r="AX24" s="49">
        <v>18</v>
      </c>
      <c r="AY24" s="135">
        <v>19</v>
      </c>
    </row>
    <row r="25" spans="1:51" x14ac:dyDescent="0.45">
      <c r="A25" s="30" t="s">
        <v>66</v>
      </c>
      <c r="B25" s="19"/>
      <c r="C25" s="19"/>
      <c r="D25" s="19"/>
      <c r="E25" s="31"/>
      <c r="F25" s="20"/>
      <c r="G25" s="32"/>
      <c r="H25" s="22"/>
      <c r="I25" s="33"/>
      <c r="J25" s="33"/>
      <c r="K25" s="33"/>
      <c r="L25" s="42"/>
      <c r="M25" s="42"/>
      <c r="N25" s="23"/>
      <c r="O25" s="23"/>
      <c r="P25" s="23"/>
      <c r="Q25" s="21"/>
      <c r="R25" s="21"/>
      <c r="S25" s="21"/>
      <c r="T25" s="21"/>
      <c r="U25" s="21"/>
      <c r="V25" s="23"/>
      <c r="W25" s="23" t="s">
        <v>67</v>
      </c>
      <c r="X25" s="24"/>
      <c r="Y25" s="24" t="s">
        <v>68</v>
      </c>
      <c r="Z25" s="24"/>
      <c r="AA25" s="67"/>
      <c r="AB25" s="67"/>
      <c r="AC25" s="67"/>
      <c r="AD25" s="67"/>
      <c r="AE25" s="67"/>
    </row>
    <row r="26" spans="1:51" x14ac:dyDescent="0.45">
      <c r="A26" s="34"/>
      <c r="B26" s="19"/>
      <c r="C26" s="19"/>
      <c r="D26" s="19"/>
      <c r="E26" s="35"/>
      <c r="F26" s="20"/>
      <c r="G26" s="36"/>
      <c r="H26" s="22"/>
      <c r="I26" s="37"/>
      <c r="J26" s="37"/>
      <c r="K26" s="37"/>
      <c r="L26" s="42"/>
      <c r="M26" s="42"/>
      <c r="N26" s="23"/>
      <c r="O26" s="23"/>
      <c r="P26" s="23"/>
      <c r="Q26" s="21"/>
      <c r="R26" s="21"/>
      <c r="S26" s="21"/>
      <c r="T26" s="21"/>
      <c r="U26" s="21"/>
      <c r="V26" s="23"/>
      <c r="W26" s="23"/>
      <c r="X26" s="24"/>
      <c r="Y26" s="24"/>
      <c r="Z26" s="24"/>
      <c r="AA26" s="67"/>
      <c r="AB26" s="67"/>
      <c r="AC26" s="67"/>
      <c r="AD26" s="67"/>
      <c r="AE26" s="67"/>
    </row>
    <row r="27" spans="1:51" x14ac:dyDescent="0.45">
      <c r="A27" s="34"/>
      <c r="B27" s="19"/>
      <c r="C27" s="19"/>
      <c r="D27" s="19"/>
      <c r="E27" s="35"/>
      <c r="F27" s="20"/>
      <c r="G27" s="36"/>
      <c r="H27" s="22"/>
      <c r="I27" s="37"/>
      <c r="J27" s="37"/>
      <c r="K27" s="37"/>
      <c r="L27" s="42"/>
      <c r="M27" s="42"/>
      <c r="N27" s="23"/>
      <c r="O27" s="23"/>
      <c r="P27" s="23"/>
      <c r="Q27" s="21"/>
      <c r="R27" s="21"/>
      <c r="S27" s="21"/>
      <c r="T27" s="21"/>
      <c r="U27" s="21"/>
      <c r="V27" s="23"/>
      <c r="W27" s="23"/>
      <c r="X27" s="24"/>
      <c r="Y27" s="24"/>
      <c r="Z27" s="24"/>
      <c r="AA27" s="67"/>
      <c r="AB27" s="67"/>
      <c r="AC27" s="67"/>
      <c r="AD27" s="67"/>
      <c r="AE27" s="67"/>
    </row>
    <row r="28" spans="1:51" x14ac:dyDescent="0.45">
      <c r="A28" s="34"/>
      <c r="B28" s="19"/>
      <c r="C28" s="19"/>
      <c r="D28" s="19"/>
      <c r="E28" s="35"/>
      <c r="F28" s="20"/>
      <c r="G28" s="36"/>
      <c r="H28" s="22"/>
      <c r="I28" s="37"/>
      <c r="J28" s="37"/>
      <c r="K28" s="37"/>
      <c r="L28" s="42"/>
      <c r="M28" s="42"/>
      <c r="N28" s="23"/>
      <c r="O28" s="23"/>
      <c r="P28" s="23"/>
      <c r="Q28" s="21"/>
      <c r="R28" s="21"/>
      <c r="S28" s="21"/>
      <c r="T28" s="21"/>
      <c r="U28" s="21"/>
      <c r="V28" s="23"/>
      <c r="W28" s="23"/>
      <c r="X28" s="24"/>
      <c r="Y28" s="24"/>
      <c r="Z28" s="24"/>
      <c r="AA28" s="67"/>
      <c r="AB28" s="67"/>
      <c r="AC28" s="67"/>
      <c r="AD28" s="67"/>
      <c r="AE28" s="67"/>
    </row>
    <row r="30" spans="1:51" x14ac:dyDescent="0.45">
      <c r="A30" s="39" t="s">
        <v>69</v>
      </c>
      <c r="B30" s="39"/>
      <c r="C30" s="39"/>
    </row>
    <row r="32" spans="1:51" ht="14.65" thickBot="1" x14ac:dyDescent="0.5"/>
    <row r="33" spans="1:51" ht="14.65" thickBot="1" x14ac:dyDescent="0.5">
      <c r="A33" s="50" t="s">
        <v>73</v>
      </c>
      <c r="AF33" s="44"/>
      <c r="AG33" s="45" t="s">
        <v>3</v>
      </c>
      <c r="AH33" s="45" t="s">
        <v>4</v>
      </c>
      <c r="AI33" s="45" t="s">
        <v>5</v>
      </c>
      <c r="AJ33" s="45" t="s">
        <v>6</v>
      </c>
      <c r="AK33" s="45" t="s">
        <v>7</v>
      </c>
      <c r="AL33" s="45" t="s">
        <v>8</v>
      </c>
      <c r="AM33" s="45" t="s">
        <v>9</v>
      </c>
      <c r="AN33" s="45" t="s">
        <v>10</v>
      </c>
      <c r="AO33" s="45" t="s">
        <v>11</v>
      </c>
      <c r="AP33" s="45" t="s">
        <v>12</v>
      </c>
      <c r="AQ33" s="45" t="s">
        <v>13</v>
      </c>
      <c r="AR33" s="45" t="s">
        <v>14</v>
      </c>
      <c r="AS33" s="45" t="s">
        <v>15</v>
      </c>
      <c r="AT33" s="45" t="s">
        <v>16</v>
      </c>
      <c r="AU33" s="45" t="s">
        <v>17</v>
      </c>
      <c r="AV33" s="45" t="s">
        <v>18</v>
      </c>
      <c r="AW33" s="45" t="s">
        <v>19</v>
      </c>
      <c r="AX33" s="46" t="s">
        <v>20</v>
      </c>
      <c r="AY33" s="135" t="s">
        <v>21</v>
      </c>
    </row>
    <row r="34" spans="1:51" ht="14.65" thickBot="1" x14ac:dyDescent="0.5">
      <c r="A34" s="25" t="s">
        <v>41</v>
      </c>
      <c r="B34" s="26" t="s">
        <v>42</v>
      </c>
      <c r="C34" s="26" t="s">
        <v>43</v>
      </c>
      <c r="D34" s="26" t="s">
        <v>44</v>
      </c>
      <c r="E34" s="26" t="s">
        <v>45</v>
      </c>
      <c r="F34" s="26" t="s">
        <v>46</v>
      </c>
      <c r="G34" s="27" t="s">
        <v>47</v>
      </c>
      <c r="H34" s="27" t="s">
        <v>48</v>
      </c>
      <c r="I34" s="28" t="s">
        <v>80</v>
      </c>
      <c r="J34" s="28" t="s">
        <v>81</v>
      </c>
      <c r="K34" s="28" t="s">
        <v>82</v>
      </c>
      <c r="L34" s="29" t="s">
        <v>83</v>
      </c>
      <c r="M34" s="29" t="s">
        <v>84</v>
      </c>
      <c r="N34" s="29" t="s">
        <v>53</v>
      </c>
      <c r="O34" s="26" t="s">
        <v>54</v>
      </c>
      <c r="P34" s="26" t="s">
        <v>55</v>
      </c>
      <c r="Q34" s="26" t="s">
        <v>56</v>
      </c>
      <c r="R34" s="26" t="s">
        <v>57</v>
      </c>
      <c r="S34" s="26" t="s">
        <v>58</v>
      </c>
      <c r="T34" s="26" t="s">
        <v>59</v>
      </c>
      <c r="U34" s="26" t="s">
        <v>60</v>
      </c>
      <c r="V34" s="26" t="s">
        <v>61</v>
      </c>
      <c r="W34" s="26"/>
      <c r="X34" s="26" t="s">
        <v>63</v>
      </c>
      <c r="Y34" s="29" t="s">
        <v>71</v>
      </c>
      <c r="Z34" s="29" t="s">
        <v>65</v>
      </c>
      <c r="AA34" s="68"/>
      <c r="AB34" s="68"/>
      <c r="AC34" s="68"/>
      <c r="AD34" s="68"/>
      <c r="AE34" s="68"/>
      <c r="AF34" s="47" t="s">
        <v>22</v>
      </c>
      <c r="AG34" s="48">
        <v>1</v>
      </c>
      <c r="AH34" s="48">
        <v>2</v>
      </c>
      <c r="AI34" s="48">
        <v>3</v>
      </c>
      <c r="AJ34" s="48">
        <v>4</v>
      </c>
      <c r="AK34" s="48">
        <v>5</v>
      </c>
      <c r="AL34" s="48">
        <v>6</v>
      </c>
      <c r="AM34" s="48">
        <v>7</v>
      </c>
      <c r="AN34" s="48">
        <v>8</v>
      </c>
      <c r="AO34" s="48">
        <v>9</v>
      </c>
      <c r="AP34" s="48">
        <v>10</v>
      </c>
      <c r="AQ34" s="48">
        <v>11</v>
      </c>
      <c r="AR34" s="48">
        <v>12</v>
      </c>
      <c r="AS34" s="48">
        <v>13</v>
      </c>
      <c r="AT34" s="48">
        <v>14</v>
      </c>
      <c r="AU34" s="48">
        <v>15</v>
      </c>
      <c r="AV34" s="48">
        <v>16</v>
      </c>
      <c r="AW34" s="48">
        <v>17</v>
      </c>
      <c r="AX34" s="49">
        <v>18</v>
      </c>
      <c r="AY34" s="135">
        <v>19</v>
      </c>
    </row>
    <row r="35" spans="1:51" x14ac:dyDescent="0.45">
      <c r="A35" s="30" t="s">
        <v>66</v>
      </c>
      <c r="B35" s="19"/>
      <c r="C35" s="19"/>
      <c r="D35" s="19"/>
      <c r="E35" s="31"/>
      <c r="F35" s="20"/>
      <c r="G35" s="32"/>
      <c r="H35" s="22"/>
      <c r="I35" s="33"/>
      <c r="J35" s="33"/>
      <c r="K35" s="33"/>
      <c r="L35" s="42"/>
      <c r="M35" s="42"/>
      <c r="N35" s="23"/>
      <c r="O35" s="23"/>
      <c r="P35" s="23"/>
      <c r="Q35" s="21"/>
      <c r="R35" s="21"/>
      <c r="S35" s="21"/>
      <c r="T35" s="21"/>
      <c r="U35" s="21"/>
      <c r="V35" s="23"/>
      <c r="W35" s="23" t="s">
        <v>67</v>
      </c>
      <c r="X35" s="24"/>
      <c r="Y35" s="24" t="s">
        <v>68</v>
      </c>
      <c r="Z35" s="24"/>
      <c r="AA35" s="67"/>
      <c r="AB35" s="67"/>
      <c r="AC35" s="67"/>
      <c r="AD35" s="67"/>
      <c r="AE35" s="67"/>
    </row>
    <row r="36" spans="1:51" x14ac:dyDescent="0.45">
      <c r="A36" s="34"/>
      <c r="B36" s="19"/>
      <c r="C36" s="19"/>
      <c r="D36" s="19"/>
      <c r="E36" s="35"/>
      <c r="F36" s="20"/>
      <c r="G36" s="36"/>
      <c r="H36" s="22"/>
      <c r="I36" s="37"/>
      <c r="J36" s="37"/>
      <c r="K36" s="37"/>
      <c r="L36" s="42"/>
      <c r="M36" s="42"/>
      <c r="N36" s="23"/>
      <c r="O36" s="23"/>
      <c r="P36" s="23"/>
      <c r="Q36" s="21"/>
      <c r="R36" s="21"/>
      <c r="S36" s="21"/>
      <c r="T36" s="21"/>
      <c r="U36" s="21"/>
      <c r="V36" s="23"/>
      <c r="W36" s="23"/>
      <c r="X36" s="24"/>
      <c r="Y36" s="24"/>
      <c r="Z36" s="24"/>
      <c r="AA36" s="67"/>
      <c r="AB36" s="67"/>
      <c r="AC36" s="67"/>
      <c r="AD36" s="67"/>
      <c r="AE36" s="67"/>
    </row>
    <row r="37" spans="1:51" x14ac:dyDescent="0.45">
      <c r="A37" s="34"/>
      <c r="B37" s="19"/>
      <c r="C37" s="19"/>
      <c r="D37" s="19"/>
      <c r="E37" s="35"/>
      <c r="F37" s="20"/>
      <c r="G37" s="36"/>
      <c r="H37" s="22"/>
      <c r="I37" s="37"/>
      <c r="J37" s="37"/>
      <c r="K37" s="37"/>
      <c r="L37" s="42"/>
      <c r="M37" s="42"/>
      <c r="N37" s="23"/>
      <c r="O37" s="23"/>
      <c r="P37" s="23"/>
      <c r="Q37" s="21"/>
      <c r="R37" s="21"/>
      <c r="S37" s="21"/>
      <c r="T37" s="21"/>
      <c r="U37" s="21"/>
      <c r="V37" s="23"/>
      <c r="W37" s="23"/>
      <c r="X37" s="24"/>
      <c r="Y37" s="24"/>
      <c r="Z37" s="24"/>
      <c r="AA37" s="67"/>
      <c r="AB37" s="67"/>
      <c r="AC37" s="67"/>
      <c r="AD37" s="67"/>
      <c r="AE37" s="67"/>
    </row>
    <row r="38" spans="1:51" x14ac:dyDescent="0.45">
      <c r="A38" s="34"/>
      <c r="B38" s="19"/>
      <c r="C38" s="19"/>
      <c r="D38" s="19"/>
      <c r="E38" s="35"/>
      <c r="F38" s="20"/>
      <c r="G38" s="36"/>
      <c r="H38" s="22"/>
      <c r="I38" s="37"/>
      <c r="J38" s="37"/>
      <c r="K38" s="37"/>
      <c r="L38" s="42"/>
      <c r="M38" s="42"/>
      <c r="N38" s="23"/>
      <c r="O38" s="23"/>
      <c r="P38" s="23"/>
      <c r="Q38" s="21"/>
      <c r="R38" s="21"/>
      <c r="S38" s="21"/>
      <c r="T38" s="21"/>
      <c r="U38" s="21"/>
      <c r="V38" s="23"/>
      <c r="W38" s="23"/>
      <c r="X38" s="24"/>
      <c r="Y38" s="24"/>
      <c r="Z38" s="24"/>
      <c r="AA38" s="67"/>
      <c r="AB38" s="67"/>
      <c r="AC38" s="67"/>
      <c r="AD38" s="67"/>
      <c r="AE38" s="67"/>
    </row>
    <row r="40" spans="1:51" x14ac:dyDescent="0.45">
      <c r="A40" s="39" t="s">
        <v>69</v>
      </c>
      <c r="B40" s="39"/>
      <c r="C40" s="39"/>
    </row>
    <row r="42" spans="1:51" ht="14.65" thickBot="1" x14ac:dyDescent="0.5"/>
    <row r="43" spans="1:51" ht="14.65" thickBot="1" x14ac:dyDescent="0.5">
      <c r="A43" s="50" t="s">
        <v>74</v>
      </c>
      <c r="AF43" s="44"/>
      <c r="AG43" s="45" t="s">
        <v>3</v>
      </c>
      <c r="AH43" s="45" t="s">
        <v>4</v>
      </c>
      <c r="AI43" s="45" t="s">
        <v>5</v>
      </c>
      <c r="AJ43" s="45" t="s">
        <v>6</v>
      </c>
      <c r="AK43" s="45" t="s">
        <v>7</v>
      </c>
      <c r="AL43" s="45" t="s">
        <v>8</v>
      </c>
      <c r="AM43" s="45" t="s">
        <v>9</v>
      </c>
      <c r="AN43" s="45" t="s">
        <v>10</v>
      </c>
      <c r="AO43" s="45" t="s">
        <v>11</v>
      </c>
      <c r="AP43" s="45" t="s">
        <v>12</v>
      </c>
      <c r="AQ43" s="45" t="s">
        <v>13</v>
      </c>
      <c r="AR43" s="45" t="s">
        <v>14</v>
      </c>
      <c r="AS43" s="45" t="s">
        <v>15</v>
      </c>
      <c r="AT43" s="45" t="s">
        <v>16</v>
      </c>
      <c r="AU43" s="45" t="s">
        <v>17</v>
      </c>
      <c r="AV43" s="45" t="s">
        <v>18</v>
      </c>
      <c r="AW43" s="45" t="s">
        <v>19</v>
      </c>
      <c r="AX43" s="46" t="s">
        <v>20</v>
      </c>
      <c r="AY43" s="135" t="s">
        <v>21</v>
      </c>
    </row>
    <row r="44" spans="1:51" ht="14.65" thickBot="1" x14ac:dyDescent="0.5">
      <c r="A44" s="25" t="s">
        <v>41</v>
      </c>
      <c r="B44" s="26" t="s">
        <v>42</v>
      </c>
      <c r="C44" s="26" t="s">
        <v>43</v>
      </c>
      <c r="D44" s="26" t="s">
        <v>44</v>
      </c>
      <c r="E44" s="26" t="s">
        <v>45</v>
      </c>
      <c r="F44" s="26" t="s">
        <v>46</v>
      </c>
      <c r="G44" s="27" t="s">
        <v>47</v>
      </c>
      <c r="H44" s="27" t="s">
        <v>48</v>
      </c>
      <c r="I44" s="28" t="s">
        <v>80</v>
      </c>
      <c r="J44" s="28" t="s">
        <v>81</v>
      </c>
      <c r="K44" s="28" t="s">
        <v>82</v>
      </c>
      <c r="L44" s="29" t="s">
        <v>83</v>
      </c>
      <c r="M44" s="29" t="s">
        <v>84</v>
      </c>
      <c r="N44" s="29" t="s">
        <v>53</v>
      </c>
      <c r="O44" s="26" t="s">
        <v>54</v>
      </c>
      <c r="P44" s="26" t="s">
        <v>55</v>
      </c>
      <c r="Q44" s="26" t="s">
        <v>56</v>
      </c>
      <c r="R44" s="26" t="s">
        <v>57</v>
      </c>
      <c r="S44" s="26" t="s">
        <v>58</v>
      </c>
      <c r="T44" s="26" t="s">
        <v>59</v>
      </c>
      <c r="U44" s="26" t="s">
        <v>60</v>
      </c>
      <c r="V44" s="26" t="s">
        <v>61</v>
      </c>
      <c r="W44" s="26"/>
      <c r="X44" s="26" t="s">
        <v>63</v>
      </c>
      <c r="Y44" s="29" t="s">
        <v>71</v>
      </c>
      <c r="Z44" s="29" t="s">
        <v>65</v>
      </c>
      <c r="AA44" s="68"/>
      <c r="AB44" s="68"/>
      <c r="AC44" s="68"/>
      <c r="AD44" s="68"/>
      <c r="AE44" s="68"/>
      <c r="AF44" s="47" t="s">
        <v>22</v>
      </c>
      <c r="AG44" s="48">
        <v>1</v>
      </c>
      <c r="AH44" s="48">
        <v>2</v>
      </c>
      <c r="AI44" s="48">
        <v>3</v>
      </c>
      <c r="AJ44" s="48">
        <v>4</v>
      </c>
      <c r="AK44" s="48">
        <v>5</v>
      </c>
      <c r="AL44" s="48">
        <v>6</v>
      </c>
      <c r="AM44" s="48">
        <v>7</v>
      </c>
      <c r="AN44" s="48">
        <v>8</v>
      </c>
      <c r="AO44" s="48">
        <v>9</v>
      </c>
      <c r="AP44" s="48">
        <v>10</v>
      </c>
      <c r="AQ44" s="48">
        <v>11</v>
      </c>
      <c r="AR44" s="48">
        <v>12</v>
      </c>
      <c r="AS44" s="48">
        <v>13</v>
      </c>
      <c r="AT44" s="48">
        <v>14</v>
      </c>
      <c r="AU44" s="48">
        <v>15</v>
      </c>
      <c r="AV44" s="48">
        <v>16</v>
      </c>
      <c r="AW44" s="48">
        <v>17</v>
      </c>
      <c r="AX44" s="49">
        <v>18</v>
      </c>
      <c r="AY44" s="135">
        <v>19</v>
      </c>
    </row>
    <row r="45" spans="1:51" x14ac:dyDescent="0.45">
      <c r="A45" s="30" t="s">
        <v>66</v>
      </c>
      <c r="B45" s="19"/>
      <c r="C45" s="19"/>
      <c r="D45" s="19"/>
      <c r="E45" s="31"/>
      <c r="F45" s="20"/>
      <c r="G45" s="32"/>
      <c r="H45" s="22"/>
      <c r="I45" s="33"/>
      <c r="J45" s="33"/>
      <c r="K45" s="33"/>
      <c r="L45" s="42"/>
      <c r="M45" s="42"/>
      <c r="N45" s="23"/>
      <c r="O45" s="23"/>
      <c r="P45" s="23"/>
      <c r="Q45" s="21"/>
      <c r="R45" s="21"/>
      <c r="S45" s="21"/>
      <c r="T45" s="21"/>
      <c r="U45" s="21"/>
      <c r="V45" s="23"/>
      <c r="W45" s="23" t="s">
        <v>67</v>
      </c>
      <c r="X45" s="24"/>
      <c r="Y45" s="24" t="s">
        <v>68</v>
      </c>
      <c r="Z45" s="24"/>
      <c r="AA45" s="67"/>
      <c r="AB45" s="67"/>
      <c r="AC45" s="67"/>
      <c r="AD45" s="67"/>
      <c r="AE45" s="67"/>
    </row>
    <row r="46" spans="1:51" x14ac:dyDescent="0.45">
      <c r="A46" s="258"/>
      <c r="B46" s="250"/>
      <c r="C46" s="250"/>
      <c r="D46" s="250"/>
      <c r="E46" s="251"/>
      <c r="F46" s="252"/>
      <c r="G46" s="253"/>
      <c r="H46" s="254"/>
      <c r="I46" s="255"/>
      <c r="J46" s="255"/>
      <c r="K46" s="255"/>
      <c r="L46" s="42"/>
      <c r="M46" s="42"/>
      <c r="N46" s="23"/>
      <c r="O46" s="256"/>
      <c r="P46" s="23"/>
      <c r="Q46" s="257"/>
      <c r="R46" s="257"/>
      <c r="S46" s="257"/>
      <c r="T46" s="21"/>
      <c r="U46" s="21"/>
      <c r="V46" s="256"/>
      <c r="W46" s="256"/>
      <c r="X46" s="24"/>
      <c r="Y46" s="24"/>
      <c r="Z46" s="259"/>
      <c r="AA46" s="67"/>
      <c r="AB46" s="67"/>
      <c r="AC46" s="67"/>
      <c r="AD46" s="67"/>
      <c r="AE46" s="67"/>
    </row>
    <row r="47" spans="1:51" x14ac:dyDescent="0.45">
      <c r="A47" s="34"/>
      <c r="B47" s="19"/>
      <c r="C47" s="19"/>
      <c r="D47" s="19"/>
      <c r="E47" s="35"/>
      <c r="F47" s="20"/>
      <c r="G47" s="36"/>
      <c r="H47" s="22"/>
      <c r="I47" s="37"/>
      <c r="J47" s="37"/>
      <c r="K47" s="37"/>
      <c r="L47" s="42"/>
      <c r="M47" s="42"/>
      <c r="N47" s="23"/>
      <c r="O47" s="23"/>
      <c r="P47" s="23"/>
      <c r="Q47" s="21"/>
      <c r="R47" s="21"/>
      <c r="S47" s="21"/>
      <c r="T47" s="21"/>
      <c r="U47" s="21"/>
      <c r="V47" s="23"/>
      <c r="W47" s="23"/>
      <c r="X47" s="24"/>
      <c r="Y47" s="24"/>
      <c r="Z47" s="24"/>
      <c r="AA47" s="67"/>
      <c r="AB47" s="67"/>
      <c r="AC47" s="67"/>
      <c r="AD47" s="67"/>
      <c r="AE47" s="67"/>
    </row>
    <row r="48" spans="1:51" x14ac:dyDescent="0.45">
      <c r="A48" s="34"/>
      <c r="B48" s="19"/>
      <c r="C48" s="19"/>
      <c r="D48" s="19"/>
      <c r="E48" s="35"/>
      <c r="F48" s="20"/>
      <c r="G48" s="36"/>
      <c r="H48" s="22"/>
      <c r="I48" s="37"/>
      <c r="J48" s="37"/>
      <c r="K48" s="37"/>
      <c r="L48" s="42"/>
      <c r="M48" s="42"/>
      <c r="N48" s="23"/>
      <c r="O48" s="23"/>
      <c r="P48" s="23"/>
      <c r="Q48" s="21"/>
      <c r="R48" s="21"/>
      <c r="S48" s="21"/>
      <c r="T48" s="21"/>
      <c r="U48" s="21"/>
      <c r="V48" s="23"/>
      <c r="W48" s="23"/>
      <c r="X48" s="24"/>
      <c r="Y48" s="24"/>
      <c r="Z48" s="24"/>
      <c r="AA48" s="67"/>
      <c r="AB48" s="67"/>
      <c r="AC48" s="67"/>
      <c r="AD48" s="67"/>
      <c r="AE48" s="67"/>
    </row>
    <row r="50" spans="1:3" x14ac:dyDescent="0.45">
      <c r="A50" s="39" t="s">
        <v>69</v>
      </c>
      <c r="B50" s="39"/>
      <c r="C50" s="39"/>
    </row>
  </sheetData>
  <sheetProtection algorithmName="SHA-512" hashValue="ypwO5NHuoPg6YHx5amQNFs4mfodQZ/YrEBl2fOuiSPR1MDa3Q9RTF/BnHEuBc1exIeNqYo1pYE2uD5T36+rujA==" saltValue="/i6cIgEPUS7AEwkjuITD0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69FD6-265A-4E86-8346-9EFC2A8FE23A}">
  <sheetPr>
    <tabColor theme="9" tint="0.39997558519241921"/>
  </sheetPr>
  <dimension ref="A1:U8"/>
  <sheetViews>
    <sheetView zoomScale="70" zoomScaleNormal="70" workbookViewId="0"/>
  </sheetViews>
  <sheetFormatPr defaultRowHeight="14.25" x14ac:dyDescent="0.45"/>
  <cols>
    <col min="1" max="1" width="46.59765625" customWidth="1"/>
    <col min="2" max="4" width="14.265625" style="42" bestFit="1" customWidth="1"/>
    <col min="5" max="6" width="14.59765625" style="42" bestFit="1" customWidth="1"/>
    <col min="7" max="12" width="14.59765625" style="69" bestFit="1" customWidth="1"/>
    <col min="13" max="14" width="14.265625" style="69" bestFit="1" customWidth="1"/>
    <col min="15" max="21" width="14.59765625" style="69" bestFit="1" customWidth="1"/>
  </cols>
  <sheetData>
    <row r="1" spans="1:21" x14ac:dyDescent="0.45">
      <c r="A1" s="41" t="s">
        <v>1320</v>
      </c>
    </row>
    <row r="2" spans="1:21" ht="14.65" thickBot="1" x14ac:dyDescent="0.5"/>
    <row r="3" spans="1:21" ht="14.65" thickBot="1" x14ac:dyDescent="0.5">
      <c r="A3" s="44"/>
      <c r="B3" s="45" t="s">
        <v>3</v>
      </c>
      <c r="C3" s="45" t="s">
        <v>4</v>
      </c>
      <c r="D3" s="45" t="s">
        <v>5</v>
      </c>
      <c r="E3" s="113" t="s">
        <v>6</v>
      </c>
      <c r="F3" s="113" t="s">
        <v>7</v>
      </c>
      <c r="G3" s="70" t="s">
        <v>8</v>
      </c>
      <c r="H3" s="70" t="s">
        <v>9</v>
      </c>
      <c r="I3" s="70" t="s">
        <v>10</v>
      </c>
      <c r="J3" s="70" t="s">
        <v>11</v>
      </c>
      <c r="K3" s="70" t="s">
        <v>12</v>
      </c>
      <c r="L3" s="70" t="s">
        <v>13</v>
      </c>
      <c r="M3" s="70" t="s">
        <v>14</v>
      </c>
      <c r="N3" s="70" t="s">
        <v>15</v>
      </c>
      <c r="O3" s="70" t="s">
        <v>16</v>
      </c>
      <c r="P3" s="70" t="s">
        <v>17</v>
      </c>
      <c r="Q3" s="70" t="s">
        <v>18</v>
      </c>
      <c r="R3" s="70" t="s">
        <v>19</v>
      </c>
      <c r="S3" s="77" t="s">
        <v>20</v>
      </c>
      <c r="T3" s="283" t="s">
        <v>21</v>
      </c>
      <c r="U3" s="283" t="s">
        <v>440</v>
      </c>
    </row>
    <row r="4" spans="1:21" ht="14.65" thickBot="1" x14ac:dyDescent="0.5">
      <c r="A4" s="47" t="s">
        <v>86</v>
      </c>
      <c r="B4" s="48">
        <v>-4</v>
      </c>
      <c r="C4" s="48">
        <v>-3</v>
      </c>
      <c r="D4" s="48">
        <v>-2</v>
      </c>
      <c r="E4" s="114">
        <v>-1</v>
      </c>
      <c r="F4" s="114">
        <v>0</v>
      </c>
      <c r="G4" s="71">
        <v>1</v>
      </c>
      <c r="H4" s="71">
        <v>2</v>
      </c>
      <c r="I4" s="71">
        <v>3</v>
      </c>
      <c r="J4" s="71">
        <v>4</v>
      </c>
      <c r="K4" s="71">
        <v>5</v>
      </c>
      <c r="L4" s="71">
        <v>6</v>
      </c>
      <c r="M4" s="71">
        <v>7</v>
      </c>
      <c r="N4" s="71">
        <v>8</v>
      </c>
      <c r="O4" s="71">
        <v>9</v>
      </c>
      <c r="P4" s="71">
        <v>10</v>
      </c>
      <c r="Q4" s="71">
        <v>11</v>
      </c>
      <c r="R4" s="71">
        <v>12</v>
      </c>
      <c r="S4" s="78">
        <v>13</v>
      </c>
      <c r="T4" s="283">
        <v>14</v>
      </c>
      <c r="U4" s="284">
        <v>15</v>
      </c>
    </row>
    <row r="5" spans="1:21" x14ac:dyDescent="0.45">
      <c r="A5" s="317" t="s">
        <v>87</v>
      </c>
    </row>
    <row r="6" spans="1:21" x14ac:dyDescent="0.45">
      <c r="A6" s="318" t="s">
        <v>88</v>
      </c>
    </row>
    <row r="7" spans="1:21" ht="14.65" thickBot="1" x14ac:dyDescent="0.5">
      <c r="A7" s="231" t="s">
        <v>89</v>
      </c>
    </row>
    <row r="8" spans="1:21" ht="14.65" thickBot="1" x14ac:dyDescent="0.5">
      <c r="A8" s="115" t="s">
        <v>90</v>
      </c>
      <c r="B8" s="316">
        <v>1863</v>
      </c>
      <c r="C8" s="316">
        <v>1994</v>
      </c>
      <c r="D8" s="316">
        <v>1079</v>
      </c>
      <c r="E8" s="316">
        <v>1774</v>
      </c>
      <c r="F8" s="316">
        <v>966</v>
      </c>
      <c r="G8" s="79"/>
      <c r="H8" s="79"/>
      <c r="I8" s="79"/>
      <c r="J8" s="79"/>
      <c r="K8" s="79"/>
      <c r="L8" s="79"/>
      <c r="M8" s="79"/>
      <c r="N8" s="79"/>
      <c r="O8" s="79"/>
      <c r="P8" s="79"/>
      <c r="Q8" s="79"/>
      <c r="R8" s="79"/>
      <c r="S8" s="79"/>
      <c r="T8" s="285"/>
      <c r="U8" s="286"/>
    </row>
  </sheetData>
  <sheetProtection algorithmName="SHA-512" hashValue="I8HGKm++9MkVQSr1KMScxmP0s0CbC0WP/gZrQvD/0bN3IjPvAeTgPKUXZPLM1OFpl863wM4Q+hvVN5GBtf/khA==" saltValue="fyS1YqXFlqDZZRqhjX8p6Q=="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5C752-4A69-45C2-AA96-71EF93531865}">
  <sheetPr>
    <tabColor rgb="FFD8EC72"/>
  </sheetPr>
  <dimension ref="A1:AT17"/>
  <sheetViews>
    <sheetView zoomScale="70" zoomScaleNormal="70" workbookViewId="0"/>
  </sheetViews>
  <sheetFormatPr defaultRowHeight="14.25" x14ac:dyDescent="0.45"/>
  <cols>
    <col min="1" max="1" width="58.1328125" bestFit="1" customWidth="1"/>
    <col min="2" max="2" width="57.59765625" bestFit="1" customWidth="1"/>
    <col min="3" max="5" width="13.1328125" bestFit="1" customWidth="1"/>
    <col min="6" max="13" width="13.59765625" bestFit="1" customWidth="1"/>
    <col min="14" max="15" width="13.1328125" bestFit="1" customWidth="1"/>
    <col min="16" max="21" width="13.59765625" bestFit="1" customWidth="1"/>
    <col min="22" max="22" width="13.59765625" customWidth="1"/>
    <col min="23" max="23" width="22.265625" bestFit="1" customWidth="1"/>
    <col min="24" max="24" width="9.1328125" style="234"/>
    <col min="25" max="25" width="62.265625" hidden="1" customWidth="1"/>
    <col min="26" max="26" width="48.1328125" hidden="1" customWidth="1"/>
    <col min="27" max="29" width="14.73046875" hidden="1" customWidth="1"/>
    <col min="30" max="31" width="15.1328125" hidden="1" customWidth="1"/>
    <col min="32" max="35" width="15" hidden="1" customWidth="1"/>
    <col min="36" max="37" width="15.1328125" hidden="1" customWidth="1"/>
    <col min="38" max="39" width="14.73046875" hidden="1" customWidth="1"/>
    <col min="40" max="41" width="15.1328125" hidden="1" customWidth="1"/>
    <col min="42" max="45" width="15" hidden="1" customWidth="1"/>
    <col min="46" max="46" width="22" hidden="1" customWidth="1"/>
  </cols>
  <sheetData>
    <row r="1" spans="1:46" ht="14.65" thickBot="1" x14ac:dyDescent="0.5">
      <c r="Y1" s="231" t="s">
        <v>91</v>
      </c>
      <c r="Z1" t="s">
        <v>92</v>
      </c>
      <c r="AA1" t="s">
        <v>93</v>
      </c>
      <c r="AB1" t="s">
        <v>94</v>
      </c>
      <c r="AC1" t="s">
        <v>95</v>
      </c>
      <c r="AD1" t="s">
        <v>96</v>
      </c>
      <c r="AE1" t="s">
        <v>97</v>
      </c>
      <c r="AF1" t="s">
        <v>98</v>
      </c>
      <c r="AG1" t="s">
        <v>99</v>
      </c>
      <c r="AH1" t="s">
        <v>100</v>
      </c>
      <c r="AI1" t="s">
        <v>101</v>
      </c>
      <c r="AJ1" t="s">
        <v>102</v>
      </c>
      <c r="AK1" t="s">
        <v>103</v>
      </c>
      <c r="AL1" t="s">
        <v>104</v>
      </c>
      <c r="AM1" t="s">
        <v>105</v>
      </c>
      <c r="AN1" t="s">
        <v>106</v>
      </c>
      <c r="AO1" t="s">
        <v>107</v>
      </c>
      <c r="AP1" t="s">
        <v>108</v>
      </c>
      <c r="AQ1" t="s">
        <v>109</v>
      </c>
      <c r="AR1" t="s">
        <v>110</v>
      </c>
      <c r="AS1" t="s">
        <v>111</v>
      </c>
      <c r="AT1" t="s">
        <v>112</v>
      </c>
    </row>
    <row r="2" spans="1:46" ht="14.65" thickBot="1" x14ac:dyDescent="0.5">
      <c r="C2" s="105" t="s">
        <v>3</v>
      </c>
      <c r="D2" s="105" t="s">
        <v>4</v>
      </c>
      <c r="E2" s="106" t="s">
        <v>5</v>
      </c>
      <c r="F2" s="106" t="s">
        <v>6</v>
      </c>
      <c r="G2" s="119" t="s">
        <v>7</v>
      </c>
      <c r="H2" s="111" t="s">
        <v>8</v>
      </c>
      <c r="I2" s="111" t="s">
        <v>9</v>
      </c>
      <c r="J2" s="111" t="s">
        <v>10</v>
      </c>
      <c r="K2" s="111" t="s">
        <v>11</v>
      </c>
      <c r="L2" s="111" t="s">
        <v>12</v>
      </c>
      <c r="M2" s="112" t="s">
        <v>13</v>
      </c>
      <c r="N2" s="112" t="s">
        <v>14</v>
      </c>
      <c r="O2" s="112" t="s">
        <v>15</v>
      </c>
      <c r="P2" s="112" t="s">
        <v>16</v>
      </c>
      <c r="Q2" s="112" t="s">
        <v>17</v>
      </c>
      <c r="R2" s="118" t="s">
        <v>18</v>
      </c>
      <c r="S2" s="118" t="s">
        <v>19</v>
      </c>
      <c r="T2" s="118" t="s">
        <v>20</v>
      </c>
      <c r="U2" s="118" t="s">
        <v>21</v>
      </c>
      <c r="V2" s="118" t="s">
        <v>440</v>
      </c>
      <c r="Y2" s="231" t="s">
        <v>1540</v>
      </c>
    </row>
    <row r="3" spans="1:46" ht="14.65" thickBot="1" x14ac:dyDescent="0.5">
      <c r="A3" s="15" t="s">
        <v>114</v>
      </c>
      <c r="B3" s="16" t="s">
        <v>86</v>
      </c>
      <c r="C3" s="107">
        <v>-4</v>
      </c>
      <c r="D3" s="108">
        <v>-3</v>
      </c>
      <c r="E3" s="109">
        <v>-2</v>
      </c>
      <c r="F3" s="106">
        <v>-1</v>
      </c>
      <c r="G3" s="119">
        <v>0</v>
      </c>
      <c r="H3" s="111">
        <v>1</v>
      </c>
      <c r="I3" s="111">
        <v>2</v>
      </c>
      <c r="J3" s="111">
        <v>3</v>
      </c>
      <c r="K3" s="111">
        <v>4</v>
      </c>
      <c r="L3" s="111">
        <v>5</v>
      </c>
      <c r="M3" s="112">
        <v>6</v>
      </c>
      <c r="N3" s="112">
        <v>7</v>
      </c>
      <c r="O3" s="112">
        <v>8</v>
      </c>
      <c r="P3" s="112">
        <v>9</v>
      </c>
      <c r="Q3" s="112">
        <v>10</v>
      </c>
      <c r="R3" s="118">
        <v>11</v>
      </c>
      <c r="S3" s="118">
        <v>12</v>
      </c>
      <c r="T3" s="118">
        <v>13</v>
      </c>
      <c r="U3" s="118">
        <v>14</v>
      </c>
      <c r="V3" s="118">
        <v>15</v>
      </c>
      <c r="W3" s="1" t="s">
        <v>115</v>
      </c>
      <c r="AA3" s="105" t="s">
        <v>3</v>
      </c>
      <c r="AB3" s="105" t="s">
        <v>4</v>
      </c>
      <c r="AC3" s="106" t="s">
        <v>5</v>
      </c>
      <c r="AD3" s="119" t="s">
        <v>6</v>
      </c>
      <c r="AE3" s="111" t="s">
        <v>7</v>
      </c>
      <c r="AF3" s="111" t="s">
        <v>8</v>
      </c>
      <c r="AG3" s="111" t="s">
        <v>9</v>
      </c>
      <c r="AH3" s="111" t="s">
        <v>10</v>
      </c>
      <c r="AI3" s="111" t="s">
        <v>11</v>
      </c>
      <c r="AJ3" s="112" t="s">
        <v>12</v>
      </c>
      <c r="AK3" s="112" t="s">
        <v>13</v>
      </c>
      <c r="AL3" s="112" t="s">
        <v>14</v>
      </c>
      <c r="AM3" s="112" t="s">
        <v>15</v>
      </c>
      <c r="AN3" s="112" t="s">
        <v>16</v>
      </c>
      <c r="AO3" s="118" t="s">
        <v>17</v>
      </c>
      <c r="AP3" s="118" t="s">
        <v>18</v>
      </c>
      <c r="AQ3" s="118" t="s">
        <v>19</v>
      </c>
      <c r="AR3" s="118" t="s">
        <v>20</v>
      </c>
      <c r="AS3" s="118" t="s">
        <v>21</v>
      </c>
    </row>
    <row r="4" spans="1:46" ht="14.65" thickBot="1" x14ac:dyDescent="0.5">
      <c r="A4" s="17" t="s">
        <v>116</v>
      </c>
      <c r="B4" s="18" t="s">
        <v>117</v>
      </c>
      <c r="C4" s="120"/>
      <c r="D4" s="120"/>
      <c r="E4" s="120"/>
      <c r="F4" s="120"/>
      <c r="G4" s="288"/>
      <c r="H4" s="287">
        <f>'Conventional Pipeline (Large)'!AM58</f>
        <v>1520</v>
      </c>
      <c r="I4" s="134">
        <f>'Conventional Pipeline (Large)'!AN58</f>
        <v>1555</v>
      </c>
      <c r="J4" s="134">
        <f>'Conventional Pipeline (Large)'!AO58</f>
        <v>2054</v>
      </c>
      <c r="K4" s="134">
        <f>'Conventional Pipeline (Large)'!AP58</f>
        <v>1958</v>
      </c>
      <c r="L4" s="134">
        <f>'Conventional Pipeline (Large)'!AQ58</f>
        <v>2022</v>
      </c>
      <c r="M4" s="134">
        <f>'Conventional Pipeline (Large)'!AR58</f>
        <v>1793</v>
      </c>
      <c r="N4" s="134">
        <f>'Conventional Pipeline (Large)'!AS58</f>
        <v>1540</v>
      </c>
      <c r="O4" s="134">
        <f>'Conventional Pipeline (Large)'!AT58</f>
        <v>1230</v>
      </c>
      <c r="P4" s="134">
        <f>'Conventional Pipeline (Large)'!AU58</f>
        <v>345</v>
      </c>
      <c r="Q4" s="134">
        <f>'Conventional Pipeline (Large)'!AV58</f>
        <v>270</v>
      </c>
      <c r="R4" s="134">
        <f>'Conventional Pipeline (Large)'!AW58</f>
        <v>0</v>
      </c>
      <c r="S4" s="134">
        <f>'Conventional Pipeline (Large)'!AX58</f>
        <v>0</v>
      </c>
      <c r="T4" s="134">
        <f>'Conventional Pipeline (Large)'!AY58</f>
        <v>0</v>
      </c>
      <c r="U4" s="154">
        <f>'Conventional Pipeline (Large)'!AZ58</f>
        <v>0</v>
      </c>
      <c r="V4" s="154">
        <f>'Conventional Pipeline (Large)'!BA58</f>
        <v>0</v>
      </c>
      <c r="W4" s="294">
        <f t="shared" ref="W4:W11" si="0">SUM(H4:V4)</f>
        <v>14287</v>
      </c>
      <c r="Y4" s="15" t="s">
        <v>114</v>
      </c>
      <c r="Z4" s="16" t="s">
        <v>86</v>
      </c>
      <c r="AA4" s="107">
        <v>-3</v>
      </c>
      <c r="AB4" s="108">
        <v>-2</v>
      </c>
      <c r="AC4" s="109">
        <v>-1</v>
      </c>
      <c r="AD4" s="119">
        <v>0</v>
      </c>
      <c r="AE4" s="111">
        <v>1</v>
      </c>
      <c r="AF4" s="111">
        <v>2</v>
      </c>
      <c r="AG4" s="111">
        <v>3</v>
      </c>
      <c r="AH4" s="111">
        <v>4</v>
      </c>
      <c r="AI4" s="111">
        <v>5</v>
      </c>
      <c r="AJ4" s="112">
        <v>6</v>
      </c>
      <c r="AK4" s="112">
        <v>7</v>
      </c>
      <c r="AL4" s="112">
        <v>8</v>
      </c>
      <c r="AM4" s="112">
        <v>9</v>
      </c>
      <c r="AN4" s="112">
        <v>10</v>
      </c>
      <c r="AO4" s="118">
        <v>11</v>
      </c>
      <c r="AP4" s="118">
        <v>12</v>
      </c>
      <c r="AQ4" s="118">
        <v>13</v>
      </c>
      <c r="AR4" s="118">
        <v>14</v>
      </c>
      <c r="AS4" s="118">
        <v>15</v>
      </c>
      <c r="AT4" s="1" t="s">
        <v>115</v>
      </c>
    </row>
    <row r="5" spans="1:46" x14ac:dyDescent="0.45">
      <c r="A5" s="3" t="s">
        <v>116</v>
      </c>
      <c r="B5" s="4" t="s">
        <v>118</v>
      </c>
      <c r="C5" s="120"/>
      <c r="D5" s="120"/>
      <c r="E5" s="120"/>
      <c r="F5" s="120"/>
      <c r="G5" s="289"/>
      <c r="H5">
        <f>'NSC Pipeline'!AL9</f>
        <v>0</v>
      </c>
      <c r="I5" s="96">
        <f>'NSC Pipeline'!AM9</f>
        <v>282</v>
      </c>
      <c r="J5" s="96">
        <f>'NSC Pipeline'!AN9</f>
        <v>0</v>
      </c>
      <c r="K5" s="96">
        <f>'NSC Pipeline'!AO9</f>
        <v>0</v>
      </c>
      <c r="L5" s="96">
        <f>'NSC Pipeline'!AP9</f>
        <v>86</v>
      </c>
      <c r="M5" s="96">
        <f>'NSC Pipeline'!AQ9</f>
        <v>87</v>
      </c>
      <c r="N5" s="96">
        <f>'NSC Pipeline'!AR9</f>
        <v>0</v>
      </c>
      <c r="O5" s="96">
        <f>'NSC Pipeline'!AS9</f>
        <v>0</v>
      </c>
      <c r="P5" s="96">
        <f>'NSC Pipeline'!AT9</f>
        <v>0</v>
      </c>
      <c r="Q5" s="96">
        <f>'NSC Pipeline'!AU9</f>
        <v>0</v>
      </c>
      <c r="R5" s="96">
        <f>'NSC Pipeline'!AV9</f>
        <v>0</v>
      </c>
      <c r="S5" s="96">
        <f>'NSC Pipeline'!AW9</f>
        <v>0</v>
      </c>
      <c r="T5" s="96">
        <f>'NSC Pipeline'!AX9</f>
        <v>0</v>
      </c>
      <c r="U5" s="155">
        <f>'NSC Pipeline'!AY9</f>
        <v>0</v>
      </c>
      <c r="V5" s="155">
        <f>'NSC Pipeline'!AZ9</f>
        <v>0</v>
      </c>
      <c r="W5" s="157">
        <f t="shared" si="0"/>
        <v>455</v>
      </c>
      <c r="Y5" s="17" t="s">
        <v>116</v>
      </c>
      <c r="Z5" s="18" t="s">
        <v>117</v>
      </c>
      <c r="AA5" s="120"/>
      <c r="AB5" s="120"/>
      <c r="AC5" s="120"/>
      <c r="AD5" s="120"/>
      <c r="AE5" s="134">
        <f>'Conventional Pipeline (Large)'!BI58</f>
        <v>253</v>
      </c>
      <c r="AF5" s="134">
        <f>'Conventional Pipeline (Large)'!BJ58</f>
        <v>359</v>
      </c>
      <c r="AG5" s="134">
        <f>'Conventional Pipeline (Large)'!BK58</f>
        <v>684</v>
      </c>
      <c r="AH5" s="134">
        <f>'Conventional Pipeline (Large)'!BL58</f>
        <v>629</v>
      </c>
      <c r="AI5" s="134">
        <f>'Conventional Pipeline (Large)'!BM58</f>
        <v>605</v>
      </c>
      <c r="AJ5" s="134">
        <f>'Conventional Pipeline (Large)'!BN58</f>
        <v>620</v>
      </c>
      <c r="AK5" s="134">
        <f>'Conventional Pipeline (Large)'!BO58</f>
        <v>444</v>
      </c>
      <c r="AL5" s="134">
        <f>'Conventional Pipeline (Large)'!BP58</f>
        <v>288</v>
      </c>
      <c r="AM5" s="134">
        <f>'Conventional Pipeline (Large)'!BQ58</f>
        <v>197</v>
      </c>
      <c r="AN5" s="134">
        <f>'Conventional Pipeline (Large)'!BR58</f>
        <v>114</v>
      </c>
      <c r="AO5" s="134">
        <f>'Conventional Pipeline (Large)'!BS58</f>
        <v>0</v>
      </c>
      <c r="AP5" s="134">
        <f>'Conventional Pipeline (Large)'!BT58</f>
        <v>0</v>
      </c>
      <c r="AQ5" s="134">
        <f>'Conventional Pipeline (Large)'!BU58</f>
        <v>0</v>
      </c>
      <c r="AR5" s="134">
        <f>'Conventional Pipeline (Large)'!BV58</f>
        <v>0</v>
      </c>
      <c r="AS5" s="134">
        <f>'Conventional Pipeline (Large)'!BW58</f>
        <v>0</v>
      </c>
      <c r="AT5" s="154">
        <f t="shared" ref="AT5:AT11" si="1">SUM(AE5:AS5)</f>
        <v>4193</v>
      </c>
    </row>
    <row r="6" spans="1:46" x14ac:dyDescent="0.45">
      <c r="A6" s="5" t="s">
        <v>119</v>
      </c>
      <c r="B6" s="6" t="s">
        <v>117</v>
      </c>
      <c r="C6" s="120"/>
      <c r="D6" s="120"/>
      <c r="E6" s="120"/>
      <c r="F6" s="120"/>
      <c r="G6" s="290"/>
      <c r="H6">
        <f>'Conventional Pending (Large)'!AM20</f>
        <v>0</v>
      </c>
      <c r="I6" s="96">
        <f>'Conventional Pending (Large)'!AN20</f>
        <v>0</v>
      </c>
      <c r="J6" s="96">
        <f>'Conventional Pending (Large)'!AO20</f>
        <v>162</v>
      </c>
      <c r="K6" s="96">
        <f>'Conventional Pending (Large)'!AP20</f>
        <v>438</v>
      </c>
      <c r="L6" s="96">
        <f>'Conventional Pending (Large)'!AQ20</f>
        <v>223</v>
      </c>
      <c r="M6" s="96">
        <f>'Conventional Pending (Large)'!AR20</f>
        <v>365</v>
      </c>
      <c r="N6" s="96">
        <f>'Conventional Pending (Large)'!AS20</f>
        <v>365</v>
      </c>
      <c r="O6" s="96">
        <f>'Conventional Pending (Large)'!AT20</f>
        <v>365</v>
      </c>
      <c r="P6" s="96">
        <f>'Conventional Pending (Large)'!AU20</f>
        <v>365</v>
      </c>
      <c r="Q6" s="96">
        <f>'Conventional Pending (Large)'!AV20</f>
        <v>214</v>
      </c>
      <c r="R6" s="96">
        <f>'Conventional Pending (Large)'!AW20</f>
        <v>214</v>
      </c>
      <c r="S6" s="96">
        <f>'Conventional Pending (Large)'!AX20</f>
        <v>214</v>
      </c>
      <c r="T6" s="96">
        <f>'Conventional Pending (Large)'!AY20</f>
        <v>214</v>
      </c>
      <c r="U6" s="155">
        <f>'Conventional Pending (Large)'!AZ20</f>
        <v>214</v>
      </c>
      <c r="V6" s="155">
        <f>'Conventional Pending (Large)'!BA20</f>
        <v>214</v>
      </c>
      <c r="W6" s="157">
        <f t="shared" si="0"/>
        <v>3567</v>
      </c>
      <c r="Y6" s="3" t="s">
        <v>116</v>
      </c>
      <c r="Z6" s="4" t="s">
        <v>118</v>
      </c>
      <c r="AA6" s="120"/>
      <c r="AB6" s="120"/>
      <c r="AC6" s="120"/>
      <c r="AD6" s="120"/>
      <c r="AE6" s="96"/>
      <c r="AF6" s="96"/>
      <c r="AG6" s="96"/>
      <c r="AH6" s="96"/>
      <c r="AI6" s="96"/>
      <c r="AJ6" s="96"/>
      <c r="AK6" s="96"/>
      <c r="AL6" s="96"/>
      <c r="AM6" s="96"/>
      <c r="AN6" s="96"/>
      <c r="AO6" s="96"/>
      <c r="AP6" s="96"/>
      <c r="AQ6" s="96"/>
      <c r="AR6" s="96"/>
      <c r="AS6" s="96"/>
      <c r="AT6" s="155">
        <f t="shared" si="1"/>
        <v>0</v>
      </c>
    </row>
    <row r="7" spans="1:46" x14ac:dyDescent="0.45">
      <c r="A7" s="5" t="s">
        <v>119</v>
      </c>
      <c r="B7" s="7" t="s">
        <v>118</v>
      </c>
      <c r="C7" s="120"/>
      <c r="D7" s="120"/>
      <c r="E7" s="120"/>
      <c r="F7" s="120"/>
      <c r="G7" s="289"/>
      <c r="H7">
        <f>'NSC Pending'!AM10</f>
        <v>0</v>
      </c>
      <c r="I7" s="96">
        <f>'NSC Pending'!AN10</f>
        <v>0</v>
      </c>
      <c r="J7" s="96">
        <f>'NSC Pending'!AO10</f>
        <v>0</v>
      </c>
      <c r="K7" s="96">
        <f>'NSC Pending'!AP10</f>
        <v>86</v>
      </c>
      <c r="L7" s="96">
        <f>'NSC Pending'!AQ10</f>
        <v>146</v>
      </c>
      <c r="M7" s="96">
        <f>'NSC Pending'!AR10</f>
        <v>117</v>
      </c>
      <c r="N7" s="96">
        <f>'NSC Pending'!AS10</f>
        <v>117</v>
      </c>
      <c r="O7" s="96">
        <f>'NSC Pending'!AT10</f>
        <v>0</v>
      </c>
      <c r="P7" s="96">
        <f>'NSC Pending'!AU10</f>
        <v>0</v>
      </c>
      <c r="Q7" s="96">
        <f>'NSC Pending'!AV10</f>
        <v>0</v>
      </c>
      <c r="R7" s="96">
        <f>'NSC Pending'!AW10</f>
        <v>0</v>
      </c>
      <c r="S7" s="96">
        <f>'NSC Pending'!AX10</f>
        <v>0</v>
      </c>
      <c r="T7" s="96">
        <f>'NSC Pending'!AY10</f>
        <v>0</v>
      </c>
      <c r="U7" s="155">
        <f>'NSC Pending'!AZ10</f>
        <v>0</v>
      </c>
      <c r="V7" s="155">
        <f>'NSC Pending'!BA10</f>
        <v>0</v>
      </c>
      <c r="W7" s="157">
        <f t="shared" si="0"/>
        <v>466</v>
      </c>
      <c r="Y7" s="5" t="s">
        <v>119</v>
      </c>
      <c r="Z7" s="6" t="s">
        <v>117</v>
      </c>
      <c r="AA7" s="120"/>
      <c r="AB7" s="120"/>
      <c r="AC7" s="120"/>
      <c r="AD7" s="120"/>
      <c r="AE7" s="2">
        <f>'Conventional Pending (Large)'!BI20</f>
        <v>1</v>
      </c>
      <c r="AF7" s="2">
        <f>'Conventional Pending (Large)'!BJ20</f>
        <v>2</v>
      </c>
      <c r="AG7" s="2">
        <f>'Conventional Pending (Large)'!BK20</f>
        <v>27</v>
      </c>
      <c r="AH7" s="2">
        <f>'Conventional Pending (Large)'!BL20</f>
        <v>78</v>
      </c>
      <c r="AI7" s="2">
        <f>'Conventional Pending (Large)'!BM20</f>
        <v>133</v>
      </c>
      <c r="AJ7" s="2">
        <f>'Conventional Pending (Large)'!BN20</f>
        <v>109</v>
      </c>
      <c r="AK7" s="2">
        <f>'Conventional Pending (Large)'!BO20</f>
        <v>54</v>
      </c>
      <c r="AL7" s="2">
        <f>'Conventional Pending (Large)'!BP20</f>
        <v>55</v>
      </c>
      <c r="AM7" s="2">
        <f>'Conventional Pending (Large)'!BQ20</f>
        <v>55</v>
      </c>
      <c r="AN7" s="2">
        <f>'Conventional Pending (Large)'!BR20</f>
        <v>0</v>
      </c>
      <c r="AO7" s="2">
        <f>'Conventional Pending (Large)'!BS20</f>
        <v>0</v>
      </c>
      <c r="AP7" s="2">
        <f>'Conventional Pending (Large)'!BT20</f>
        <v>0</v>
      </c>
      <c r="AQ7" s="2">
        <f>'Conventional Pending (Large)'!BU20</f>
        <v>0</v>
      </c>
      <c r="AR7" s="2">
        <f>'Conventional Pending (Large)'!BV20</f>
        <v>0</v>
      </c>
      <c r="AS7" s="2">
        <f>'Conventional Pending (Large)'!BW20</f>
        <v>0</v>
      </c>
      <c r="AT7" s="155">
        <f t="shared" si="1"/>
        <v>514</v>
      </c>
    </row>
    <row r="8" spans="1:46" x14ac:dyDescent="0.45">
      <c r="A8" s="8" t="s">
        <v>120</v>
      </c>
      <c r="B8" s="9" t="s">
        <v>121</v>
      </c>
      <c r="C8" s="120"/>
      <c r="D8" s="120"/>
      <c r="E8" s="120"/>
      <c r="F8" s="120"/>
      <c r="G8" s="289"/>
      <c r="H8">
        <f ca="1">'ConventionalAllocations (Large)'!AJ127</f>
        <v>0</v>
      </c>
      <c r="I8" s="96">
        <f>'ConventionalAllocations (Large)'!AK127</f>
        <v>0</v>
      </c>
      <c r="J8" s="96">
        <f>'ConventionalAllocations (Large)'!AL127</f>
        <v>0</v>
      </c>
      <c r="K8" s="96">
        <f>'ConventionalAllocations (Large)'!AM127</f>
        <v>41</v>
      </c>
      <c r="L8" s="96">
        <f>'ConventionalAllocations (Large)'!AN127</f>
        <v>323</v>
      </c>
      <c r="M8" s="96">
        <f>'ConventionalAllocations (Large)'!AO127</f>
        <v>1295</v>
      </c>
      <c r="N8" s="96">
        <f>'ConventionalAllocations (Large)'!AP127</f>
        <v>1488</v>
      </c>
      <c r="O8" s="96">
        <f>'ConventionalAllocations (Large)'!AQ127</f>
        <v>2103</v>
      </c>
      <c r="P8" s="96">
        <f>'ConventionalAllocations (Large)'!AR127</f>
        <v>1709</v>
      </c>
      <c r="Q8" s="96">
        <f>'ConventionalAllocations (Large)'!AS127</f>
        <v>1220</v>
      </c>
      <c r="R8" s="96">
        <f>'ConventionalAllocations (Large)'!AT127</f>
        <v>829</v>
      </c>
      <c r="S8" s="96">
        <f>'ConventionalAllocations (Large)'!AU127</f>
        <v>572</v>
      </c>
      <c r="T8" s="96">
        <f>'ConventionalAllocations (Large)'!AV127</f>
        <v>276</v>
      </c>
      <c r="U8" s="155">
        <f>'ConventionalAllocations (Large)'!AW127</f>
        <v>277</v>
      </c>
      <c r="V8" s="155">
        <f>'ConventionalAllocations (Large)'!AX127</f>
        <v>190</v>
      </c>
      <c r="W8" s="157">
        <f t="shared" ca="1" si="0"/>
        <v>10323</v>
      </c>
      <c r="Y8" s="5" t="s">
        <v>119</v>
      </c>
      <c r="Z8" s="7" t="s">
        <v>118</v>
      </c>
      <c r="AA8" s="120"/>
      <c r="AB8" s="120"/>
      <c r="AC8" s="120"/>
      <c r="AD8" s="120"/>
      <c r="AE8" s="96"/>
      <c r="AF8" s="96"/>
      <c r="AG8" s="96"/>
      <c r="AH8" s="96"/>
      <c r="AI8" s="96"/>
      <c r="AJ8" s="96"/>
      <c r="AK8" s="96"/>
      <c r="AL8" s="96"/>
      <c r="AM8" s="96"/>
      <c r="AN8" s="96"/>
      <c r="AO8" s="96"/>
      <c r="AP8" s="96"/>
      <c r="AQ8" s="96"/>
      <c r="AR8" s="96"/>
      <c r="AS8" s="96"/>
      <c r="AT8" s="155">
        <f t="shared" si="1"/>
        <v>0</v>
      </c>
    </row>
    <row r="9" spans="1:46" x14ac:dyDescent="0.45">
      <c r="A9" s="8" t="s">
        <v>120</v>
      </c>
      <c r="B9" s="64" t="s">
        <v>122</v>
      </c>
      <c r="C9" s="120"/>
      <c r="D9" s="120"/>
      <c r="E9" s="120"/>
      <c r="F9" s="120"/>
      <c r="G9" s="289"/>
      <c r="H9">
        <f>'NSC Allocations'!AH6</f>
        <v>0</v>
      </c>
      <c r="I9" s="96">
        <f>'NSC Allocations'!AI6</f>
        <v>0</v>
      </c>
      <c r="J9" s="96">
        <f>'NSC Allocations'!AJ6</f>
        <v>0</v>
      </c>
      <c r="K9" s="96">
        <f>'NSC Allocations'!AK6</f>
        <v>0</v>
      </c>
      <c r="L9" s="96">
        <f>'NSC Allocations'!AL6</f>
        <v>0</v>
      </c>
      <c r="M9" s="96">
        <f>'NSC Allocations'!AM6</f>
        <v>0</v>
      </c>
      <c r="N9" s="96">
        <f>'NSC Allocations'!AN6</f>
        <v>0</v>
      </c>
      <c r="O9" s="96">
        <f>'NSC Allocations'!AO6</f>
        <v>0</v>
      </c>
      <c r="P9" s="96">
        <f>'NSC Allocations'!AP6</f>
        <v>0</v>
      </c>
      <c r="Q9" s="96">
        <f>'NSC Allocations'!AQ6</f>
        <v>0</v>
      </c>
      <c r="R9" s="96">
        <f>'NSC Allocations'!AR6</f>
        <v>0</v>
      </c>
      <c r="S9" s="96">
        <f>'NSC Allocations'!AS6</f>
        <v>0</v>
      </c>
      <c r="T9" s="96">
        <f>'NSC Allocations'!AT6</f>
        <v>0</v>
      </c>
      <c r="U9" s="155">
        <f>'NSC Allocations'!AU6</f>
        <v>0</v>
      </c>
      <c r="V9" s="155">
        <f>'NSC Allocations'!AV6</f>
        <v>0</v>
      </c>
      <c r="W9" s="157">
        <f t="shared" si="0"/>
        <v>0</v>
      </c>
      <c r="Y9" s="8" t="s">
        <v>120</v>
      </c>
      <c r="Z9" s="9" t="s">
        <v>121</v>
      </c>
      <c r="AA9" s="120"/>
      <c r="AB9" s="120"/>
      <c r="AC9" s="120"/>
      <c r="AD9" s="120"/>
      <c r="AE9" s="96">
        <f>'ConventionalAllocations (Large)'!BF127</f>
        <v>0</v>
      </c>
      <c r="AF9" s="96">
        <f>'ConventionalAllocations (Large)'!BG127</f>
        <v>0</v>
      </c>
      <c r="AG9" s="96">
        <f>'ConventionalAllocations (Large)'!BH127</f>
        <v>0</v>
      </c>
      <c r="AH9" s="96">
        <f>'ConventionalAllocations (Large)'!BI127</f>
        <v>0</v>
      </c>
      <c r="AI9" s="96">
        <f>'ConventionalAllocations (Large)'!BJ127</f>
        <v>186</v>
      </c>
      <c r="AJ9" s="96">
        <f>'ConventionalAllocations (Large)'!BK127</f>
        <v>533</v>
      </c>
      <c r="AK9" s="96">
        <f>'ConventionalAllocations (Large)'!BL127</f>
        <v>695</v>
      </c>
      <c r="AL9" s="96">
        <f>'ConventionalAllocations (Large)'!BM127</f>
        <v>1141</v>
      </c>
      <c r="AM9" s="96">
        <f>'ConventionalAllocations (Large)'!BN127</f>
        <v>1010</v>
      </c>
      <c r="AN9" s="96">
        <f>'ConventionalAllocations (Large)'!BO127</f>
        <v>907</v>
      </c>
      <c r="AO9" s="96">
        <f>'ConventionalAllocations (Large)'!BP127</f>
        <v>679</v>
      </c>
      <c r="AP9" s="96">
        <f>'ConventionalAllocations (Large)'!BQ127</f>
        <v>443</v>
      </c>
      <c r="AQ9" s="96">
        <f>'ConventionalAllocations (Large)'!BR127</f>
        <v>314</v>
      </c>
      <c r="AR9" s="96">
        <f>'ConventionalAllocations (Large)'!BS127</f>
        <v>133</v>
      </c>
      <c r="AS9" s="96">
        <f>'ConventionalAllocations (Large)'!BT127</f>
        <v>133</v>
      </c>
      <c r="AT9" s="155">
        <f t="shared" si="1"/>
        <v>6174</v>
      </c>
    </row>
    <row r="10" spans="1:46" x14ac:dyDescent="0.45">
      <c r="A10" s="8" t="s">
        <v>120</v>
      </c>
      <c r="B10" s="86" t="s">
        <v>123</v>
      </c>
      <c r="C10" s="120"/>
      <c r="D10" s="120"/>
      <c r="E10" s="120"/>
      <c r="F10" s="120"/>
      <c r="G10" s="289"/>
      <c r="H10">
        <f>'Conv Windfall (Large Mplan)'!AH12</f>
        <v>0</v>
      </c>
      <c r="I10" s="96">
        <f>'Conv Windfall (Large Mplan)'!AI12</f>
        <v>0</v>
      </c>
      <c r="J10" s="96">
        <f>'Conv Windfall (Large Mplan)'!AJ12</f>
        <v>0</v>
      </c>
      <c r="K10" s="96">
        <f>'Conv Windfall (Large Mplan)'!AK12</f>
        <v>0</v>
      </c>
      <c r="L10" s="96">
        <f>'Conv Windfall (Large Mplan)'!AL12</f>
        <v>0</v>
      </c>
      <c r="M10" s="96">
        <f>'Conv Windfall (Large Mplan)'!AM12</f>
        <v>172</v>
      </c>
      <c r="N10" s="96">
        <f>'Conv Windfall (Large Mplan)'!AN12</f>
        <v>172</v>
      </c>
      <c r="O10" s="96">
        <f>'Conv Windfall (Large Mplan)'!AO12</f>
        <v>172</v>
      </c>
      <c r="P10" s="96">
        <f>'Conv Windfall (Large Mplan)'!AP12</f>
        <v>387</v>
      </c>
      <c r="Q10" s="96">
        <f>'Conv Windfall (Large Mplan)'!AQ12</f>
        <v>389</v>
      </c>
      <c r="R10" s="96">
        <f>'Conv Windfall (Large Mplan)'!AR12</f>
        <v>391</v>
      </c>
      <c r="S10" s="96">
        <f>'Conv Windfall (Large Mplan)'!AS12</f>
        <v>392</v>
      </c>
      <c r="T10" s="96">
        <f>'Conv Windfall (Large Mplan)'!AT12</f>
        <v>374</v>
      </c>
      <c r="U10" s="155">
        <f>'Conv Windfall (Large Mplan)'!AU12</f>
        <v>295</v>
      </c>
      <c r="V10" s="155">
        <f>'Conv Windfall (Large Mplan)'!AV12</f>
        <v>295</v>
      </c>
      <c r="W10" s="157">
        <f t="shared" si="0"/>
        <v>3039</v>
      </c>
      <c r="Y10" s="8" t="s">
        <v>120</v>
      </c>
      <c r="Z10" s="64" t="s">
        <v>122</v>
      </c>
      <c r="AA10" s="120"/>
      <c r="AB10" s="120"/>
      <c r="AC10" s="120"/>
      <c r="AD10" s="120"/>
      <c r="AE10" s="96"/>
      <c r="AF10" s="96"/>
      <c r="AG10" s="96"/>
      <c r="AH10" s="96"/>
      <c r="AI10" s="96"/>
      <c r="AJ10" s="96"/>
      <c r="AK10" s="96"/>
      <c r="AL10" s="96"/>
      <c r="AM10" s="96"/>
      <c r="AN10" s="96"/>
      <c r="AO10" s="96"/>
      <c r="AP10" s="96"/>
      <c r="AQ10" s="96"/>
      <c r="AR10" s="96"/>
      <c r="AS10" s="155"/>
      <c r="AT10" s="155">
        <f t="shared" si="1"/>
        <v>0</v>
      </c>
    </row>
    <row r="11" spans="1:46" ht="14.65" thickBot="1" x14ac:dyDescent="0.5">
      <c r="A11" s="10" t="s">
        <v>124</v>
      </c>
      <c r="B11" s="11" t="s">
        <v>125</v>
      </c>
      <c r="C11" s="120"/>
      <c r="D11" s="120"/>
      <c r="E11" s="120"/>
      <c r="F11" s="120"/>
      <c r="G11" s="289"/>
      <c r="H11" s="95">
        <f>'Conventional (Small Site)'!G5</f>
        <v>424</v>
      </c>
      <c r="I11" s="155">
        <f>'Conventional (Small Site)'!H5</f>
        <v>424</v>
      </c>
      <c r="J11" s="155">
        <f>'Conventional (Small Site)'!I5</f>
        <v>424</v>
      </c>
      <c r="K11" s="155">
        <f>'Conventional (Small Site)'!J5</f>
        <v>424</v>
      </c>
      <c r="L11" s="155">
        <f>'Conventional (Small Site)'!K5</f>
        <v>424</v>
      </c>
      <c r="M11" s="155">
        <f>'Conventional (Small Site)'!L5</f>
        <v>424</v>
      </c>
      <c r="N11" s="155">
        <f>'Conventional (Small Site)'!M5</f>
        <v>424</v>
      </c>
      <c r="O11" s="155">
        <f>'Conventional (Small Site)'!N5</f>
        <v>424</v>
      </c>
      <c r="P11" s="155">
        <f>'Conventional (Small Site)'!O5</f>
        <v>424</v>
      </c>
      <c r="Q11" s="155">
        <f>'Conventional (Small Site)'!P5</f>
        <v>424</v>
      </c>
      <c r="R11" s="155">
        <f>'Conventional (Small Site)'!Q5</f>
        <v>424</v>
      </c>
      <c r="S11" s="155">
        <f>'Conventional (Small Site)'!R5</f>
        <v>424</v>
      </c>
      <c r="T11" s="155">
        <f>'Conventional (Small Site)'!S5</f>
        <v>424</v>
      </c>
      <c r="U11" s="155">
        <f>'Conventional (Small Site)'!T5</f>
        <v>424</v>
      </c>
      <c r="V11" s="155">
        <f>'Conventional (Small Site)'!U5</f>
        <v>424</v>
      </c>
      <c r="W11" s="157">
        <f t="shared" si="0"/>
        <v>6360</v>
      </c>
      <c r="Y11" s="8" t="s">
        <v>120</v>
      </c>
      <c r="Z11" s="86" t="s">
        <v>123</v>
      </c>
      <c r="AA11" s="120"/>
      <c r="AB11" s="120"/>
      <c r="AC11" s="120"/>
      <c r="AD11" s="120"/>
      <c r="AE11" s="96"/>
      <c r="AF11" s="96"/>
      <c r="AG11" s="96"/>
      <c r="AH11" s="96"/>
      <c r="AI11" s="96"/>
      <c r="AJ11" s="96"/>
      <c r="AK11" s="96"/>
      <c r="AL11" s="96"/>
      <c r="AM11" s="96"/>
      <c r="AN11" s="96"/>
      <c r="AO11" s="96"/>
      <c r="AP11" s="96"/>
      <c r="AQ11" s="96"/>
      <c r="AR11" s="96"/>
      <c r="AS11" s="96"/>
      <c r="AT11" s="155">
        <f t="shared" si="1"/>
        <v>0</v>
      </c>
    </row>
    <row r="12" spans="1:46" ht="14.65" thickBot="1" x14ac:dyDescent="0.5">
      <c r="A12" s="75" t="s">
        <v>126</v>
      </c>
      <c r="B12" s="75"/>
      <c r="C12" s="121"/>
      <c r="D12" s="121"/>
      <c r="E12" s="121"/>
      <c r="F12" s="121"/>
      <c r="G12" s="291"/>
      <c r="H12" s="75"/>
      <c r="I12" s="75"/>
      <c r="J12" s="75"/>
      <c r="K12" s="75"/>
      <c r="L12" s="75"/>
      <c r="M12" s="75"/>
      <c r="N12" s="75"/>
      <c r="O12" s="75"/>
      <c r="P12" s="75"/>
      <c r="Q12" s="75"/>
      <c r="R12" s="75"/>
      <c r="S12" s="76"/>
      <c r="T12" s="76"/>
      <c r="U12" s="76"/>
      <c r="V12" s="76"/>
      <c r="W12" s="103"/>
      <c r="Y12" s="10" t="s">
        <v>124</v>
      </c>
      <c r="Z12" s="11" t="s">
        <v>125</v>
      </c>
      <c r="AA12" s="120" t="e" cm="1" vm="1">
        <f t="array" aca="1" ref="AA12" ca="1">'Conventional (Small Site)'!Z5:AR5</f>
        <v>#VALUE!</v>
      </c>
      <c r="AB12" s="120"/>
      <c r="AC12" s="120"/>
      <c r="AD12" s="120"/>
      <c r="AE12" s="155"/>
      <c r="AF12" s="155"/>
      <c r="AG12" s="155"/>
      <c r="AH12" s="155"/>
      <c r="AI12" s="95"/>
      <c r="AJ12" s="155"/>
      <c r="AK12" s="155"/>
      <c r="AL12" s="155"/>
      <c r="AM12" s="155"/>
      <c r="AN12" s="95"/>
      <c r="AO12" s="155"/>
      <c r="AP12" s="155"/>
      <c r="AQ12" s="155"/>
      <c r="AR12" s="155"/>
      <c r="AS12" s="95"/>
      <c r="AT12" s="155">
        <f>SUM(AE12:AS12)</f>
        <v>0</v>
      </c>
    </row>
    <row r="13" spans="1:46" ht="14.65" thickBot="1" x14ac:dyDescent="0.5">
      <c r="A13" s="12" t="s">
        <v>127</v>
      </c>
      <c r="B13" s="150" t="s">
        <v>128</v>
      </c>
      <c r="C13" s="121"/>
      <c r="D13" s="121"/>
      <c r="E13" s="121"/>
      <c r="F13" s="121"/>
      <c r="G13" s="291"/>
      <c r="H13" s="2">
        <f t="shared" ref="H13:T13" ca="1" si="2">H4+H6+H8+H10</f>
        <v>1520</v>
      </c>
      <c r="I13" s="2">
        <f t="shared" si="2"/>
        <v>1555</v>
      </c>
      <c r="J13" s="2">
        <f t="shared" si="2"/>
        <v>2216</v>
      </c>
      <c r="K13" s="2">
        <f t="shared" si="2"/>
        <v>2437</v>
      </c>
      <c r="L13" s="100">
        <f t="shared" si="2"/>
        <v>2568</v>
      </c>
      <c r="M13" s="2">
        <f t="shared" si="2"/>
        <v>3625</v>
      </c>
      <c r="N13" s="2">
        <f t="shared" si="2"/>
        <v>3565</v>
      </c>
      <c r="O13" s="2">
        <f t="shared" si="2"/>
        <v>3870</v>
      </c>
      <c r="P13" s="2">
        <f t="shared" si="2"/>
        <v>2806</v>
      </c>
      <c r="Q13" s="100">
        <f t="shared" si="2"/>
        <v>2093</v>
      </c>
      <c r="R13" s="2">
        <f t="shared" si="2"/>
        <v>1434</v>
      </c>
      <c r="S13" s="2">
        <f t="shared" si="2"/>
        <v>1178</v>
      </c>
      <c r="T13" s="2">
        <f t="shared" si="2"/>
        <v>864</v>
      </c>
      <c r="U13" s="2">
        <f>U4+U6+U8+U10</f>
        <v>786</v>
      </c>
      <c r="V13" s="100">
        <f>V4+V6+V8+V10</f>
        <v>699</v>
      </c>
      <c r="W13" s="157">
        <f ca="1">SUM(H13:V13)</f>
        <v>31216</v>
      </c>
      <c r="Y13" s="75" t="s">
        <v>126</v>
      </c>
      <c r="Z13" s="75"/>
      <c r="AA13" s="121"/>
      <c r="AB13" s="121"/>
      <c r="AC13" s="121"/>
      <c r="AD13" s="121"/>
      <c r="AE13" s="97"/>
      <c r="AF13" s="75"/>
      <c r="AG13" s="75"/>
      <c r="AH13" s="75"/>
      <c r="AI13" s="98"/>
      <c r="AJ13" s="97"/>
      <c r="AK13" s="75"/>
      <c r="AL13" s="75"/>
      <c r="AM13" s="75"/>
      <c r="AN13" s="98"/>
      <c r="AO13" s="97"/>
      <c r="AP13" s="75"/>
      <c r="AQ13" s="76"/>
      <c r="AR13" s="76"/>
      <c r="AS13" s="103"/>
      <c r="AT13" s="158"/>
    </row>
    <row r="14" spans="1:46" x14ac:dyDescent="0.45">
      <c r="A14" s="13" t="s">
        <v>127</v>
      </c>
      <c r="B14" s="151" t="s">
        <v>129</v>
      </c>
      <c r="C14" s="121"/>
      <c r="D14" s="121"/>
      <c r="E14" s="121"/>
      <c r="F14" s="121"/>
      <c r="G14" s="291"/>
      <c r="H14" s="2">
        <f t="shared" ref="H14:T14" si="3">H5+H7+H9</f>
        <v>0</v>
      </c>
      <c r="I14" s="2">
        <f t="shared" si="3"/>
        <v>282</v>
      </c>
      <c r="J14" s="2">
        <f t="shared" si="3"/>
        <v>0</v>
      </c>
      <c r="K14" s="2">
        <f t="shared" si="3"/>
        <v>86</v>
      </c>
      <c r="L14" s="100">
        <f t="shared" si="3"/>
        <v>232</v>
      </c>
      <c r="M14" s="2">
        <f t="shared" si="3"/>
        <v>204</v>
      </c>
      <c r="N14" s="2">
        <f t="shared" si="3"/>
        <v>117</v>
      </c>
      <c r="O14" s="2">
        <f t="shared" si="3"/>
        <v>0</v>
      </c>
      <c r="P14" s="2">
        <f t="shared" si="3"/>
        <v>0</v>
      </c>
      <c r="Q14" s="100">
        <f t="shared" si="3"/>
        <v>0</v>
      </c>
      <c r="R14" s="2">
        <f t="shared" si="3"/>
        <v>0</v>
      </c>
      <c r="S14" s="2">
        <f t="shared" si="3"/>
        <v>0</v>
      </c>
      <c r="T14" s="2">
        <f t="shared" si="3"/>
        <v>0</v>
      </c>
      <c r="U14" s="2">
        <f>U5+U7+U9</f>
        <v>0</v>
      </c>
      <c r="V14" s="100">
        <f>V5+V7+V9</f>
        <v>0</v>
      </c>
      <c r="W14" s="157">
        <f>SUM(H14:V14)</f>
        <v>921</v>
      </c>
      <c r="Y14" s="12" t="s">
        <v>127</v>
      </c>
      <c r="Z14" s="150" t="s">
        <v>128</v>
      </c>
      <c r="AA14" s="121">
        <f t="shared" ref="AA14:AC14" si="4">AA5+AA7+AA9</f>
        <v>0</v>
      </c>
      <c r="AB14" s="121">
        <f t="shared" si="4"/>
        <v>0</v>
      </c>
      <c r="AC14" s="121">
        <f t="shared" si="4"/>
        <v>0</v>
      </c>
      <c r="AD14" s="121">
        <f>AD5+AD7+AD9+AD11</f>
        <v>0</v>
      </c>
      <c r="AE14" s="99">
        <f t="shared" ref="AE14:AR14" si="5">AE5+AE7+AE9+AE11</f>
        <v>254</v>
      </c>
      <c r="AF14" s="2">
        <f t="shared" si="5"/>
        <v>361</v>
      </c>
      <c r="AG14" s="2">
        <f t="shared" si="5"/>
        <v>711</v>
      </c>
      <c r="AH14" s="2">
        <f t="shared" si="5"/>
        <v>707</v>
      </c>
      <c r="AI14" s="100">
        <f t="shared" si="5"/>
        <v>924</v>
      </c>
      <c r="AJ14" s="99">
        <f t="shared" si="5"/>
        <v>1262</v>
      </c>
      <c r="AK14" s="2">
        <f t="shared" si="5"/>
        <v>1193</v>
      </c>
      <c r="AL14" s="2">
        <f t="shared" si="5"/>
        <v>1484</v>
      </c>
      <c r="AM14" s="2">
        <f t="shared" si="5"/>
        <v>1262</v>
      </c>
      <c r="AN14" s="100">
        <f t="shared" si="5"/>
        <v>1021</v>
      </c>
      <c r="AO14" s="99">
        <f t="shared" si="5"/>
        <v>679</v>
      </c>
      <c r="AP14" s="2">
        <f t="shared" si="5"/>
        <v>443</v>
      </c>
      <c r="AQ14" s="2">
        <f t="shared" si="5"/>
        <v>314</v>
      </c>
      <c r="AR14" s="2">
        <f t="shared" si="5"/>
        <v>133</v>
      </c>
      <c r="AS14" s="100">
        <f>AS5+AS7+AS9+AS11</f>
        <v>133</v>
      </c>
      <c r="AT14" s="157">
        <f>SUM(AE14:AS14)</f>
        <v>10881</v>
      </c>
    </row>
    <row r="15" spans="1:46" x14ac:dyDescent="0.45">
      <c r="A15" s="13" t="s">
        <v>127</v>
      </c>
      <c r="B15" s="152" t="s">
        <v>130</v>
      </c>
      <c r="C15" s="120"/>
      <c r="D15" s="120"/>
      <c r="E15" s="120"/>
      <c r="F15" s="120"/>
      <c r="G15" s="291"/>
      <c r="H15" s="2">
        <f t="shared" ref="H15:V15" si="6">H11</f>
        <v>424</v>
      </c>
      <c r="I15" s="2">
        <f t="shared" si="6"/>
        <v>424</v>
      </c>
      <c r="J15" s="2">
        <f t="shared" si="6"/>
        <v>424</v>
      </c>
      <c r="K15" s="2">
        <f t="shared" si="6"/>
        <v>424</v>
      </c>
      <c r="L15" s="100">
        <f t="shared" si="6"/>
        <v>424</v>
      </c>
      <c r="M15" s="2">
        <f t="shared" si="6"/>
        <v>424</v>
      </c>
      <c r="N15" s="2">
        <f t="shared" si="6"/>
        <v>424</v>
      </c>
      <c r="O15" s="2">
        <f t="shared" si="6"/>
        <v>424</v>
      </c>
      <c r="P15" s="2">
        <f t="shared" si="6"/>
        <v>424</v>
      </c>
      <c r="Q15" s="100">
        <f t="shared" si="6"/>
        <v>424</v>
      </c>
      <c r="R15" s="2">
        <f t="shared" si="6"/>
        <v>424</v>
      </c>
      <c r="S15" s="2">
        <f t="shared" si="6"/>
        <v>424</v>
      </c>
      <c r="T15" s="2">
        <f t="shared" si="6"/>
        <v>424</v>
      </c>
      <c r="U15" s="2">
        <f t="shared" si="6"/>
        <v>424</v>
      </c>
      <c r="V15" s="100">
        <f t="shared" si="6"/>
        <v>424</v>
      </c>
      <c r="W15" s="157">
        <f>SUM(H15:V15)</f>
        <v>6360</v>
      </c>
      <c r="Y15" s="13" t="s">
        <v>127</v>
      </c>
      <c r="Z15" s="151" t="s">
        <v>129</v>
      </c>
      <c r="AA15" s="121">
        <f t="shared" ref="AA15:AC15" si="7">AA6+AA8+AA10</f>
        <v>0</v>
      </c>
      <c r="AB15" s="121">
        <f t="shared" si="7"/>
        <v>0</v>
      </c>
      <c r="AC15" s="121">
        <f t="shared" si="7"/>
        <v>0</v>
      </c>
      <c r="AD15" s="121">
        <f>AD6+AD8+AD10</f>
        <v>0</v>
      </c>
      <c r="AE15" s="99">
        <f t="shared" ref="AE15:AR15" si="8">AE6+AE8+AE10</f>
        <v>0</v>
      </c>
      <c r="AF15" s="2">
        <f t="shared" si="8"/>
        <v>0</v>
      </c>
      <c r="AG15" s="2">
        <f t="shared" si="8"/>
        <v>0</v>
      </c>
      <c r="AH15" s="2">
        <f t="shared" si="8"/>
        <v>0</v>
      </c>
      <c r="AI15" s="100">
        <f t="shared" si="8"/>
        <v>0</v>
      </c>
      <c r="AJ15" s="99">
        <f t="shared" si="8"/>
        <v>0</v>
      </c>
      <c r="AK15" s="2">
        <f t="shared" si="8"/>
        <v>0</v>
      </c>
      <c r="AL15" s="2">
        <f t="shared" si="8"/>
        <v>0</v>
      </c>
      <c r="AM15" s="2">
        <f t="shared" si="8"/>
        <v>0</v>
      </c>
      <c r="AN15" s="100">
        <f t="shared" si="8"/>
        <v>0</v>
      </c>
      <c r="AO15" s="99">
        <f t="shared" si="8"/>
        <v>0</v>
      </c>
      <c r="AP15" s="2">
        <f t="shared" si="8"/>
        <v>0</v>
      </c>
      <c r="AQ15" s="2">
        <f t="shared" si="8"/>
        <v>0</v>
      </c>
      <c r="AR15" s="2">
        <f t="shared" si="8"/>
        <v>0</v>
      </c>
      <c r="AS15" s="100">
        <f>AS6+AS8+AS10</f>
        <v>0</v>
      </c>
      <c r="AT15" s="157">
        <f>SUM(AE15:AR15)</f>
        <v>0</v>
      </c>
    </row>
    <row r="16" spans="1:46" ht="14.65" thickBot="1" x14ac:dyDescent="0.5">
      <c r="A16" s="14" t="s">
        <v>127</v>
      </c>
      <c r="B16" s="153" t="s">
        <v>131</v>
      </c>
      <c r="C16" s="121"/>
      <c r="D16" s="121"/>
      <c r="E16" s="121"/>
      <c r="F16" s="121"/>
      <c r="G16" s="292"/>
      <c r="H16" s="94">
        <f t="shared" ref="H16:V16" ca="1" si="9">SUM(H13:H15)</f>
        <v>1944</v>
      </c>
      <c r="I16" s="94">
        <f t="shared" si="9"/>
        <v>2261</v>
      </c>
      <c r="J16" s="94">
        <f t="shared" si="9"/>
        <v>2640</v>
      </c>
      <c r="K16" s="94">
        <f t="shared" si="9"/>
        <v>2947</v>
      </c>
      <c r="L16" s="102">
        <f t="shared" si="9"/>
        <v>3224</v>
      </c>
      <c r="M16" s="94">
        <f t="shared" si="9"/>
        <v>4253</v>
      </c>
      <c r="N16" s="94">
        <f t="shared" si="9"/>
        <v>4106</v>
      </c>
      <c r="O16" s="94">
        <f t="shared" si="9"/>
        <v>4294</v>
      </c>
      <c r="P16" s="94">
        <f t="shared" si="9"/>
        <v>3230</v>
      </c>
      <c r="Q16" s="102">
        <f t="shared" si="9"/>
        <v>2517</v>
      </c>
      <c r="R16" s="94">
        <f t="shared" si="9"/>
        <v>1858</v>
      </c>
      <c r="S16" s="94">
        <f t="shared" si="9"/>
        <v>1602</v>
      </c>
      <c r="T16" s="94">
        <f t="shared" si="9"/>
        <v>1288</v>
      </c>
      <c r="U16" s="94">
        <f t="shared" si="9"/>
        <v>1210</v>
      </c>
      <c r="V16" s="102">
        <f t="shared" si="9"/>
        <v>1123</v>
      </c>
      <c r="W16" s="156">
        <f ca="1">SUM(H16:V16)</f>
        <v>38497</v>
      </c>
      <c r="Y16" s="13" t="s">
        <v>127</v>
      </c>
      <c r="Z16" s="152" t="s">
        <v>130</v>
      </c>
      <c r="AA16" s="120" t="e" vm="2">
        <f ca="1">AA12</f>
        <v>#VALUE!</v>
      </c>
      <c r="AB16" s="120">
        <f t="shared" ref="AB16:AS16" si="10">AB12</f>
        <v>0</v>
      </c>
      <c r="AC16" s="120">
        <f t="shared" si="10"/>
        <v>0</v>
      </c>
      <c r="AD16" s="120">
        <f t="shared" si="10"/>
        <v>0</v>
      </c>
      <c r="AE16" s="99">
        <f t="shared" si="10"/>
        <v>0</v>
      </c>
      <c r="AF16" s="2">
        <f t="shared" si="10"/>
        <v>0</v>
      </c>
      <c r="AG16" s="2">
        <f t="shared" si="10"/>
        <v>0</v>
      </c>
      <c r="AH16" s="2">
        <f t="shared" si="10"/>
        <v>0</v>
      </c>
      <c r="AI16" s="100">
        <f t="shared" si="10"/>
        <v>0</v>
      </c>
      <c r="AJ16" s="99">
        <f t="shared" si="10"/>
        <v>0</v>
      </c>
      <c r="AK16" s="2">
        <f t="shared" si="10"/>
        <v>0</v>
      </c>
      <c r="AL16" s="2">
        <f t="shared" si="10"/>
        <v>0</v>
      </c>
      <c r="AM16" s="2">
        <f t="shared" si="10"/>
        <v>0</v>
      </c>
      <c r="AN16" s="100">
        <f t="shared" si="10"/>
        <v>0</v>
      </c>
      <c r="AO16" s="99">
        <f t="shared" si="10"/>
        <v>0</v>
      </c>
      <c r="AP16" s="99">
        <f t="shared" si="10"/>
        <v>0</v>
      </c>
      <c r="AQ16" s="99">
        <f t="shared" si="10"/>
        <v>0</v>
      </c>
      <c r="AR16" s="99">
        <f t="shared" si="10"/>
        <v>0</v>
      </c>
      <c r="AS16" s="157">
        <f t="shared" si="10"/>
        <v>0</v>
      </c>
      <c r="AT16" s="157">
        <f>SUM(AE16:AS16)</f>
        <v>0</v>
      </c>
    </row>
    <row r="17" spans="25:46" ht="14.65" thickBot="1" x14ac:dyDescent="0.5">
      <c r="Y17" s="14" t="s">
        <v>127</v>
      </c>
      <c r="Z17" s="153" t="s">
        <v>131</v>
      </c>
      <c r="AA17" s="121" t="e" vm="2">
        <f t="shared" ref="AA17:AS17" ca="1" si="11">SUM(AA14:AA16)</f>
        <v>#VALUE!</v>
      </c>
      <c r="AB17" s="121">
        <f t="shared" si="11"/>
        <v>0</v>
      </c>
      <c r="AC17" s="121">
        <f t="shared" si="11"/>
        <v>0</v>
      </c>
      <c r="AD17" s="121">
        <f t="shared" si="11"/>
        <v>0</v>
      </c>
      <c r="AE17" s="101">
        <f t="shared" si="11"/>
        <v>254</v>
      </c>
      <c r="AF17" s="94">
        <f t="shared" si="11"/>
        <v>361</v>
      </c>
      <c r="AG17" s="94">
        <f t="shared" si="11"/>
        <v>711</v>
      </c>
      <c r="AH17" s="94">
        <f t="shared" si="11"/>
        <v>707</v>
      </c>
      <c r="AI17" s="102">
        <f t="shared" si="11"/>
        <v>924</v>
      </c>
      <c r="AJ17" s="101">
        <f t="shared" si="11"/>
        <v>1262</v>
      </c>
      <c r="AK17" s="94">
        <f t="shared" si="11"/>
        <v>1193</v>
      </c>
      <c r="AL17" s="94">
        <f t="shared" si="11"/>
        <v>1484</v>
      </c>
      <c r="AM17" s="94">
        <f t="shared" si="11"/>
        <v>1262</v>
      </c>
      <c r="AN17" s="102">
        <f t="shared" si="11"/>
        <v>1021</v>
      </c>
      <c r="AO17" s="101">
        <f t="shared" si="11"/>
        <v>679</v>
      </c>
      <c r="AP17" s="94">
        <f t="shared" si="11"/>
        <v>443</v>
      </c>
      <c r="AQ17" s="94">
        <f t="shared" si="11"/>
        <v>314</v>
      </c>
      <c r="AR17" s="94">
        <f t="shared" si="11"/>
        <v>133</v>
      </c>
      <c r="AS17" s="102">
        <f t="shared" si="11"/>
        <v>133</v>
      </c>
      <c r="AT17" s="156">
        <f>SUM(AE17:AS17)</f>
        <v>10881</v>
      </c>
    </row>
  </sheetData>
  <sheetProtection algorithmName="SHA-512" hashValue="zQSxoRgt5H6YC84yRY9RKQ/4RYeaXWiolI7Eqkrbe7tqxoJI5c+DS+arcE6buJqTQWdFWCxL727iSaHgYV3FhA==" saltValue="skHfbNbDjVm3KmqUovDPVQ==" spinCount="100000" sheet="1" objects="1" scenarios="1"/>
  <pageMargins left="0.7" right="0.7" top="0.75" bottom="0.75" header="0.3" footer="0.3"/>
  <pageSetup paperSize="9" orientation="portrait"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EC2D2-A415-43C7-87E5-8D209DD12579}">
  <sheetPr>
    <tabColor rgb="FF99FF33"/>
  </sheetPr>
  <dimension ref="A1:DF121"/>
  <sheetViews>
    <sheetView topLeftCell="T1" zoomScale="70" zoomScaleNormal="70" workbookViewId="0">
      <pane ySplit="4" topLeftCell="A25" activePane="bottomLeft" state="frozen"/>
      <selection pane="bottomLeft" activeCell="AC1" sqref="AC1"/>
    </sheetView>
  </sheetViews>
  <sheetFormatPr defaultRowHeight="14.25" x14ac:dyDescent="0.45"/>
  <cols>
    <col min="1" max="1" width="31.86328125" style="51" customWidth="1"/>
    <col min="2" max="2" width="28.73046875" style="51" customWidth="1"/>
    <col min="3" max="3" width="15.3984375" customWidth="1"/>
    <col min="4" max="4" width="21.86328125" bestFit="1" customWidth="1"/>
    <col min="5" max="5" width="14.73046875" bestFit="1" customWidth="1"/>
    <col min="6" max="6" width="27.3984375" style="51" bestFit="1" customWidth="1"/>
    <col min="7" max="7" width="30" style="51" bestFit="1" customWidth="1"/>
    <col min="8" max="8" width="17.59765625" bestFit="1" customWidth="1"/>
    <col min="9" max="9" width="14.73046875" bestFit="1" customWidth="1"/>
    <col min="10" max="10" width="18.86328125" bestFit="1" customWidth="1"/>
    <col min="11" max="11" width="30.86328125" bestFit="1" customWidth="1"/>
    <col min="12" max="12" width="24.73046875" bestFit="1" customWidth="1"/>
    <col min="13" max="13" width="26.59765625" customWidth="1"/>
    <col min="14" max="14" width="27.73046875" bestFit="1" customWidth="1"/>
    <col min="15" max="15" width="11.265625" bestFit="1" customWidth="1"/>
    <col min="16" max="16" width="12.86328125" bestFit="1" customWidth="1"/>
    <col min="17" max="17" width="9.3984375" bestFit="1" customWidth="1"/>
    <col min="18" max="18" width="38.59765625" bestFit="1" customWidth="1"/>
    <col min="19" max="19" width="39" bestFit="1" customWidth="1"/>
    <col min="20" max="20" width="65.73046875" bestFit="1" customWidth="1"/>
    <col min="21" max="21" width="13.3984375" bestFit="1" customWidth="1"/>
    <col min="22" max="22" width="48.59765625" bestFit="1" customWidth="1"/>
    <col min="23" max="26" width="48.59765625" hidden="1" customWidth="1"/>
    <col min="27" max="27" width="59.73046875" style="51" hidden="1" customWidth="1"/>
    <col min="28" max="28" width="22.86328125" bestFit="1" customWidth="1"/>
    <col min="29" max="29" width="80" style="51" customWidth="1"/>
    <col min="30" max="30" width="53.59765625" style="51" customWidth="1"/>
    <col min="31" max="31" width="3" style="65" customWidth="1"/>
    <col min="32" max="32" width="3.1328125" style="65" customWidth="1"/>
    <col min="33" max="33" width="25" bestFit="1" customWidth="1"/>
    <col min="34" max="36" width="15.3984375" style="69" bestFit="1" customWidth="1"/>
    <col min="37" max="37" width="16" style="69" bestFit="1" customWidth="1"/>
    <col min="38" max="38" width="16" style="226" bestFit="1" customWidth="1"/>
    <col min="39" max="42" width="15.73046875" style="42" bestFit="1" customWidth="1"/>
    <col min="43" max="44" width="16" style="42" bestFit="1" customWidth="1"/>
    <col min="45" max="46" width="15.3984375" style="42" bestFit="1" customWidth="1"/>
    <col min="47" max="48" width="16" style="42" bestFit="1" customWidth="1"/>
    <col min="49" max="52" width="15.73046875" style="42" bestFit="1" customWidth="1"/>
    <col min="53" max="53" width="15.73046875" style="42" customWidth="1"/>
    <col min="54" max="54" width="18.3984375" bestFit="1" customWidth="1"/>
    <col min="55" max="55" width="9.1328125" style="234"/>
    <col min="56" max="56" width="25.265625" hidden="1" customWidth="1"/>
    <col min="57" max="59" width="14.3984375" hidden="1" customWidth="1"/>
    <col min="60" max="67" width="14.86328125" hidden="1" customWidth="1"/>
    <col min="68" max="69" width="14.3984375" hidden="1" customWidth="1"/>
    <col min="70" max="75" width="14.86328125" hidden="1" customWidth="1"/>
    <col min="76" max="76" width="34.3984375" hidden="1" customWidth="1"/>
  </cols>
  <sheetData>
    <row r="1" spans="1:76" x14ac:dyDescent="0.45">
      <c r="A1" s="299"/>
      <c r="B1" s="299"/>
      <c r="C1" s="41"/>
    </row>
    <row r="2" spans="1:76" ht="14.65" thickBot="1" x14ac:dyDescent="0.5">
      <c r="BD2" s="231" t="s">
        <v>1540</v>
      </c>
    </row>
    <row r="3" spans="1:76" ht="14.65" thickBot="1" x14ac:dyDescent="0.5">
      <c r="H3" s="604" t="s">
        <v>132</v>
      </c>
      <c r="I3" s="604"/>
      <c r="J3" s="604"/>
      <c r="V3" s="88"/>
      <c r="AG3" s="44"/>
      <c r="AH3" s="105" t="s">
        <v>3</v>
      </c>
      <c r="AI3" s="105" t="s">
        <v>4</v>
      </c>
      <c r="AJ3" s="106" t="s">
        <v>5</v>
      </c>
      <c r="AK3" s="106" t="s">
        <v>6</v>
      </c>
      <c r="AL3" s="110" t="s">
        <v>7</v>
      </c>
      <c r="AM3" s="111" t="s">
        <v>8</v>
      </c>
      <c r="AN3" s="111" t="s">
        <v>9</v>
      </c>
      <c r="AO3" s="111" t="s">
        <v>10</v>
      </c>
      <c r="AP3" s="111" t="s">
        <v>11</v>
      </c>
      <c r="AQ3" s="111" t="s">
        <v>12</v>
      </c>
      <c r="AR3" s="112" t="s">
        <v>13</v>
      </c>
      <c r="AS3" s="112" t="s">
        <v>14</v>
      </c>
      <c r="AT3" s="112" t="s">
        <v>15</v>
      </c>
      <c r="AU3" s="112" t="s">
        <v>16</v>
      </c>
      <c r="AV3" s="112" t="s">
        <v>17</v>
      </c>
      <c r="AW3" s="118" t="s">
        <v>18</v>
      </c>
      <c r="AX3" s="118" t="s">
        <v>19</v>
      </c>
      <c r="AY3" s="118" t="s">
        <v>20</v>
      </c>
      <c r="AZ3" s="118" t="s">
        <v>21</v>
      </c>
      <c r="BA3" s="118" t="s">
        <v>440</v>
      </c>
      <c r="BD3" s="44"/>
      <c r="BE3" s="105" t="s">
        <v>3</v>
      </c>
      <c r="BF3" s="105" t="s">
        <v>4</v>
      </c>
      <c r="BG3" s="106" t="s">
        <v>5</v>
      </c>
      <c r="BH3" s="110" t="s">
        <v>6</v>
      </c>
      <c r="BI3" s="111" t="s">
        <v>7</v>
      </c>
      <c r="BJ3" s="111" t="s">
        <v>8</v>
      </c>
      <c r="BK3" s="111" t="s">
        <v>9</v>
      </c>
      <c r="BL3" s="111" t="s">
        <v>10</v>
      </c>
      <c r="BM3" s="111" t="s">
        <v>11</v>
      </c>
      <c r="BN3" s="112" t="s">
        <v>12</v>
      </c>
      <c r="BO3" s="112" t="s">
        <v>13</v>
      </c>
      <c r="BP3" s="112" t="s">
        <v>14</v>
      </c>
      <c r="BQ3" s="112" t="s">
        <v>15</v>
      </c>
      <c r="BR3" s="112" t="s">
        <v>16</v>
      </c>
      <c r="BS3" s="118" t="s">
        <v>17</v>
      </c>
      <c r="BT3" s="118" t="s">
        <v>18</v>
      </c>
      <c r="BU3" s="118" t="s">
        <v>19</v>
      </c>
      <c r="BV3" s="118" t="s">
        <v>20</v>
      </c>
      <c r="BW3" s="118" t="s">
        <v>21</v>
      </c>
    </row>
    <row r="4" spans="1:76" ht="14.65" thickBot="1" x14ac:dyDescent="0.5">
      <c r="A4" s="29" t="s">
        <v>41</v>
      </c>
      <c r="B4" s="26" t="s">
        <v>42</v>
      </c>
      <c r="C4" s="26" t="s">
        <v>43</v>
      </c>
      <c r="D4" s="26" t="s">
        <v>44</v>
      </c>
      <c r="E4" s="26" t="s">
        <v>45</v>
      </c>
      <c r="F4" s="29" t="s">
        <v>47</v>
      </c>
      <c r="G4" s="29" t="s">
        <v>48</v>
      </c>
      <c r="H4" s="29" t="s">
        <v>49</v>
      </c>
      <c r="I4" s="29" t="s">
        <v>50</v>
      </c>
      <c r="J4" s="29" t="s">
        <v>51</v>
      </c>
      <c r="K4" s="29" t="s">
        <v>52</v>
      </c>
      <c r="L4" s="29" t="s">
        <v>53</v>
      </c>
      <c r="M4" s="26" t="s">
        <v>54</v>
      </c>
      <c r="N4" s="26" t="s">
        <v>55</v>
      </c>
      <c r="O4" s="26" t="s">
        <v>56</v>
      </c>
      <c r="P4" s="26" t="s">
        <v>57</v>
      </c>
      <c r="Q4" s="26" t="s">
        <v>58</v>
      </c>
      <c r="R4" s="26" t="s">
        <v>59</v>
      </c>
      <c r="S4" s="26" t="s">
        <v>60</v>
      </c>
      <c r="T4" s="26" t="s">
        <v>133</v>
      </c>
      <c r="U4" s="87" t="s">
        <v>61</v>
      </c>
      <c r="V4" s="87" t="s">
        <v>134</v>
      </c>
      <c r="W4" s="232" t="s">
        <v>1534</v>
      </c>
      <c r="X4" s="232" t="s">
        <v>1535</v>
      </c>
      <c r="Y4" s="232" t="s">
        <v>1536</v>
      </c>
      <c r="Z4" s="232" t="s">
        <v>1537</v>
      </c>
      <c r="AA4" s="232" t="s">
        <v>1538</v>
      </c>
      <c r="AB4" s="450" t="s">
        <v>138</v>
      </c>
      <c r="AC4" s="339" t="s">
        <v>65</v>
      </c>
      <c r="AD4" s="338" t="s">
        <v>139</v>
      </c>
      <c r="AE4" s="342"/>
      <c r="AF4" s="342"/>
      <c r="AG4" s="47" t="s">
        <v>22</v>
      </c>
      <c r="AH4" s="107">
        <v>-4</v>
      </c>
      <c r="AI4" s="108">
        <v>-3</v>
      </c>
      <c r="AJ4" s="455">
        <v>-2</v>
      </c>
      <c r="AK4" s="456">
        <v>-1</v>
      </c>
      <c r="AL4" s="457">
        <v>0</v>
      </c>
      <c r="AM4" s="458">
        <v>1</v>
      </c>
      <c r="AN4" s="458">
        <v>2</v>
      </c>
      <c r="AO4" s="458">
        <v>3</v>
      </c>
      <c r="AP4" s="458">
        <v>4</v>
      </c>
      <c r="AQ4" s="458">
        <v>5</v>
      </c>
      <c r="AR4" s="459">
        <v>6</v>
      </c>
      <c r="AS4" s="459">
        <v>7</v>
      </c>
      <c r="AT4" s="459">
        <v>8</v>
      </c>
      <c r="AU4" s="459">
        <v>9</v>
      </c>
      <c r="AV4" s="459">
        <v>10</v>
      </c>
      <c r="AW4" s="460">
        <v>11</v>
      </c>
      <c r="AX4" s="460">
        <v>12</v>
      </c>
      <c r="AY4" s="460">
        <v>13</v>
      </c>
      <c r="AZ4" s="460">
        <v>14</v>
      </c>
      <c r="BA4" s="460">
        <v>15</v>
      </c>
      <c r="BB4" s="293" t="s">
        <v>140</v>
      </c>
      <c r="BD4" s="47" t="s">
        <v>22</v>
      </c>
      <c r="BE4" s="107">
        <v>-3</v>
      </c>
      <c r="BF4" s="108">
        <v>-2</v>
      </c>
      <c r="BG4" s="109">
        <v>-1</v>
      </c>
      <c r="BH4" s="110">
        <v>0</v>
      </c>
      <c r="BI4" s="111">
        <v>1</v>
      </c>
      <c r="BJ4" s="111">
        <v>2</v>
      </c>
      <c r="BK4" s="111">
        <v>3</v>
      </c>
      <c r="BL4" s="111">
        <v>4</v>
      </c>
      <c r="BM4" s="111">
        <v>5</v>
      </c>
      <c r="BN4" s="112">
        <v>6</v>
      </c>
      <c r="BO4" s="112">
        <v>7</v>
      </c>
      <c r="BP4" s="112">
        <v>8</v>
      </c>
      <c r="BQ4" s="112">
        <v>9</v>
      </c>
      <c r="BR4" s="112">
        <v>10</v>
      </c>
      <c r="BS4" s="118">
        <v>11</v>
      </c>
      <c r="BT4" s="118">
        <v>12</v>
      </c>
      <c r="BU4" s="118">
        <v>13</v>
      </c>
      <c r="BV4" s="118">
        <v>14</v>
      </c>
      <c r="BW4" s="118">
        <v>15</v>
      </c>
      <c r="BX4" s="233" t="s">
        <v>141</v>
      </c>
    </row>
    <row r="5" spans="1:76" ht="42.75" x14ac:dyDescent="0.45">
      <c r="A5" s="436" t="s">
        <v>142</v>
      </c>
      <c r="B5" s="437" t="s">
        <v>143</v>
      </c>
      <c r="C5" s="438"/>
      <c r="D5" s="438">
        <v>44966</v>
      </c>
      <c r="E5" s="439">
        <v>45007</v>
      </c>
      <c r="F5" s="440" t="s">
        <v>144</v>
      </c>
      <c r="G5" s="441"/>
      <c r="H5" s="442">
        <v>188</v>
      </c>
      <c r="I5" s="442">
        <v>0</v>
      </c>
      <c r="J5" s="442">
        <v>188</v>
      </c>
      <c r="K5" s="442"/>
      <c r="L5" s="443"/>
      <c r="M5" s="443" t="s">
        <v>145</v>
      </c>
      <c r="N5" s="443" t="s">
        <v>146</v>
      </c>
      <c r="O5" s="444"/>
      <c r="P5" s="444"/>
      <c r="Q5" s="444"/>
      <c r="R5" s="444" t="s">
        <v>147</v>
      </c>
      <c r="S5" s="444" t="s">
        <v>148</v>
      </c>
      <c r="T5" s="443" t="s">
        <v>149</v>
      </c>
      <c r="U5" s="443" t="s">
        <v>150</v>
      </c>
      <c r="V5" s="445">
        <v>188</v>
      </c>
      <c r="W5" s="446">
        <v>71</v>
      </c>
      <c r="X5" s="446">
        <v>90</v>
      </c>
      <c r="Y5" s="446">
        <v>161</v>
      </c>
      <c r="Z5" s="447">
        <f>Y5/V5*100</f>
        <v>85.638297872340431</v>
      </c>
      <c r="AA5" s="448" t="s">
        <v>151</v>
      </c>
      <c r="AB5" s="443" t="s">
        <v>152</v>
      </c>
      <c r="AC5" s="449" t="s">
        <v>153</v>
      </c>
      <c r="AD5" s="449" t="s">
        <v>154</v>
      </c>
      <c r="AE5" s="358"/>
      <c r="AF5" s="358"/>
      <c r="AG5" s="451"/>
      <c r="AH5" s="452"/>
      <c r="AI5" s="452"/>
      <c r="AJ5" s="452"/>
      <c r="AK5" s="452"/>
      <c r="AL5" s="453"/>
      <c r="AM5" s="445">
        <v>0</v>
      </c>
      <c r="AN5" s="445">
        <v>94</v>
      </c>
      <c r="AO5" s="445">
        <v>94</v>
      </c>
      <c r="AP5" s="445">
        <v>0</v>
      </c>
      <c r="AQ5" s="445">
        <v>0</v>
      </c>
      <c r="AR5" s="445">
        <v>0</v>
      </c>
      <c r="AS5" s="445">
        <v>0</v>
      </c>
      <c r="AT5" s="445">
        <v>0</v>
      </c>
      <c r="AU5" s="445">
        <v>0</v>
      </c>
      <c r="AV5" s="445">
        <v>0</v>
      </c>
      <c r="AW5" s="445">
        <v>0</v>
      </c>
      <c r="AX5" s="445">
        <v>0</v>
      </c>
      <c r="AY5" s="445">
        <v>0</v>
      </c>
      <c r="AZ5" s="445">
        <v>0</v>
      </c>
      <c r="BA5" s="445">
        <v>0</v>
      </c>
      <c r="BB5" s="454">
        <f>SUM(AM5:BA5)</f>
        <v>188</v>
      </c>
      <c r="BI5">
        <v>0</v>
      </c>
      <c r="BJ5">
        <v>0</v>
      </c>
      <c r="BK5">
        <v>80</v>
      </c>
      <c r="BL5">
        <v>81</v>
      </c>
      <c r="BM5">
        <v>0</v>
      </c>
      <c r="BN5">
        <v>0</v>
      </c>
      <c r="BO5">
        <v>0</v>
      </c>
      <c r="BP5">
        <v>0</v>
      </c>
      <c r="BQ5">
        <v>0</v>
      </c>
      <c r="BR5">
        <v>0</v>
      </c>
      <c r="BS5">
        <v>0</v>
      </c>
      <c r="BT5">
        <v>0</v>
      </c>
      <c r="BU5">
        <v>0</v>
      </c>
      <c r="BV5">
        <v>0</v>
      </c>
      <c r="BW5">
        <v>0</v>
      </c>
      <c r="BX5">
        <f>SUM(BI5:BW5)</f>
        <v>161</v>
      </c>
    </row>
    <row r="6" spans="1:76" ht="128.25" x14ac:dyDescent="0.45">
      <c r="A6" s="363" t="s">
        <v>155</v>
      </c>
      <c r="B6" s="363" t="s">
        <v>143</v>
      </c>
      <c r="C6" s="364"/>
      <c r="D6" s="364">
        <v>43458</v>
      </c>
      <c r="E6" s="364"/>
      <c r="F6" s="365" t="s">
        <v>156</v>
      </c>
      <c r="G6" s="366" t="s">
        <v>1322</v>
      </c>
      <c r="H6" s="341">
        <v>1950</v>
      </c>
      <c r="I6" s="341" t="s">
        <v>157</v>
      </c>
      <c r="J6" s="341" t="s">
        <v>157</v>
      </c>
      <c r="K6" s="341"/>
      <c r="L6" s="367"/>
      <c r="M6" s="367" t="s">
        <v>145</v>
      </c>
      <c r="N6" s="367" t="s">
        <v>146</v>
      </c>
      <c r="O6" s="340"/>
      <c r="P6" s="340"/>
      <c r="Q6" s="340"/>
      <c r="R6" s="340" t="s">
        <v>147</v>
      </c>
      <c r="S6" s="340" t="s">
        <v>1427</v>
      </c>
      <c r="T6" s="367" t="s">
        <v>1410</v>
      </c>
      <c r="U6" s="367" t="s">
        <v>1321</v>
      </c>
      <c r="V6" s="341">
        <v>0</v>
      </c>
      <c r="W6" s="341"/>
      <c r="X6" s="341"/>
      <c r="Y6" s="341"/>
      <c r="Z6" s="340" t="e">
        <f t="shared" ref="Z6:Z57" si="0">Y6/V6*100</f>
        <v>#DIV/0!</v>
      </c>
      <c r="AA6" s="363"/>
      <c r="AB6" s="368" t="s">
        <v>159</v>
      </c>
      <c r="AC6" s="365" t="s">
        <v>1412</v>
      </c>
      <c r="AD6" s="363" t="s">
        <v>38</v>
      </c>
      <c r="AE6" s="358"/>
      <c r="AF6" s="358"/>
      <c r="AG6" s="359"/>
      <c r="AH6" s="360"/>
      <c r="AI6" s="360"/>
      <c r="AJ6" s="360"/>
      <c r="AK6" s="360"/>
      <c r="AL6" s="361"/>
      <c r="AM6" s="434">
        <v>0</v>
      </c>
      <c r="AN6" s="434">
        <v>0</v>
      </c>
      <c r="AO6" s="434">
        <v>0</v>
      </c>
      <c r="AP6" s="434">
        <v>0</v>
      </c>
      <c r="AQ6" s="434">
        <v>0</v>
      </c>
      <c r="AR6" s="434">
        <v>0</v>
      </c>
      <c r="AS6" s="434">
        <v>0</v>
      </c>
      <c r="AT6" s="434">
        <v>0</v>
      </c>
      <c r="AU6" s="434">
        <v>0</v>
      </c>
      <c r="AV6" s="434">
        <v>0</v>
      </c>
      <c r="AW6" s="434">
        <v>0</v>
      </c>
      <c r="AX6" s="434">
        <v>0</v>
      </c>
      <c r="AY6" s="434">
        <v>0</v>
      </c>
      <c r="AZ6" s="434">
        <v>0</v>
      </c>
      <c r="BA6" s="434">
        <v>0</v>
      </c>
      <c r="BB6" s="362">
        <f t="shared" ref="BB6:BB57" si="1">SUM(AM6:BA6)</f>
        <v>0</v>
      </c>
      <c r="BX6">
        <f t="shared" ref="BX6:BX57" si="2">SUM(BI6:BW6)</f>
        <v>0</v>
      </c>
    </row>
    <row r="7" spans="1:76" ht="57" x14ac:dyDescent="0.45">
      <c r="A7" s="370" t="s">
        <v>160</v>
      </c>
      <c r="B7" s="371" t="s">
        <v>161</v>
      </c>
      <c r="C7" s="372"/>
      <c r="D7" s="372">
        <v>44554</v>
      </c>
      <c r="E7" s="372">
        <v>45453</v>
      </c>
      <c r="F7" s="373" t="s">
        <v>162</v>
      </c>
      <c r="G7" s="374"/>
      <c r="H7" s="328">
        <v>207</v>
      </c>
      <c r="I7" s="328">
        <v>120</v>
      </c>
      <c r="J7" s="328">
        <v>87</v>
      </c>
      <c r="K7" s="328"/>
      <c r="L7" s="375"/>
      <c r="M7" s="375" t="s">
        <v>145</v>
      </c>
      <c r="N7" s="375" t="s">
        <v>146</v>
      </c>
      <c r="O7" s="376"/>
      <c r="P7" s="376"/>
      <c r="Q7" s="376"/>
      <c r="R7" s="376" t="s">
        <v>147</v>
      </c>
      <c r="S7" s="376" t="s">
        <v>147</v>
      </c>
      <c r="T7" s="375" t="s">
        <v>38</v>
      </c>
      <c r="U7" s="375" t="s">
        <v>1323</v>
      </c>
      <c r="V7" s="328">
        <v>87</v>
      </c>
      <c r="W7" s="354"/>
      <c r="X7" s="354"/>
      <c r="Y7" s="354"/>
      <c r="Z7" s="377">
        <f t="shared" si="0"/>
        <v>0</v>
      </c>
      <c r="AA7" s="378" t="s">
        <v>1315</v>
      </c>
      <c r="AB7" s="375" t="s">
        <v>152</v>
      </c>
      <c r="AC7" s="373" t="s">
        <v>1411</v>
      </c>
      <c r="AD7" s="373" t="s">
        <v>1455</v>
      </c>
      <c r="AE7" s="358"/>
      <c r="AF7" s="358"/>
      <c r="AG7" s="359"/>
      <c r="AH7" s="360"/>
      <c r="AI7" s="360"/>
      <c r="AJ7" s="360"/>
      <c r="AK7" s="360"/>
      <c r="AL7" s="361"/>
      <c r="AM7" s="351">
        <v>0</v>
      </c>
      <c r="AN7" s="351">
        <v>0</v>
      </c>
      <c r="AO7" s="328">
        <v>43</v>
      </c>
      <c r="AP7" s="328">
        <v>44</v>
      </c>
      <c r="AQ7" s="328">
        <v>0</v>
      </c>
      <c r="AR7" s="351">
        <v>0</v>
      </c>
      <c r="AS7" s="351">
        <v>0</v>
      </c>
      <c r="AT7" s="351">
        <v>0</v>
      </c>
      <c r="AU7" s="351">
        <v>0</v>
      </c>
      <c r="AV7" s="351">
        <v>0</v>
      </c>
      <c r="AW7" s="351">
        <v>0</v>
      </c>
      <c r="AX7" s="351">
        <v>0</v>
      </c>
      <c r="AY7" s="351">
        <v>0</v>
      </c>
      <c r="AZ7" s="351">
        <v>0</v>
      </c>
      <c r="BA7" s="351">
        <v>0</v>
      </c>
      <c r="BB7" s="362">
        <f t="shared" si="1"/>
        <v>87</v>
      </c>
      <c r="BX7">
        <f t="shared" si="2"/>
        <v>0</v>
      </c>
    </row>
    <row r="8" spans="1:76" ht="190.5" customHeight="1" x14ac:dyDescent="0.45">
      <c r="A8" s="345" t="s">
        <v>165</v>
      </c>
      <c r="B8" s="379" t="s">
        <v>161</v>
      </c>
      <c r="C8" s="348"/>
      <c r="D8" s="348">
        <v>44005</v>
      </c>
      <c r="E8" s="348">
        <v>44381</v>
      </c>
      <c r="F8" s="373" t="s">
        <v>1456</v>
      </c>
      <c r="G8" s="380" t="s">
        <v>1336</v>
      </c>
      <c r="H8" s="328">
        <v>187</v>
      </c>
      <c r="I8" s="328">
        <v>103</v>
      </c>
      <c r="J8" s="328">
        <v>84</v>
      </c>
      <c r="K8" s="351"/>
      <c r="L8" s="381"/>
      <c r="M8" s="381" t="s">
        <v>145</v>
      </c>
      <c r="N8" s="381" t="s">
        <v>146</v>
      </c>
      <c r="O8" s="382">
        <v>520116</v>
      </c>
      <c r="P8" s="382">
        <v>179631</v>
      </c>
      <c r="Q8" s="382"/>
      <c r="R8" s="382" t="s">
        <v>147</v>
      </c>
      <c r="S8" s="382" t="s">
        <v>147</v>
      </c>
      <c r="T8" s="381" t="s">
        <v>38</v>
      </c>
      <c r="U8" s="381" t="s">
        <v>166</v>
      </c>
      <c r="V8" s="328">
        <v>84</v>
      </c>
      <c r="W8" s="383">
        <v>99</v>
      </c>
      <c r="X8" s="383">
        <v>29</v>
      </c>
      <c r="Y8" s="383">
        <v>128</v>
      </c>
      <c r="Z8" s="377"/>
      <c r="AA8" s="378" t="s">
        <v>1116</v>
      </c>
      <c r="AB8" s="381" t="s">
        <v>152</v>
      </c>
      <c r="AC8" s="349" t="s">
        <v>1118</v>
      </c>
      <c r="AD8" s="373" t="s">
        <v>1334</v>
      </c>
      <c r="AE8" s="358"/>
      <c r="AF8" s="358"/>
      <c r="AG8" s="359"/>
      <c r="AH8" s="360"/>
      <c r="AI8" s="360"/>
      <c r="AJ8" s="360"/>
      <c r="AK8" s="360"/>
      <c r="AL8" s="361"/>
      <c r="AM8" s="351">
        <v>0</v>
      </c>
      <c r="AN8" s="328">
        <v>-28</v>
      </c>
      <c r="AO8" s="328">
        <v>112</v>
      </c>
      <c r="AP8" s="328">
        <v>0</v>
      </c>
      <c r="AQ8" s="351">
        <v>0</v>
      </c>
      <c r="AR8" s="351">
        <v>0</v>
      </c>
      <c r="AS8" s="351">
        <v>0</v>
      </c>
      <c r="AT8" s="351">
        <v>0</v>
      </c>
      <c r="AU8" s="351">
        <v>0</v>
      </c>
      <c r="AV8" s="351">
        <v>0</v>
      </c>
      <c r="AW8" s="351">
        <v>0</v>
      </c>
      <c r="AX8" s="351">
        <v>0</v>
      </c>
      <c r="AY8" s="351">
        <v>0</v>
      </c>
      <c r="AZ8" s="351">
        <v>0</v>
      </c>
      <c r="BA8" s="351">
        <v>0</v>
      </c>
      <c r="BB8" s="362">
        <f t="shared" si="1"/>
        <v>84</v>
      </c>
    </row>
    <row r="9" spans="1:76" ht="213.75" x14ac:dyDescent="0.45">
      <c r="A9" s="345" t="s">
        <v>167</v>
      </c>
      <c r="B9" s="346" t="s">
        <v>143</v>
      </c>
      <c r="C9" s="347"/>
      <c r="D9" s="347">
        <v>45049</v>
      </c>
      <c r="E9" s="348">
        <v>44256</v>
      </c>
      <c r="F9" s="349" t="s">
        <v>168</v>
      </c>
      <c r="G9" s="350" t="s">
        <v>169</v>
      </c>
      <c r="H9" s="328">
        <v>933</v>
      </c>
      <c r="I9" s="328">
        <v>130</v>
      </c>
      <c r="J9" s="328">
        <v>803</v>
      </c>
      <c r="K9" s="351"/>
      <c r="L9" s="352"/>
      <c r="M9" s="352" t="s">
        <v>77</v>
      </c>
      <c r="N9" s="352" t="s">
        <v>146</v>
      </c>
      <c r="O9" s="353"/>
      <c r="P9" s="353"/>
      <c r="Q9" s="353"/>
      <c r="R9" s="353" t="s">
        <v>147</v>
      </c>
      <c r="S9" s="353" t="s">
        <v>170</v>
      </c>
      <c r="T9" s="352" t="s">
        <v>149</v>
      </c>
      <c r="U9" s="352" t="s">
        <v>171</v>
      </c>
      <c r="V9" s="328">
        <v>803</v>
      </c>
      <c r="W9" s="354">
        <v>90</v>
      </c>
      <c r="X9" s="354">
        <v>140</v>
      </c>
      <c r="Y9" s="354">
        <v>230</v>
      </c>
      <c r="Z9" s="355">
        <f t="shared" si="0"/>
        <v>28.6425902864259</v>
      </c>
      <c r="AA9" s="356" t="s">
        <v>172</v>
      </c>
      <c r="AB9" s="352" t="s">
        <v>152</v>
      </c>
      <c r="AC9" s="373" t="s">
        <v>1457</v>
      </c>
      <c r="AD9" s="357" t="s">
        <v>173</v>
      </c>
      <c r="AE9" s="358"/>
      <c r="AF9" s="358"/>
      <c r="AG9" s="359"/>
      <c r="AH9" s="360"/>
      <c r="AI9" s="360"/>
      <c r="AJ9" s="360"/>
      <c r="AK9" s="360"/>
      <c r="AL9" s="361"/>
      <c r="AM9" s="328">
        <v>160</v>
      </c>
      <c r="AN9" s="328">
        <v>160</v>
      </c>
      <c r="AO9" s="328">
        <v>161</v>
      </c>
      <c r="AP9" s="328">
        <v>161</v>
      </c>
      <c r="AQ9" s="328">
        <v>161</v>
      </c>
      <c r="AR9" s="351">
        <v>0</v>
      </c>
      <c r="AS9" s="351">
        <v>0</v>
      </c>
      <c r="AT9" s="351">
        <v>0</v>
      </c>
      <c r="AU9" s="351">
        <v>0</v>
      </c>
      <c r="AV9" s="351">
        <v>0</v>
      </c>
      <c r="AW9" s="351">
        <v>0</v>
      </c>
      <c r="AX9" s="351">
        <v>0</v>
      </c>
      <c r="AY9" s="351">
        <v>0</v>
      </c>
      <c r="AZ9" s="351">
        <v>0</v>
      </c>
      <c r="BA9" s="351">
        <v>0</v>
      </c>
      <c r="BB9" s="362">
        <f t="shared" si="1"/>
        <v>803</v>
      </c>
      <c r="BI9">
        <v>46</v>
      </c>
      <c r="BJ9">
        <v>46</v>
      </c>
      <c r="BK9">
        <v>46</v>
      </c>
      <c r="BL9">
        <v>0</v>
      </c>
      <c r="BM9">
        <v>46</v>
      </c>
      <c r="BN9">
        <v>46</v>
      </c>
      <c r="BO9">
        <v>0</v>
      </c>
      <c r="BP9">
        <v>0</v>
      </c>
      <c r="BQ9">
        <v>0</v>
      </c>
      <c r="BR9">
        <v>0</v>
      </c>
      <c r="BS9">
        <v>0</v>
      </c>
      <c r="BT9">
        <v>0</v>
      </c>
      <c r="BU9">
        <v>0</v>
      </c>
      <c r="BV9">
        <v>0</v>
      </c>
      <c r="BW9">
        <v>0</v>
      </c>
      <c r="BX9">
        <f t="shared" si="2"/>
        <v>230</v>
      </c>
    </row>
    <row r="10" spans="1:76" ht="60" customHeight="1" x14ac:dyDescent="0.45">
      <c r="A10" s="345" t="s">
        <v>174</v>
      </c>
      <c r="B10" s="346" t="s">
        <v>143</v>
      </c>
      <c r="C10" s="347"/>
      <c r="D10" s="347">
        <v>45182</v>
      </c>
      <c r="E10" s="348">
        <v>45261</v>
      </c>
      <c r="F10" s="349" t="s">
        <v>1335</v>
      </c>
      <c r="G10" s="350"/>
      <c r="H10" s="328">
        <v>300</v>
      </c>
      <c r="I10" s="328">
        <v>0</v>
      </c>
      <c r="J10" s="328">
        <v>300</v>
      </c>
      <c r="K10" s="351"/>
      <c r="L10" s="352"/>
      <c r="M10" s="352" t="s">
        <v>175</v>
      </c>
      <c r="N10" s="352" t="s">
        <v>146</v>
      </c>
      <c r="O10" s="353"/>
      <c r="P10" s="353"/>
      <c r="Q10" s="353"/>
      <c r="R10" s="353" t="s">
        <v>176</v>
      </c>
      <c r="S10" s="353" t="s">
        <v>147</v>
      </c>
      <c r="T10" s="352" t="s">
        <v>38</v>
      </c>
      <c r="U10" s="352" t="s">
        <v>177</v>
      </c>
      <c r="V10" s="328">
        <v>300</v>
      </c>
      <c r="W10" s="354">
        <v>45</v>
      </c>
      <c r="X10" s="354">
        <v>46</v>
      </c>
      <c r="Y10" s="354">
        <v>91</v>
      </c>
      <c r="Z10" s="355">
        <f t="shared" si="0"/>
        <v>30.333333333333336</v>
      </c>
      <c r="AA10" s="356" t="s">
        <v>178</v>
      </c>
      <c r="AB10" s="375" t="s">
        <v>152</v>
      </c>
      <c r="AC10" s="373" t="s">
        <v>1337</v>
      </c>
      <c r="AD10" s="373" t="s">
        <v>179</v>
      </c>
      <c r="AE10" s="358"/>
      <c r="AF10" s="358"/>
      <c r="AG10" s="359"/>
      <c r="AH10" s="360"/>
      <c r="AI10" s="360"/>
      <c r="AJ10" s="360"/>
      <c r="AK10" s="360"/>
      <c r="AL10" s="361"/>
      <c r="AM10" s="328">
        <v>75</v>
      </c>
      <c r="AN10" s="328">
        <v>75</v>
      </c>
      <c r="AO10" s="328">
        <v>75</v>
      </c>
      <c r="AP10" s="328">
        <v>75</v>
      </c>
      <c r="AQ10" s="351">
        <v>0</v>
      </c>
      <c r="AR10" s="351">
        <v>0</v>
      </c>
      <c r="AS10" s="351">
        <v>0</v>
      </c>
      <c r="AT10" s="351">
        <v>0</v>
      </c>
      <c r="AU10" s="351">
        <v>0</v>
      </c>
      <c r="AV10" s="351">
        <v>0</v>
      </c>
      <c r="AW10" s="351">
        <v>0</v>
      </c>
      <c r="AX10" s="351">
        <v>0</v>
      </c>
      <c r="AY10" s="351">
        <v>0</v>
      </c>
      <c r="AZ10" s="351">
        <v>0</v>
      </c>
      <c r="BA10" s="351">
        <v>0</v>
      </c>
      <c r="BB10" s="362">
        <f t="shared" si="1"/>
        <v>300</v>
      </c>
      <c r="BI10">
        <v>0</v>
      </c>
      <c r="BJ10">
        <v>0</v>
      </c>
      <c r="BK10">
        <v>22</v>
      </c>
      <c r="BL10">
        <v>23</v>
      </c>
      <c r="BM10">
        <v>23</v>
      </c>
      <c r="BN10">
        <v>23</v>
      </c>
      <c r="BO10">
        <v>0</v>
      </c>
      <c r="BP10">
        <v>0</v>
      </c>
      <c r="BQ10">
        <v>0</v>
      </c>
      <c r="BR10">
        <v>0</v>
      </c>
      <c r="BS10">
        <v>0</v>
      </c>
      <c r="BT10">
        <v>0</v>
      </c>
      <c r="BU10">
        <v>0</v>
      </c>
      <c r="BV10">
        <v>0</v>
      </c>
      <c r="BW10">
        <v>0</v>
      </c>
      <c r="BX10">
        <f t="shared" si="2"/>
        <v>91</v>
      </c>
    </row>
    <row r="11" spans="1:76" ht="42.75" x14ac:dyDescent="0.45">
      <c r="A11" s="345" t="s">
        <v>180</v>
      </c>
      <c r="B11" s="346" t="s">
        <v>143</v>
      </c>
      <c r="C11" s="347"/>
      <c r="D11" s="347">
        <v>45289</v>
      </c>
      <c r="E11" s="384"/>
      <c r="F11" s="349" t="s">
        <v>181</v>
      </c>
      <c r="G11" s="350"/>
      <c r="H11" s="328">
        <v>185</v>
      </c>
      <c r="I11" s="328">
        <v>0</v>
      </c>
      <c r="J11" s="328">
        <v>185</v>
      </c>
      <c r="K11" s="351"/>
      <c r="L11" s="352" t="s">
        <v>76</v>
      </c>
      <c r="M11" s="352" t="s">
        <v>175</v>
      </c>
      <c r="N11" s="352" t="s">
        <v>146</v>
      </c>
      <c r="O11" s="353"/>
      <c r="P11" s="353"/>
      <c r="Q11" s="353"/>
      <c r="R11" s="353" t="s">
        <v>182</v>
      </c>
      <c r="S11" s="353" t="s">
        <v>183</v>
      </c>
      <c r="T11" s="352" t="s">
        <v>38</v>
      </c>
      <c r="U11" s="352" t="s">
        <v>184</v>
      </c>
      <c r="V11" s="328">
        <v>185</v>
      </c>
      <c r="W11" s="354">
        <v>35</v>
      </c>
      <c r="X11" s="354">
        <v>28</v>
      </c>
      <c r="Y11" s="354">
        <v>63</v>
      </c>
      <c r="Z11" s="355">
        <f t="shared" si="0"/>
        <v>34.054054054054056</v>
      </c>
      <c r="AA11" s="356" t="s">
        <v>185</v>
      </c>
      <c r="AB11" s="385" t="s">
        <v>164</v>
      </c>
      <c r="AC11" s="357" t="s">
        <v>1339</v>
      </c>
      <c r="AD11" s="373" t="s">
        <v>1338</v>
      </c>
      <c r="AE11" s="358"/>
      <c r="AF11" s="358"/>
      <c r="AG11" s="359"/>
      <c r="AH11" s="360"/>
      <c r="AI11" s="360"/>
      <c r="AJ11" s="360"/>
      <c r="AK11" s="360"/>
      <c r="AL11" s="361"/>
      <c r="AM11" s="351">
        <v>0</v>
      </c>
      <c r="AN11" s="351">
        <v>0</v>
      </c>
      <c r="AO11" s="351">
        <v>0</v>
      </c>
      <c r="AP11" s="328">
        <v>61</v>
      </c>
      <c r="AQ11" s="328">
        <v>62</v>
      </c>
      <c r="AR11" s="328">
        <v>62</v>
      </c>
      <c r="AS11" s="351">
        <v>0</v>
      </c>
      <c r="AT11" s="351">
        <v>0</v>
      </c>
      <c r="AU11" s="351">
        <v>0</v>
      </c>
      <c r="AV11" s="351">
        <v>0</v>
      </c>
      <c r="AW11" s="351">
        <v>0</v>
      </c>
      <c r="AX11" s="351">
        <v>0</v>
      </c>
      <c r="AY11" s="351">
        <v>0</v>
      </c>
      <c r="AZ11" s="351">
        <v>0</v>
      </c>
      <c r="BA11" s="351">
        <v>0</v>
      </c>
      <c r="BB11" s="362">
        <f t="shared" si="1"/>
        <v>185</v>
      </c>
      <c r="BI11">
        <v>0</v>
      </c>
      <c r="BJ11">
        <v>21</v>
      </c>
      <c r="BK11">
        <v>21</v>
      </c>
      <c r="BL11">
        <v>21</v>
      </c>
      <c r="BM11">
        <v>0</v>
      </c>
      <c r="BN11">
        <v>0</v>
      </c>
      <c r="BO11">
        <v>0</v>
      </c>
      <c r="BP11">
        <v>0</v>
      </c>
      <c r="BQ11">
        <v>0</v>
      </c>
      <c r="BR11">
        <v>0</v>
      </c>
      <c r="BS11">
        <v>0</v>
      </c>
      <c r="BT11">
        <v>0</v>
      </c>
      <c r="BU11">
        <v>0</v>
      </c>
      <c r="BV11">
        <v>0</v>
      </c>
      <c r="BW11">
        <v>0</v>
      </c>
      <c r="BX11">
        <f t="shared" si="2"/>
        <v>63</v>
      </c>
    </row>
    <row r="12" spans="1:76" ht="99.75" x14ac:dyDescent="0.45">
      <c r="A12" s="345" t="s">
        <v>186</v>
      </c>
      <c r="B12" s="346" t="s">
        <v>143</v>
      </c>
      <c r="C12" s="347"/>
      <c r="D12" s="347">
        <v>44552</v>
      </c>
      <c r="E12" s="348"/>
      <c r="F12" s="386" t="s">
        <v>187</v>
      </c>
      <c r="G12" s="387" t="s">
        <v>188</v>
      </c>
      <c r="H12" s="328">
        <v>852</v>
      </c>
      <c r="I12" s="328">
        <v>0</v>
      </c>
      <c r="J12" s="328">
        <v>852</v>
      </c>
      <c r="K12" s="351"/>
      <c r="L12" s="352"/>
      <c r="M12" s="352" t="s">
        <v>145</v>
      </c>
      <c r="N12" s="352" t="s">
        <v>146</v>
      </c>
      <c r="O12" s="353"/>
      <c r="P12" s="353"/>
      <c r="Q12" s="353"/>
      <c r="R12" s="353" t="s">
        <v>147</v>
      </c>
      <c r="S12" s="353" t="s">
        <v>189</v>
      </c>
      <c r="T12" s="352" t="s">
        <v>38</v>
      </c>
      <c r="U12" s="352" t="s">
        <v>190</v>
      </c>
      <c r="V12" s="328">
        <v>852</v>
      </c>
      <c r="W12" s="354">
        <v>91</v>
      </c>
      <c r="X12" s="354">
        <v>308</v>
      </c>
      <c r="Y12" s="354">
        <v>399</v>
      </c>
      <c r="Z12" s="355">
        <f t="shared" si="0"/>
        <v>46.83098591549296</v>
      </c>
      <c r="AA12" s="356" t="s">
        <v>191</v>
      </c>
      <c r="AB12" s="352" t="s">
        <v>164</v>
      </c>
      <c r="AC12" s="357"/>
      <c r="AD12" s="357" t="s">
        <v>192</v>
      </c>
      <c r="AE12" s="358"/>
      <c r="AF12" s="358"/>
      <c r="AG12" s="359"/>
      <c r="AH12" s="360"/>
      <c r="AI12" s="360"/>
      <c r="AJ12" s="360"/>
      <c r="AK12" s="360"/>
      <c r="AL12" s="361"/>
      <c r="AM12" s="351">
        <v>0</v>
      </c>
      <c r="AN12" s="351">
        <v>0</v>
      </c>
      <c r="AO12" s="351">
        <v>0</v>
      </c>
      <c r="AP12" s="328">
        <v>97</v>
      </c>
      <c r="AQ12" s="328">
        <v>98</v>
      </c>
      <c r="AR12" s="328">
        <v>219</v>
      </c>
      <c r="AS12" s="328">
        <v>219</v>
      </c>
      <c r="AT12" s="328">
        <v>219</v>
      </c>
      <c r="AU12" s="328">
        <v>0</v>
      </c>
      <c r="AV12" s="351">
        <v>0</v>
      </c>
      <c r="AW12" s="351">
        <v>0</v>
      </c>
      <c r="AX12" s="351">
        <v>0</v>
      </c>
      <c r="AY12" s="351">
        <v>0</v>
      </c>
      <c r="AZ12" s="351">
        <v>0</v>
      </c>
      <c r="BA12" s="351">
        <v>0</v>
      </c>
      <c r="BB12" s="362">
        <f t="shared" si="1"/>
        <v>852</v>
      </c>
      <c r="BI12">
        <v>0</v>
      </c>
      <c r="BJ12">
        <v>0</v>
      </c>
      <c r="BK12">
        <v>0</v>
      </c>
      <c r="BL12">
        <v>79</v>
      </c>
      <c r="BM12">
        <v>80</v>
      </c>
      <c r="BN12">
        <v>80</v>
      </c>
      <c r="BO12">
        <v>80</v>
      </c>
      <c r="BP12">
        <v>80</v>
      </c>
      <c r="BQ12">
        <v>0</v>
      </c>
      <c r="BR12">
        <v>0</v>
      </c>
      <c r="BS12">
        <v>0</v>
      </c>
      <c r="BT12">
        <v>0</v>
      </c>
      <c r="BU12">
        <v>0</v>
      </c>
      <c r="BV12">
        <v>0</v>
      </c>
      <c r="BW12">
        <v>0</v>
      </c>
      <c r="BX12">
        <f t="shared" si="2"/>
        <v>399</v>
      </c>
    </row>
    <row r="13" spans="1:76" ht="42.75" x14ac:dyDescent="0.45">
      <c r="A13" s="345" t="s">
        <v>193</v>
      </c>
      <c r="B13" s="346" t="s">
        <v>194</v>
      </c>
      <c r="C13" s="347"/>
      <c r="D13" s="347">
        <v>45336</v>
      </c>
      <c r="E13" s="348"/>
      <c r="F13" s="386" t="s">
        <v>195</v>
      </c>
      <c r="G13" s="387"/>
      <c r="H13" s="328">
        <v>0</v>
      </c>
      <c r="I13" s="328">
        <v>4</v>
      </c>
      <c r="J13" s="328">
        <v>-4</v>
      </c>
      <c r="K13" s="351"/>
      <c r="L13" s="352"/>
      <c r="M13" s="352" t="s">
        <v>196</v>
      </c>
      <c r="N13" s="352" t="s">
        <v>197</v>
      </c>
      <c r="O13" s="353"/>
      <c r="P13" s="353"/>
      <c r="Q13" s="353"/>
      <c r="R13" s="353" t="s">
        <v>198</v>
      </c>
      <c r="S13" s="353" t="s">
        <v>1428</v>
      </c>
      <c r="T13" s="352"/>
      <c r="U13" s="352" t="s">
        <v>1324</v>
      </c>
      <c r="V13" s="328">
        <v>-4</v>
      </c>
      <c r="W13" s="354">
        <v>0</v>
      </c>
      <c r="X13" s="354">
        <v>0</v>
      </c>
      <c r="Y13" s="354">
        <v>0</v>
      </c>
      <c r="Z13" s="355">
        <f t="shared" si="0"/>
        <v>0</v>
      </c>
      <c r="AA13" s="356" t="s">
        <v>200</v>
      </c>
      <c r="AB13" s="385" t="s">
        <v>164</v>
      </c>
      <c r="AC13" s="357" t="s">
        <v>201</v>
      </c>
      <c r="AD13" s="373" t="s">
        <v>1458</v>
      </c>
      <c r="AE13" s="358"/>
      <c r="AF13" s="358"/>
      <c r="AG13" s="359"/>
      <c r="AH13" s="360"/>
      <c r="AI13" s="360"/>
      <c r="AJ13" s="360"/>
      <c r="AK13" s="360"/>
      <c r="AL13" s="361"/>
      <c r="AM13" s="351">
        <v>0</v>
      </c>
      <c r="AN13" s="351">
        <v>0</v>
      </c>
      <c r="AO13" s="351">
        <v>0</v>
      </c>
      <c r="AP13" s="351">
        <v>0</v>
      </c>
      <c r="AQ13" s="328">
        <v>0</v>
      </c>
      <c r="AR13" s="328">
        <v>-4</v>
      </c>
      <c r="AS13" s="351">
        <v>0</v>
      </c>
      <c r="AT13" s="351">
        <v>0</v>
      </c>
      <c r="AU13" s="351">
        <v>0</v>
      </c>
      <c r="AV13" s="351">
        <v>0</v>
      </c>
      <c r="AW13" s="351">
        <v>0</v>
      </c>
      <c r="AX13" s="351">
        <v>0</v>
      </c>
      <c r="AY13" s="351">
        <v>0</v>
      </c>
      <c r="AZ13" s="351">
        <v>0</v>
      </c>
      <c r="BA13" s="351">
        <v>0</v>
      </c>
      <c r="BB13" s="362">
        <f t="shared" si="1"/>
        <v>-4</v>
      </c>
      <c r="BX13">
        <f t="shared" si="2"/>
        <v>0</v>
      </c>
    </row>
    <row r="14" spans="1:76" ht="28.5" x14ac:dyDescent="0.45">
      <c r="A14" s="363" t="s">
        <v>202</v>
      </c>
      <c r="B14" s="388" t="s">
        <v>143</v>
      </c>
      <c r="C14" s="364"/>
      <c r="D14" s="364">
        <v>44447</v>
      </c>
      <c r="E14" s="364"/>
      <c r="F14" s="365" t="s">
        <v>1373</v>
      </c>
      <c r="G14" s="389"/>
      <c r="H14" s="341">
        <v>56</v>
      </c>
      <c r="I14" s="341">
        <v>0</v>
      </c>
      <c r="J14" s="341">
        <v>56</v>
      </c>
      <c r="K14" s="341"/>
      <c r="L14" s="367"/>
      <c r="M14" s="367" t="s">
        <v>203</v>
      </c>
      <c r="N14" s="367" t="s">
        <v>197</v>
      </c>
      <c r="O14" s="340"/>
      <c r="P14" s="340"/>
      <c r="Q14" s="340"/>
      <c r="R14" s="340" t="s">
        <v>204</v>
      </c>
      <c r="S14" s="340" t="s">
        <v>1429</v>
      </c>
      <c r="T14" s="367" t="s">
        <v>206</v>
      </c>
      <c r="U14" s="367" t="s">
        <v>207</v>
      </c>
      <c r="V14" s="341">
        <v>0</v>
      </c>
      <c r="W14" s="341"/>
      <c r="X14" s="341"/>
      <c r="Y14" s="341"/>
      <c r="Z14" s="340" t="e">
        <f t="shared" si="0"/>
        <v>#DIV/0!</v>
      </c>
      <c r="AA14" s="363"/>
      <c r="AB14" s="367" t="s">
        <v>164</v>
      </c>
      <c r="AC14" s="365" t="s">
        <v>1578</v>
      </c>
      <c r="AD14" s="365" t="s">
        <v>38</v>
      </c>
      <c r="AE14" s="358"/>
      <c r="AF14" s="358"/>
      <c r="AG14" s="359"/>
      <c r="AH14" s="360"/>
      <c r="AI14" s="360"/>
      <c r="AJ14" s="360"/>
      <c r="AK14" s="360"/>
      <c r="AL14" s="390"/>
      <c r="AM14" s="435">
        <v>0</v>
      </c>
      <c r="AN14" s="435">
        <v>0</v>
      </c>
      <c r="AO14" s="435">
        <v>0</v>
      </c>
      <c r="AP14" s="435">
        <v>0</v>
      </c>
      <c r="AQ14" s="435">
        <v>0</v>
      </c>
      <c r="AR14" s="435">
        <v>0</v>
      </c>
      <c r="AS14" s="435">
        <v>0</v>
      </c>
      <c r="AT14" s="435">
        <v>0</v>
      </c>
      <c r="AU14" s="435">
        <v>0</v>
      </c>
      <c r="AV14" s="435">
        <v>0</v>
      </c>
      <c r="AW14" s="435">
        <v>0</v>
      </c>
      <c r="AX14" s="435">
        <v>0</v>
      </c>
      <c r="AY14" s="435">
        <v>0</v>
      </c>
      <c r="AZ14" s="435">
        <v>0</v>
      </c>
      <c r="BA14" s="435">
        <v>0</v>
      </c>
      <c r="BB14" s="362">
        <f t="shared" si="1"/>
        <v>0</v>
      </c>
      <c r="BX14">
        <f t="shared" si="2"/>
        <v>0</v>
      </c>
    </row>
    <row r="15" spans="1:76" ht="145.5" customHeight="1" x14ac:dyDescent="0.45">
      <c r="A15" s="345" t="s">
        <v>208</v>
      </c>
      <c r="B15" s="346" t="s">
        <v>143</v>
      </c>
      <c r="C15" s="359"/>
      <c r="D15" s="348">
        <v>42327</v>
      </c>
      <c r="E15" s="372">
        <v>44743</v>
      </c>
      <c r="F15" s="345" t="s">
        <v>1371</v>
      </c>
      <c r="G15" s="373" t="s">
        <v>209</v>
      </c>
      <c r="H15" s="351">
        <v>39</v>
      </c>
      <c r="I15" s="351">
        <v>0</v>
      </c>
      <c r="J15" s="351">
        <v>39</v>
      </c>
      <c r="K15" s="359"/>
      <c r="L15" s="359"/>
      <c r="M15" s="352" t="s">
        <v>203</v>
      </c>
      <c r="N15" s="352" t="s">
        <v>197</v>
      </c>
      <c r="O15" s="359"/>
      <c r="P15" s="359"/>
      <c r="Q15" s="359"/>
      <c r="R15" s="353" t="s">
        <v>147</v>
      </c>
      <c r="S15" s="391" t="s">
        <v>210</v>
      </c>
      <c r="T15" s="351">
        <v>0</v>
      </c>
      <c r="U15" s="351">
        <v>1.75</v>
      </c>
      <c r="V15" s="351">
        <v>39</v>
      </c>
      <c r="W15" s="351"/>
      <c r="X15" s="351"/>
      <c r="Y15" s="351"/>
      <c r="Z15" s="355">
        <f t="shared" si="0"/>
        <v>0</v>
      </c>
      <c r="AA15" s="392" t="s">
        <v>211</v>
      </c>
      <c r="AB15" s="352" t="s">
        <v>152</v>
      </c>
      <c r="AC15" s="373" t="s">
        <v>1460</v>
      </c>
      <c r="AD15" s="373" t="s">
        <v>1459</v>
      </c>
      <c r="AE15" s="393"/>
      <c r="AF15" s="393"/>
      <c r="AG15" s="359"/>
      <c r="AH15" s="360"/>
      <c r="AI15" s="360"/>
      <c r="AJ15" s="360"/>
      <c r="AK15" s="360"/>
      <c r="AL15" s="361"/>
      <c r="AM15" s="328">
        <v>23</v>
      </c>
      <c r="AN15" s="328">
        <v>16</v>
      </c>
      <c r="AO15" s="328">
        <v>0</v>
      </c>
      <c r="AP15" s="351">
        <v>0</v>
      </c>
      <c r="AQ15" s="351">
        <v>0</v>
      </c>
      <c r="AR15" s="351">
        <v>0</v>
      </c>
      <c r="AS15" s="351">
        <v>0</v>
      </c>
      <c r="AT15" s="351">
        <v>0</v>
      </c>
      <c r="AU15" s="351">
        <v>0</v>
      </c>
      <c r="AV15" s="351">
        <v>0</v>
      </c>
      <c r="AW15" s="351">
        <v>0</v>
      </c>
      <c r="AX15" s="351">
        <v>0</v>
      </c>
      <c r="AY15" s="351">
        <v>0</v>
      </c>
      <c r="AZ15" s="351">
        <v>0</v>
      </c>
      <c r="BA15" s="351">
        <v>0</v>
      </c>
      <c r="BB15" s="362">
        <f t="shared" si="1"/>
        <v>39</v>
      </c>
      <c r="BX15">
        <f t="shared" si="2"/>
        <v>0</v>
      </c>
    </row>
    <row r="16" spans="1:76" ht="42.75" x14ac:dyDescent="0.45">
      <c r="A16" s="363" t="s">
        <v>212</v>
      </c>
      <c r="B16" s="388" t="s">
        <v>143</v>
      </c>
      <c r="C16" s="394"/>
      <c r="D16" s="364">
        <v>42786</v>
      </c>
      <c r="E16" s="364">
        <v>43875</v>
      </c>
      <c r="F16" s="365" t="s">
        <v>1374</v>
      </c>
      <c r="G16" s="363"/>
      <c r="H16" s="341">
        <v>172</v>
      </c>
      <c r="I16" s="341">
        <v>0</v>
      </c>
      <c r="J16" s="341">
        <v>172</v>
      </c>
      <c r="K16" s="395"/>
      <c r="L16" s="395"/>
      <c r="M16" s="367" t="s">
        <v>196</v>
      </c>
      <c r="N16" s="367" t="s">
        <v>197</v>
      </c>
      <c r="O16" s="395"/>
      <c r="P16" s="395"/>
      <c r="Q16" s="395"/>
      <c r="R16" s="340" t="s">
        <v>213</v>
      </c>
      <c r="S16" s="340" t="s">
        <v>740</v>
      </c>
      <c r="T16" s="368">
        <v>172</v>
      </c>
      <c r="U16" s="341">
        <v>1.46</v>
      </c>
      <c r="V16" s="341">
        <v>0</v>
      </c>
      <c r="W16" s="396"/>
      <c r="X16" s="396"/>
      <c r="Y16" s="396"/>
      <c r="Z16" s="397" t="e">
        <f t="shared" si="0"/>
        <v>#DIV/0!</v>
      </c>
      <c r="AA16" s="363"/>
      <c r="AB16" s="398" t="s">
        <v>215</v>
      </c>
      <c r="AC16" s="365" t="s">
        <v>216</v>
      </c>
      <c r="AD16" s="363" t="s">
        <v>38</v>
      </c>
      <c r="AE16" s="393"/>
      <c r="AF16" s="393"/>
      <c r="AG16" s="359"/>
      <c r="AH16" s="360"/>
      <c r="AI16" s="360"/>
      <c r="AJ16" s="360"/>
      <c r="AK16" s="360"/>
      <c r="AL16" s="361"/>
      <c r="AM16" s="434">
        <v>0</v>
      </c>
      <c r="AN16" s="434">
        <v>0</v>
      </c>
      <c r="AO16" s="434">
        <v>0</v>
      </c>
      <c r="AP16" s="434">
        <v>0</v>
      </c>
      <c r="AQ16" s="434">
        <v>0</v>
      </c>
      <c r="AR16" s="434">
        <v>0</v>
      </c>
      <c r="AS16" s="434">
        <v>0</v>
      </c>
      <c r="AT16" s="434">
        <v>0</v>
      </c>
      <c r="AU16" s="434">
        <v>0</v>
      </c>
      <c r="AV16" s="434">
        <v>0</v>
      </c>
      <c r="AW16" s="434">
        <v>0</v>
      </c>
      <c r="AX16" s="434">
        <v>0</v>
      </c>
      <c r="AY16" s="434">
        <v>0</v>
      </c>
      <c r="AZ16" s="434">
        <v>0</v>
      </c>
      <c r="BA16" s="434">
        <v>0</v>
      </c>
      <c r="BB16" s="362">
        <f t="shared" si="1"/>
        <v>0</v>
      </c>
      <c r="BX16">
        <f t="shared" si="2"/>
        <v>0</v>
      </c>
    </row>
    <row r="17" spans="1:110" ht="42.75" x14ac:dyDescent="0.45">
      <c r="A17" s="345" t="s">
        <v>217</v>
      </c>
      <c r="B17" s="346" t="s">
        <v>143</v>
      </c>
      <c r="C17" s="359"/>
      <c r="D17" s="348">
        <v>44966</v>
      </c>
      <c r="E17" s="372">
        <v>45364</v>
      </c>
      <c r="F17" s="349" t="s">
        <v>1375</v>
      </c>
      <c r="G17" s="345"/>
      <c r="H17" s="351">
        <v>326</v>
      </c>
      <c r="I17" s="351">
        <v>0</v>
      </c>
      <c r="J17" s="351">
        <v>326</v>
      </c>
      <c r="K17" s="359"/>
      <c r="L17" s="359"/>
      <c r="M17" s="352" t="s">
        <v>218</v>
      </c>
      <c r="N17" s="352" t="s">
        <v>197</v>
      </c>
      <c r="O17" s="359"/>
      <c r="P17" s="359"/>
      <c r="Q17" s="359"/>
      <c r="R17" s="353" t="s">
        <v>147</v>
      </c>
      <c r="S17" s="376" t="s">
        <v>1173</v>
      </c>
      <c r="T17" s="351">
        <v>0</v>
      </c>
      <c r="U17" s="351">
        <v>5.4</v>
      </c>
      <c r="V17" s="328">
        <v>326</v>
      </c>
      <c r="W17" s="354">
        <v>70</v>
      </c>
      <c r="X17" s="354">
        <v>40</v>
      </c>
      <c r="Y17" s="354">
        <v>110</v>
      </c>
      <c r="Z17" s="355">
        <f t="shared" si="0"/>
        <v>33.742331288343557</v>
      </c>
      <c r="AA17" s="356" t="s">
        <v>220</v>
      </c>
      <c r="AB17" s="375" t="s">
        <v>152</v>
      </c>
      <c r="AC17" s="357" t="s">
        <v>221</v>
      </c>
      <c r="AD17" s="349" t="s">
        <v>1172</v>
      </c>
      <c r="AE17" s="393"/>
      <c r="AF17" s="393"/>
      <c r="AG17" s="359"/>
      <c r="AH17" s="360"/>
      <c r="AI17" s="360"/>
      <c r="AJ17" s="360"/>
      <c r="AK17" s="360"/>
      <c r="AL17" s="361"/>
      <c r="AM17" s="351">
        <v>0</v>
      </c>
      <c r="AN17" s="328">
        <v>163</v>
      </c>
      <c r="AO17" s="328">
        <v>163</v>
      </c>
      <c r="AP17" s="328">
        <v>0</v>
      </c>
      <c r="AQ17" s="351">
        <v>0</v>
      </c>
      <c r="AR17" s="351">
        <v>0</v>
      </c>
      <c r="AS17" s="351">
        <v>0</v>
      </c>
      <c r="AT17" s="351">
        <v>0</v>
      </c>
      <c r="AU17" s="351">
        <v>0</v>
      </c>
      <c r="AV17" s="351">
        <v>0</v>
      </c>
      <c r="AW17" s="351">
        <v>0</v>
      </c>
      <c r="AX17" s="351">
        <v>0</v>
      </c>
      <c r="AY17" s="351">
        <v>0</v>
      </c>
      <c r="AZ17" s="351">
        <v>0</v>
      </c>
      <c r="BA17" s="351">
        <v>0</v>
      </c>
      <c r="BB17" s="362">
        <f t="shared" si="1"/>
        <v>326</v>
      </c>
      <c r="BI17">
        <v>0</v>
      </c>
      <c r="BJ17">
        <v>0</v>
      </c>
      <c r="BK17">
        <v>27</v>
      </c>
      <c r="BL17">
        <v>27</v>
      </c>
      <c r="BM17">
        <v>28</v>
      </c>
      <c r="BN17">
        <v>28</v>
      </c>
      <c r="BO17">
        <v>0</v>
      </c>
      <c r="BP17">
        <v>0</v>
      </c>
      <c r="BQ17">
        <v>0</v>
      </c>
      <c r="BR17">
        <v>0</v>
      </c>
      <c r="BS17">
        <v>0</v>
      </c>
      <c r="BT17">
        <v>0</v>
      </c>
      <c r="BU17">
        <v>0</v>
      </c>
      <c r="BV17">
        <v>0</v>
      </c>
      <c r="BW17">
        <v>0</v>
      </c>
      <c r="BX17">
        <f t="shared" si="2"/>
        <v>110</v>
      </c>
    </row>
    <row r="18" spans="1:110" ht="42.75" x14ac:dyDescent="0.45">
      <c r="A18" s="345" t="s">
        <v>222</v>
      </c>
      <c r="B18" s="346" t="s">
        <v>143</v>
      </c>
      <c r="C18" s="359"/>
      <c r="D18" s="348">
        <v>44230</v>
      </c>
      <c r="E18" s="348">
        <v>44930</v>
      </c>
      <c r="F18" s="349" t="s">
        <v>223</v>
      </c>
      <c r="G18" s="345"/>
      <c r="H18" s="351">
        <v>53</v>
      </c>
      <c r="I18" s="351">
        <v>0</v>
      </c>
      <c r="J18" s="351">
        <v>53</v>
      </c>
      <c r="K18" s="359"/>
      <c r="L18" s="359"/>
      <c r="M18" s="375" t="s">
        <v>224</v>
      </c>
      <c r="N18" s="375" t="s">
        <v>197</v>
      </c>
      <c r="O18" s="359"/>
      <c r="P18" s="359"/>
      <c r="Q18" s="359"/>
      <c r="R18" s="353" t="s">
        <v>225</v>
      </c>
      <c r="S18" s="353" t="s">
        <v>147</v>
      </c>
      <c r="T18" s="351" t="s">
        <v>38</v>
      </c>
      <c r="U18" s="351">
        <v>0.42</v>
      </c>
      <c r="V18" s="328">
        <v>53</v>
      </c>
      <c r="W18" s="354">
        <v>21</v>
      </c>
      <c r="X18" s="354">
        <v>10</v>
      </c>
      <c r="Y18" s="354">
        <v>31</v>
      </c>
      <c r="Z18" s="355">
        <f t="shared" si="0"/>
        <v>58.490566037735846</v>
      </c>
      <c r="AA18" s="356" t="s">
        <v>226</v>
      </c>
      <c r="AB18" s="352" t="s">
        <v>152</v>
      </c>
      <c r="AC18" s="357" t="s">
        <v>1424</v>
      </c>
      <c r="AD18" s="357" t="s">
        <v>227</v>
      </c>
      <c r="AE18" s="393"/>
      <c r="AF18" s="393"/>
      <c r="AG18" s="359"/>
      <c r="AH18" s="360"/>
      <c r="AI18" s="360"/>
      <c r="AJ18" s="360"/>
      <c r="AK18" s="360"/>
      <c r="AL18" s="361"/>
      <c r="AM18" s="351">
        <v>0</v>
      </c>
      <c r="AN18" s="328">
        <v>26</v>
      </c>
      <c r="AO18" s="328">
        <v>27</v>
      </c>
      <c r="AP18" s="328">
        <v>0</v>
      </c>
      <c r="AQ18" s="351">
        <v>0</v>
      </c>
      <c r="AR18" s="351">
        <v>0</v>
      </c>
      <c r="AS18" s="351">
        <v>0</v>
      </c>
      <c r="AT18" s="351">
        <v>0</v>
      </c>
      <c r="AU18" s="351">
        <v>0</v>
      </c>
      <c r="AV18" s="351">
        <v>0</v>
      </c>
      <c r="AW18" s="351">
        <v>0</v>
      </c>
      <c r="AX18" s="351">
        <v>0</v>
      </c>
      <c r="AY18" s="351">
        <v>0</v>
      </c>
      <c r="AZ18" s="351">
        <v>0</v>
      </c>
      <c r="BA18" s="351">
        <v>0</v>
      </c>
      <c r="BB18" s="362">
        <f t="shared" si="1"/>
        <v>53</v>
      </c>
      <c r="BI18">
        <v>0</v>
      </c>
      <c r="BJ18">
        <v>15</v>
      </c>
      <c r="BK18">
        <v>16</v>
      </c>
      <c r="BL18">
        <v>0</v>
      </c>
      <c r="BM18">
        <v>0</v>
      </c>
      <c r="BN18">
        <v>0</v>
      </c>
      <c r="BO18">
        <v>0</v>
      </c>
      <c r="BP18">
        <v>0</v>
      </c>
      <c r="BQ18">
        <v>0</v>
      </c>
      <c r="BR18">
        <v>0</v>
      </c>
      <c r="BS18">
        <v>0</v>
      </c>
      <c r="BT18">
        <v>0</v>
      </c>
      <c r="BU18">
        <v>0</v>
      </c>
      <c r="BV18">
        <v>0</v>
      </c>
      <c r="BW18">
        <v>0</v>
      </c>
      <c r="BX18">
        <f t="shared" si="2"/>
        <v>31</v>
      </c>
    </row>
    <row r="19" spans="1:110" s="69" customFormat="1" ht="42.75" x14ac:dyDescent="0.45">
      <c r="A19" s="363" t="s">
        <v>228</v>
      </c>
      <c r="B19" s="388" t="s">
        <v>143</v>
      </c>
      <c r="C19" s="395"/>
      <c r="D19" s="364">
        <v>42300</v>
      </c>
      <c r="E19" s="364">
        <v>44235</v>
      </c>
      <c r="F19" s="365" t="s">
        <v>1372</v>
      </c>
      <c r="G19" s="365" t="s">
        <v>229</v>
      </c>
      <c r="H19" s="341">
        <v>49</v>
      </c>
      <c r="I19" s="395"/>
      <c r="J19" s="341">
        <v>49</v>
      </c>
      <c r="K19" s="395"/>
      <c r="L19" s="395"/>
      <c r="M19" s="367" t="s">
        <v>224</v>
      </c>
      <c r="N19" s="367" t="s">
        <v>197</v>
      </c>
      <c r="O19" s="395"/>
      <c r="P19" s="395"/>
      <c r="Q19" s="395"/>
      <c r="R19" s="340" t="s">
        <v>147</v>
      </c>
      <c r="S19" s="340" t="s">
        <v>147</v>
      </c>
      <c r="T19" s="341">
        <v>0</v>
      </c>
      <c r="U19" s="341">
        <v>1.64</v>
      </c>
      <c r="V19" s="341">
        <v>0</v>
      </c>
      <c r="W19" s="399"/>
      <c r="X19" s="399"/>
      <c r="Y19" s="399"/>
      <c r="Z19" s="397" t="e">
        <f t="shared" si="0"/>
        <v>#DIV/0!</v>
      </c>
      <c r="AA19" s="400" t="s">
        <v>230</v>
      </c>
      <c r="AB19" s="367" t="s">
        <v>78</v>
      </c>
      <c r="AC19" s="365" t="s">
        <v>1325</v>
      </c>
      <c r="AD19" s="365" t="s">
        <v>231</v>
      </c>
      <c r="AE19" s="401"/>
      <c r="AF19" s="393"/>
      <c r="AG19" s="359"/>
      <c r="AH19" s="360"/>
      <c r="AI19" s="360"/>
      <c r="AJ19" s="360"/>
      <c r="AK19" s="360"/>
      <c r="AL19" s="402"/>
      <c r="AM19" s="434">
        <v>0</v>
      </c>
      <c r="AN19" s="434">
        <v>0</v>
      </c>
      <c r="AO19" s="434">
        <v>0</v>
      </c>
      <c r="AP19" s="434">
        <v>0</v>
      </c>
      <c r="AQ19" s="434">
        <v>0</v>
      </c>
      <c r="AR19" s="434">
        <v>0</v>
      </c>
      <c r="AS19" s="434">
        <v>0</v>
      </c>
      <c r="AT19" s="434">
        <v>0</v>
      </c>
      <c r="AU19" s="434">
        <v>0</v>
      </c>
      <c r="AV19" s="434">
        <v>0</v>
      </c>
      <c r="AW19" s="434">
        <v>0</v>
      </c>
      <c r="AX19" s="434">
        <v>0</v>
      </c>
      <c r="AY19" s="434">
        <v>0</v>
      </c>
      <c r="AZ19" s="434">
        <v>0</v>
      </c>
      <c r="BA19" s="434">
        <v>0</v>
      </c>
      <c r="BB19" s="362">
        <f t="shared" si="1"/>
        <v>0</v>
      </c>
      <c r="BC19" s="234"/>
      <c r="BD19"/>
      <c r="BE19"/>
      <c r="BF19"/>
      <c r="BG19"/>
      <c r="BH19"/>
      <c r="BI19"/>
      <c r="BJ19"/>
      <c r="BK19"/>
      <c r="BL19"/>
      <c r="BM19"/>
      <c r="BN19"/>
      <c r="BO19"/>
      <c r="BP19"/>
      <c r="BQ19"/>
      <c r="BR19"/>
      <c r="BS19"/>
      <c r="BT19"/>
      <c r="BU19"/>
      <c r="BV19"/>
      <c r="BW19"/>
      <c r="BX19">
        <f t="shared" si="2"/>
        <v>0</v>
      </c>
      <c r="BY19"/>
      <c r="BZ19"/>
      <c r="CA19"/>
      <c r="CB19"/>
      <c r="CC19"/>
      <c r="CD19"/>
      <c r="CE19"/>
      <c r="CF19"/>
      <c r="CG19"/>
      <c r="CH19"/>
      <c r="CI19"/>
      <c r="CJ19"/>
      <c r="CK19"/>
      <c r="CL19"/>
      <c r="CM19"/>
      <c r="CN19"/>
      <c r="CO19"/>
      <c r="CP19"/>
      <c r="CQ19"/>
      <c r="CR19"/>
      <c r="CS19"/>
      <c r="CT19"/>
      <c r="CU19"/>
      <c r="CV19"/>
      <c r="CW19"/>
      <c r="CX19"/>
      <c r="CY19"/>
      <c r="CZ19"/>
      <c r="DA19"/>
      <c r="DB19"/>
      <c r="DC19"/>
      <c r="DD19"/>
      <c r="DE19"/>
      <c r="DF19"/>
    </row>
    <row r="20" spans="1:110" ht="28.5" x14ac:dyDescent="0.45">
      <c r="A20" s="345" t="s">
        <v>232</v>
      </c>
      <c r="B20" s="346" t="s">
        <v>143</v>
      </c>
      <c r="C20" s="359"/>
      <c r="D20" s="348">
        <v>44755</v>
      </c>
      <c r="E20" s="359"/>
      <c r="F20" s="349" t="s">
        <v>1376</v>
      </c>
      <c r="G20" s="345"/>
      <c r="H20" s="351">
        <v>60</v>
      </c>
      <c r="I20" s="351">
        <v>38</v>
      </c>
      <c r="J20" s="351">
        <v>22</v>
      </c>
      <c r="K20" s="359"/>
      <c r="L20" s="359"/>
      <c r="M20" s="352" t="s">
        <v>233</v>
      </c>
      <c r="N20" s="352" t="s">
        <v>197</v>
      </c>
      <c r="O20" s="359"/>
      <c r="P20" s="359"/>
      <c r="Q20" s="359"/>
      <c r="R20" s="353" t="s">
        <v>147</v>
      </c>
      <c r="S20" s="353" t="s">
        <v>147</v>
      </c>
      <c r="T20" s="351" t="s">
        <v>38</v>
      </c>
      <c r="U20" s="351">
        <v>0.25</v>
      </c>
      <c r="V20" s="328">
        <v>22</v>
      </c>
      <c r="W20" s="354">
        <v>10</v>
      </c>
      <c r="X20" s="354">
        <v>9</v>
      </c>
      <c r="Y20" s="354">
        <v>19</v>
      </c>
      <c r="Z20" s="355">
        <f t="shared" si="0"/>
        <v>86.36363636363636</v>
      </c>
      <c r="AA20" s="356" t="s">
        <v>234</v>
      </c>
      <c r="AB20" s="352" t="s">
        <v>164</v>
      </c>
      <c r="AC20" s="357" t="s">
        <v>235</v>
      </c>
      <c r="AD20" s="349" t="s">
        <v>236</v>
      </c>
      <c r="AE20" s="393"/>
      <c r="AF20" s="393"/>
      <c r="AG20" s="359"/>
      <c r="AH20" s="360"/>
      <c r="AI20" s="360"/>
      <c r="AJ20" s="360"/>
      <c r="AK20" s="360"/>
      <c r="AL20" s="361"/>
      <c r="AM20" s="403">
        <v>0</v>
      </c>
      <c r="AN20" s="328">
        <v>11</v>
      </c>
      <c r="AO20" s="328">
        <v>11</v>
      </c>
      <c r="AP20" s="328">
        <v>0</v>
      </c>
      <c r="AQ20" s="351">
        <v>0</v>
      </c>
      <c r="AR20" s="351">
        <v>0</v>
      </c>
      <c r="AS20" s="351">
        <v>0</v>
      </c>
      <c r="AT20" s="351">
        <v>0</v>
      </c>
      <c r="AU20" s="351">
        <v>0</v>
      </c>
      <c r="AV20" s="351">
        <v>0</v>
      </c>
      <c r="AW20" s="351">
        <v>0</v>
      </c>
      <c r="AX20" s="351">
        <v>0</v>
      </c>
      <c r="AY20" s="351">
        <v>0</v>
      </c>
      <c r="AZ20" s="351">
        <v>0</v>
      </c>
      <c r="BA20" s="351">
        <v>0</v>
      </c>
      <c r="BB20" s="362">
        <f t="shared" si="1"/>
        <v>22</v>
      </c>
      <c r="BI20">
        <v>0</v>
      </c>
      <c r="BJ20">
        <v>9</v>
      </c>
      <c r="BK20">
        <v>10</v>
      </c>
      <c r="BL20">
        <v>0</v>
      </c>
      <c r="BM20">
        <v>0</v>
      </c>
      <c r="BN20">
        <v>0</v>
      </c>
      <c r="BO20">
        <v>0</v>
      </c>
      <c r="BP20">
        <v>0</v>
      </c>
      <c r="BQ20">
        <v>0</v>
      </c>
      <c r="BR20">
        <v>0</v>
      </c>
      <c r="BS20">
        <v>0</v>
      </c>
      <c r="BT20">
        <v>0</v>
      </c>
      <c r="BU20">
        <v>0</v>
      </c>
      <c r="BV20">
        <v>0</v>
      </c>
      <c r="BW20">
        <v>0</v>
      </c>
      <c r="BX20">
        <f t="shared" si="2"/>
        <v>19</v>
      </c>
    </row>
    <row r="21" spans="1:110" ht="57" x14ac:dyDescent="0.45">
      <c r="A21" s="345" t="s">
        <v>237</v>
      </c>
      <c r="B21" s="346" t="s">
        <v>143</v>
      </c>
      <c r="C21" s="359"/>
      <c r="D21" s="348">
        <v>43133</v>
      </c>
      <c r="E21" s="348">
        <v>44112</v>
      </c>
      <c r="F21" s="349" t="s">
        <v>1377</v>
      </c>
      <c r="G21" s="349" t="s">
        <v>238</v>
      </c>
      <c r="H21" s="351">
        <v>76</v>
      </c>
      <c r="I21" s="351">
        <v>0</v>
      </c>
      <c r="J21" s="351">
        <v>76</v>
      </c>
      <c r="K21" s="359"/>
      <c r="L21" s="359"/>
      <c r="M21" s="352" t="s">
        <v>239</v>
      </c>
      <c r="N21" s="352" t="s">
        <v>197</v>
      </c>
      <c r="O21" s="359"/>
      <c r="P21" s="359"/>
      <c r="Q21" s="359"/>
      <c r="R21" s="353" t="s">
        <v>147</v>
      </c>
      <c r="S21" s="353" t="s">
        <v>147</v>
      </c>
      <c r="T21" s="351" t="s">
        <v>38</v>
      </c>
      <c r="U21" s="351">
        <v>0.65</v>
      </c>
      <c r="V21" s="328">
        <v>76</v>
      </c>
      <c r="W21" s="354">
        <v>18</v>
      </c>
      <c r="X21" s="354">
        <v>58</v>
      </c>
      <c r="Y21" s="354">
        <v>76</v>
      </c>
      <c r="Z21" s="355">
        <f t="shared" si="0"/>
        <v>100</v>
      </c>
      <c r="AA21" s="356" t="s">
        <v>240</v>
      </c>
      <c r="AB21" s="352" t="s">
        <v>152</v>
      </c>
      <c r="AC21" s="357"/>
      <c r="AD21" s="349" t="s">
        <v>241</v>
      </c>
      <c r="AE21" s="393"/>
      <c r="AF21" s="393"/>
      <c r="AG21" s="359"/>
      <c r="AH21" s="360"/>
      <c r="AI21" s="360"/>
      <c r="AJ21" s="360"/>
      <c r="AK21" s="360"/>
      <c r="AL21" s="361"/>
      <c r="AM21" s="351">
        <v>0</v>
      </c>
      <c r="AN21" s="328">
        <v>0</v>
      </c>
      <c r="AO21" s="328">
        <v>38</v>
      </c>
      <c r="AP21" s="328">
        <v>38</v>
      </c>
      <c r="AQ21" s="351">
        <v>0</v>
      </c>
      <c r="AR21" s="351">
        <v>0</v>
      </c>
      <c r="AS21" s="351">
        <v>0</v>
      </c>
      <c r="AT21" s="351">
        <v>0</v>
      </c>
      <c r="AU21" s="351">
        <v>0</v>
      </c>
      <c r="AV21" s="351">
        <v>0</v>
      </c>
      <c r="AW21" s="351">
        <v>0</v>
      </c>
      <c r="AX21" s="351">
        <v>0</v>
      </c>
      <c r="AY21" s="351">
        <v>0</v>
      </c>
      <c r="AZ21" s="351">
        <v>0</v>
      </c>
      <c r="BA21" s="351">
        <v>0</v>
      </c>
      <c r="BB21" s="362">
        <f t="shared" si="1"/>
        <v>76</v>
      </c>
      <c r="BI21">
        <v>0</v>
      </c>
      <c r="BJ21">
        <v>0</v>
      </c>
      <c r="BK21">
        <v>38</v>
      </c>
      <c r="BL21">
        <v>38</v>
      </c>
      <c r="BM21">
        <v>0</v>
      </c>
      <c r="BN21">
        <v>0</v>
      </c>
      <c r="BO21">
        <v>0</v>
      </c>
      <c r="BP21">
        <v>0</v>
      </c>
      <c r="BQ21">
        <v>0</v>
      </c>
      <c r="BR21">
        <v>0</v>
      </c>
      <c r="BS21">
        <v>0</v>
      </c>
      <c r="BT21">
        <v>0</v>
      </c>
      <c r="BU21">
        <v>0</v>
      </c>
      <c r="BV21">
        <v>0</v>
      </c>
      <c r="BW21">
        <v>0</v>
      </c>
      <c r="BX21">
        <f t="shared" si="2"/>
        <v>76</v>
      </c>
    </row>
    <row r="22" spans="1:110" ht="42.75" x14ac:dyDescent="0.45">
      <c r="A22" s="345" t="s">
        <v>242</v>
      </c>
      <c r="B22" s="346" t="s">
        <v>143</v>
      </c>
      <c r="C22" s="359"/>
      <c r="D22" s="348">
        <v>44538</v>
      </c>
      <c r="E22" s="348">
        <v>44112</v>
      </c>
      <c r="F22" s="349" t="s">
        <v>1378</v>
      </c>
      <c r="G22" s="349" t="s">
        <v>243</v>
      </c>
      <c r="H22" s="351">
        <v>19</v>
      </c>
      <c r="I22" s="351">
        <v>0</v>
      </c>
      <c r="J22" s="351">
        <v>19</v>
      </c>
      <c r="K22" s="359"/>
      <c r="L22" s="359"/>
      <c r="M22" s="352" t="s">
        <v>239</v>
      </c>
      <c r="N22" s="352" t="s">
        <v>197</v>
      </c>
      <c r="O22" s="359"/>
      <c r="P22" s="359"/>
      <c r="Q22" s="359"/>
      <c r="R22" s="353" t="s">
        <v>147</v>
      </c>
      <c r="S22" s="353" t="s">
        <v>147</v>
      </c>
      <c r="T22" s="351" t="s">
        <v>38</v>
      </c>
      <c r="U22" s="351">
        <v>0.65</v>
      </c>
      <c r="V22" s="328">
        <v>19</v>
      </c>
      <c r="W22" s="354">
        <v>5</v>
      </c>
      <c r="X22" s="354">
        <v>14</v>
      </c>
      <c r="Y22" s="354">
        <v>19</v>
      </c>
      <c r="Z22" s="355">
        <f t="shared" si="0"/>
        <v>100</v>
      </c>
      <c r="AA22" s="356" t="s">
        <v>244</v>
      </c>
      <c r="AB22" s="352" t="s">
        <v>152</v>
      </c>
      <c r="AC22" s="357"/>
      <c r="AD22" s="349" t="s">
        <v>245</v>
      </c>
      <c r="AE22" s="393"/>
      <c r="AF22" s="393"/>
      <c r="AG22" s="359"/>
      <c r="AH22" s="360"/>
      <c r="AI22" s="360"/>
      <c r="AJ22" s="360"/>
      <c r="AK22" s="360"/>
      <c r="AL22" s="361"/>
      <c r="AM22" s="351">
        <v>0</v>
      </c>
      <c r="AN22" s="328">
        <v>0</v>
      </c>
      <c r="AO22" s="328">
        <v>9</v>
      </c>
      <c r="AP22" s="328">
        <v>10</v>
      </c>
      <c r="AQ22" s="351">
        <v>0</v>
      </c>
      <c r="AR22" s="351">
        <v>0</v>
      </c>
      <c r="AS22" s="351">
        <v>0</v>
      </c>
      <c r="AT22" s="351">
        <v>0</v>
      </c>
      <c r="AU22" s="351">
        <v>0</v>
      </c>
      <c r="AV22" s="351">
        <v>0</v>
      </c>
      <c r="AW22" s="351">
        <v>0</v>
      </c>
      <c r="AX22" s="351">
        <v>0</v>
      </c>
      <c r="AY22" s="351">
        <v>0</v>
      </c>
      <c r="AZ22" s="351">
        <v>0</v>
      </c>
      <c r="BA22" s="351">
        <v>0</v>
      </c>
      <c r="BB22" s="362">
        <f t="shared" si="1"/>
        <v>19</v>
      </c>
      <c r="BI22">
        <v>0</v>
      </c>
      <c r="BJ22">
        <v>0</v>
      </c>
      <c r="BK22">
        <v>9</v>
      </c>
      <c r="BL22">
        <v>10</v>
      </c>
      <c r="BM22">
        <v>0</v>
      </c>
      <c r="BN22">
        <v>0</v>
      </c>
      <c r="BO22">
        <v>0</v>
      </c>
      <c r="BP22">
        <v>0</v>
      </c>
      <c r="BQ22">
        <v>0</v>
      </c>
      <c r="BR22">
        <v>0</v>
      </c>
      <c r="BS22">
        <v>0</v>
      </c>
      <c r="BT22">
        <v>0</v>
      </c>
      <c r="BU22">
        <v>0</v>
      </c>
      <c r="BV22">
        <v>0</v>
      </c>
      <c r="BW22">
        <v>0</v>
      </c>
      <c r="BX22">
        <f t="shared" si="2"/>
        <v>19</v>
      </c>
    </row>
    <row r="23" spans="1:110" ht="176.25" customHeight="1" x14ac:dyDescent="0.45">
      <c r="A23" s="363" t="s">
        <v>410</v>
      </c>
      <c r="B23" s="388" t="s">
        <v>161</v>
      </c>
      <c r="C23" s="395"/>
      <c r="D23" s="364">
        <v>45155</v>
      </c>
      <c r="E23" s="364"/>
      <c r="F23" s="365" t="s">
        <v>1379</v>
      </c>
      <c r="G23" s="365" t="s">
        <v>1170</v>
      </c>
      <c r="H23" s="341">
        <v>4</v>
      </c>
      <c r="I23" s="341">
        <v>6</v>
      </c>
      <c r="J23" s="341">
        <v>-2</v>
      </c>
      <c r="K23" s="395"/>
      <c r="L23" s="341" t="s">
        <v>76</v>
      </c>
      <c r="M23" s="367" t="s">
        <v>233</v>
      </c>
      <c r="N23" s="367" t="s">
        <v>197</v>
      </c>
      <c r="O23" s="395"/>
      <c r="P23" s="395"/>
      <c r="Q23" s="395"/>
      <c r="R23" s="340" t="s">
        <v>147</v>
      </c>
      <c r="S23" s="340" t="s">
        <v>751</v>
      </c>
      <c r="T23" s="368" t="s">
        <v>1171</v>
      </c>
      <c r="U23" s="341">
        <v>0.1</v>
      </c>
      <c r="V23" s="341">
        <v>0</v>
      </c>
      <c r="W23" s="396"/>
      <c r="X23" s="396"/>
      <c r="Y23" s="396"/>
      <c r="Z23" s="404"/>
      <c r="AA23" s="405"/>
      <c r="AB23" s="367" t="s">
        <v>164</v>
      </c>
      <c r="AC23" s="365" t="s">
        <v>1417</v>
      </c>
      <c r="AD23" s="365" t="s">
        <v>38</v>
      </c>
      <c r="AE23" s="393"/>
      <c r="AF23" s="393"/>
      <c r="AG23" s="359"/>
      <c r="AH23" s="360"/>
      <c r="AI23" s="360"/>
      <c r="AJ23" s="360"/>
      <c r="AK23" s="360"/>
      <c r="AL23" s="361"/>
      <c r="AM23" s="435">
        <v>0</v>
      </c>
      <c r="AN23" s="435">
        <v>0</v>
      </c>
      <c r="AO23" s="435">
        <v>0</v>
      </c>
      <c r="AP23" s="435">
        <v>0</v>
      </c>
      <c r="AQ23" s="435">
        <v>0</v>
      </c>
      <c r="AR23" s="435">
        <v>0</v>
      </c>
      <c r="AS23" s="435">
        <v>0</v>
      </c>
      <c r="AT23" s="435">
        <v>0</v>
      </c>
      <c r="AU23" s="435">
        <v>0</v>
      </c>
      <c r="AV23" s="435">
        <v>0</v>
      </c>
      <c r="AW23" s="435">
        <v>0</v>
      </c>
      <c r="AX23" s="435">
        <v>0</v>
      </c>
      <c r="AY23" s="435">
        <v>0</v>
      </c>
      <c r="AZ23" s="435">
        <v>0</v>
      </c>
      <c r="BA23" s="435">
        <v>0</v>
      </c>
      <c r="BB23" s="362">
        <f t="shared" si="1"/>
        <v>0</v>
      </c>
    </row>
    <row r="24" spans="1:110" ht="71.25" x14ac:dyDescent="0.45">
      <c r="A24" s="345" t="s">
        <v>246</v>
      </c>
      <c r="B24" s="346" t="s">
        <v>143</v>
      </c>
      <c r="C24" s="359"/>
      <c r="D24" s="348">
        <v>43840</v>
      </c>
      <c r="E24" s="351" t="s">
        <v>247</v>
      </c>
      <c r="F24" s="349" t="s">
        <v>1380</v>
      </c>
      <c r="G24" s="349" t="s">
        <v>248</v>
      </c>
      <c r="H24" s="351">
        <v>270</v>
      </c>
      <c r="I24" s="351">
        <v>0</v>
      </c>
      <c r="J24" s="351">
        <v>270</v>
      </c>
      <c r="K24" s="359"/>
      <c r="L24" s="406" t="s">
        <v>76</v>
      </c>
      <c r="M24" s="351" t="s">
        <v>249</v>
      </c>
      <c r="N24" s="351" t="s">
        <v>250</v>
      </c>
      <c r="O24" s="359"/>
      <c r="P24" s="359"/>
      <c r="Q24" s="359"/>
      <c r="R24" s="353" t="s">
        <v>147</v>
      </c>
      <c r="S24" s="353" t="s">
        <v>147</v>
      </c>
      <c r="T24" s="351" t="s">
        <v>38</v>
      </c>
      <c r="U24" s="351">
        <v>2.37</v>
      </c>
      <c r="V24" s="351">
        <v>270</v>
      </c>
      <c r="W24" s="407"/>
      <c r="X24" s="407"/>
      <c r="Y24" s="407"/>
      <c r="Z24" s="355">
        <f t="shared" si="0"/>
        <v>0</v>
      </c>
      <c r="AA24" s="356" t="s">
        <v>211</v>
      </c>
      <c r="AB24" s="375" t="s">
        <v>164</v>
      </c>
      <c r="AC24" s="357" t="s">
        <v>1340</v>
      </c>
      <c r="AD24" s="373" t="s">
        <v>251</v>
      </c>
      <c r="AE24" s="393"/>
      <c r="AF24" s="393"/>
      <c r="AG24" s="359"/>
      <c r="AH24" s="360"/>
      <c r="AI24" s="360"/>
      <c r="AJ24" s="360"/>
      <c r="AK24" s="360"/>
      <c r="AL24" s="361"/>
      <c r="AM24" s="351">
        <v>0</v>
      </c>
      <c r="AN24" s="351">
        <v>0</v>
      </c>
      <c r="AO24" s="328">
        <v>67</v>
      </c>
      <c r="AP24" s="328">
        <v>67</v>
      </c>
      <c r="AQ24" s="328">
        <v>68</v>
      </c>
      <c r="AR24" s="328">
        <v>68</v>
      </c>
      <c r="AS24" s="351">
        <v>0</v>
      </c>
      <c r="AT24" s="351">
        <v>0</v>
      </c>
      <c r="AU24" s="351">
        <v>0</v>
      </c>
      <c r="AV24" s="351">
        <v>0</v>
      </c>
      <c r="AW24" s="351">
        <v>0</v>
      </c>
      <c r="AX24" s="351">
        <v>0</v>
      </c>
      <c r="AY24" s="351">
        <v>0</v>
      </c>
      <c r="AZ24" s="351">
        <v>0</v>
      </c>
      <c r="BA24" s="351">
        <v>0</v>
      </c>
      <c r="BB24" s="362">
        <f t="shared" si="1"/>
        <v>270</v>
      </c>
      <c r="BX24">
        <f t="shared" si="2"/>
        <v>0</v>
      </c>
    </row>
    <row r="25" spans="1:110" ht="85.5" x14ac:dyDescent="0.45">
      <c r="A25" s="345" t="s">
        <v>252</v>
      </c>
      <c r="B25" s="346" t="s">
        <v>143</v>
      </c>
      <c r="C25" s="359"/>
      <c r="D25" s="348">
        <v>42979</v>
      </c>
      <c r="E25" s="372">
        <v>43285</v>
      </c>
      <c r="F25" s="408" t="s">
        <v>1381</v>
      </c>
      <c r="G25" s="345" t="s">
        <v>253</v>
      </c>
      <c r="H25" s="351">
        <v>1088</v>
      </c>
      <c r="I25" s="351">
        <v>0</v>
      </c>
      <c r="J25" s="351">
        <v>1088</v>
      </c>
      <c r="K25" s="359"/>
      <c r="L25" s="359"/>
      <c r="M25" s="351" t="s">
        <v>85</v>
      </c>
      <c r="N25" s="351" t="s">
        <v>250</v>
      </c>
      <c r="O25" s="359"/>
      <c r="P25" s="359"/>
      <c r="Q25" s="359"/>
      <c r="R25" s="353" t="s">
        <v>254</v>
      </c>
      <c r="S25" s="353" t="s">
        <v>147</v>
      </c>
      <c r="T25" s="351" t="s">
        <v>38</v>
      </c>
      <c r="U25" s="351">
        <v>10.5</v>
      </c>
      <c r="V25" s="328">
        <v>1088</v>
      </c>
      <c r="W25" s="407"/>
      <c r="X25" s="407"/>
      <c r="Y25" s="407"/>
      <c r="Z25" s="355">
        <f t="shared" si="0"/>
        <v>0</v>
      </c>
      <c r="AA25" s="356" t="s">
        <v>211</v>
      </c>
      <c r="AB25" s="352" t="s">
        <v>152</v>
      </c>
      <c r="AC25" s="349" t="s">
        <v>255</v>
      </c>
      <c r="AD25" s="349" t="s">
        <v>256</v>
      </c>
      <c r="AE25" s="393"/>
      <c r="AF25" s="393"/>
      <c r="AG25" s="359"/>
      <c r="AH25" s="360"/>
      <c r="AI25" s="360"/>
      <c r="AJ25" s="360"/>
      <c r="AK25" s="360"/>
      <c r="AL25" s="361"/>
      <c r="AM25" s="351">
        <v>295</v>
      </c>
      <c r="AN25" s="351">
        <v>347</v>
      </c>
      <c r="AO25" s="351">
        <v>198</v>
      </c>
      <c r="AP25" s="351">
        <v>248</v>
      </c>
      <c r="AQ25" s="351">
        <v>0</v>
      </c>
      <c r="AR25" s="351">
        <v>0</v>
      </c>
      <c r="AS25" s="351">
        <v>0</v>
      </c>
      <c r="AT25" s="351">
        <v>0</v>
      </c>
      <c r="AU25" s="351">
        <v>0</v>
      </c>
      <c r="AV25" s="351">
        <v>0</v>
      </c>
      <c r="AW25" s="351">
        <v>0</v>
      </c>
      <c r="AX25" s="351">
        <v>0</v>
      </c>
      <c r="AY25" s="351">
        <v>0</v>
      </c>
      <c r="AZ25" s="351">
        <v>0</v>
      </c>
      <c r="BA25" s="351">
        <v>0</v>
      </c>
      <c r="BB25" s="362">
        <f t="shared" si="1"/>
        <v>1088</v>
      </c>
      <c r="BX25">
        <f t="shared" si="2"/>
        <v>0</v>
      </c>
    </row>
    <row r="26" spans="1:110" ht="103.5" customHeight="1" x14ac:dyDescent="0.45">
      <c r="A26" s="345" t="s">
        <v>257</v>
      </c>
      <c r="B26" s="346" t="s">
        <v>143</v>
      </c>
      <c r="C26" s="359"/>
      <c r="D26" s="348">
        <v>43840</v>
      </c>
      <c r="E26" s="372">
        <v>43285</v>
      </c>
      <c r="F26" s="408" t="s">
        <v>1381</v>
      </c>
      <c r="G26" s="345" t="s">
        <v>258</v>
      </c>
      <c r="H26" s="351">
        <v>122</v>
      </c>
      <c r="I26" s="351">
        <v>0</v>
      </c>
      <c r="J26" s="351">
        <v>122</v>
      </c>
      <c r="K26" s="359"/>
      <c r="L26" s="359"/>
      <c r="M26" s="351" t="s">
        <v>85</v>
      </c>
      <c r="N26" s="351" t="s">
        <v>250</v>
      </c>
      <c r="O26" s="359"/>
      <c r="P26" s="359"/>
      <c r="Q26" s="359"/>
      <c r="R26" s="353" t="s">
        <v>254</v>
      </c>
      <c r="S26" s="353" t="s">
        <v>147</v>
      </c>
      <c r="T26" s="351" t="s">
        <v>38</v>
      </c>
      <c r="U26" s="351">
        <v>10.5</v>
      </c>
      <c r="V26" s="328">
        <v>122</v>
      </c>
      <c r="W26" s="407"/>
      <c r="X26" s="407"/>
      <c r="Y26" s="407"/>
      <c r="Z26" s="355">
        <f t="shared" si="0"/>
        <v>0</v>
      </c>
      <c r="AA26" s="356" t="s">
        <v>211</v>
      </c>
      <c r="AB26" s="352" t="s">
        <v>152</v>
      </c>
      <c r="AC26" s="373" t="s">
        <v>259</v>
      </c>
      <c r="AD26" s="373" t="s">
        <v>260</v>
      </c>
      <c r="AE26" s="393"/>
      <c r="AF26" s="393"/>
      <c r="AG26" s="359"/>
      <c r="AH26" s="360"/>
      <c r="AI26" s="360"/>
      <c r="AJ26" s="360"/>
      <c r="AK26" s="360"/>
      <c r="AL26" s="361"/>
      <c r="AM26" s="328">
        <v>59</v>
      </c>
      <c r="AN26" s="328">
        <v>26</v>
      </c>
      <c r="AO26" s="328">
        <v>14</v>
      </c>
      <c r="AP26" s="328">
        <v>23</v>
      </c>
      <c r="AQ26" s="351">
        <v>0</v>
      </c>
      <c r="AR26" s="351">
        <v>0</v>
      </c>
      <c r="AS26" s="351">
        <v>0</v>
      </c>
      <c r="AT26" s="351">
        <v>0</v>
      </c>
      <c r="AU26" s="351">
        <v>0</v>
      </c>
      <c r="AV26" s="351">
        <v>0</v>
      </c>
      <c r="AW26" s="351">
        <v>0</v>
      </c>
      <c r="AX26" s="351">
        <v>0</v>
      </c>
      <c r="AY26" s="351">
        <v>0</v>
      </c>
      <c r="AZ26" s="351">
        <v>0</v>
      </c>
      <c r="BA26" s="351">
        <v>0</v>
      </c>
      <c r="BB26" s="362">
        <f t="shared" si="1"/>
        <v>122</v>
      </c>
      <c r="BX26">
        <f t="shared" si="2"/>
        <v>0</v>
      </c>
    </row>
    <row r="27" spans="1:110" ht="103.5" customHeight="1" x14ac:dyDescent="0.45">
      <c r="A27" s="345" t="s">
        <v>261</v>
      </c>
      <c r="B27" s="346" t="s">
        <v>143</v>
      </c>
      <c r="C27" s="359"/>
      <c r="D27" s="348">
        <v>44230</v>
      </c>
      <c r="E27" s="348">
        <v>44529</v>
      </c>
      <c r="F27" s="408" t="s">
        <v>1382</v>
      </c>
      <c r="G27" s="345"/>
      <c r="H27" s="351">
        <v>25</v>
      </c>
      <c r="I27" s="351">
        <v>0</v>
      </c>
      <c r="J27" s="351">
        <v>25</v>
      </c>
      <c r="K27" s="359"/>
      <c r="L27" s="359"/>
      <c r="M27" s="351" t="s">
        <v>262</v>
      </c>
      <c r="N27" s="351" t="s">
        <v>250</v>
      </c>
      <c r="O27" s="359"/>
      <c r="P27" s="359"/>
      <c r="Q27" s="359"/>
      <c r="R27" s="353" t="s">
        <v>147</v>
      </c>
      <c r="S27" s="353" t="s">
        <v>147</v>
      </c>
      <c r="T27" s="351" t="s">
        <v>38</v>
      </c>
      <c r="U27" s="351">
        <v>0.59</v>
      </c>
      <c r="V27" s="328">
        <v>25</v>
      </c>
      <c r="W27" s="354">
        <v>25</v>
      </c>
      <c r="X27" s="354">
        <v>0</v>
      </c>
      <c r="Y27" s="354">
        <v>25</v>
      </c>
      <c r="Z27" s="355">
        <f t="shared" si="0"/>
        <v>100</v>
      </c>
      <c r="AA27" s="356" t="s">
        <v>263</v>
      </c>
      <c r="AB27" s="352" t="s">
        <v>152</v>
      </c>
      <c r="AC27" s="357"/>
      <c r="AD27" s="349" t="s">
        <v>264</v>
      </c>
      <c r="AE27" s="393"/>
      <c r="AF27" s="393"/>
      <c r="AG27" s="359"/>
      <c r="AH27" s="360"/>
      <c r="AI27" s="360"/>
      <c r="AJ27" s="360"/>
      <c r="AK27" s="360"/>
      <c r="AL27" s="409"/>
      <c r="AM27" s="328">
        <v>12</v>
      </c>
      <c r="AN27" s="328">
        <v>13</v>
      </c>
      <c r="AO27" s="351">
        <v>0</v>
      </c>
      <c r="AP27" s="351">
        <v>0</v>
      </c>
      <c r="AQ27" s="351">
        <v>0</v>
      </c>
      <c r="AR27" s="351">
        <v>0</v>
      </c>
      <c r="AS27" s="351">
        <v>0</v>
      </c>
      <c r="AT27" s="351">
        <v>0</v>
      </c>
      <c r="AU27" s="351">
        <v>0</v>
      </c>
      <c r="AV27" s="351">
        <v>0</v>
      </c>
      <c r="AW27" s="351">
        <v>0</v>
      </c>
      <c r="AX27" s="351">
        <v>0</v>
      </c>
      <c r="AY27" s="351">
        <v>0</v>
      </c>
      <c r="AZ27" s="351">
        <v>0</v>
      </c>
      <c r="BA27" s="351">
        <v>0</v>
      </c>
      <c r="BB27" s="362">
        <f t="shared" si="1"/>
        <v>25</v>
      </c>
      <c r="BI27">
        <v>12</v>
      </c>
      <c r="BJ27">
        <v>13</v>
      </c>
      <c r="BK27">
        <v>0</v>
      </c>
      <c r="BL27">
        <v>0</v>
      </c>
      <c r="BM27">
        <v>0</v>
      </c>
      <c r="BN27">
        <v>0</v>
      </c>
      <c r="BO27">
        <v>0</v>
      </c>
      <c r="BP27">
        <v>0</v>
      </c>
      <c r="BQ27">
        <v>0</v>
      </c>
      <c r="BR27">
        <v>0</v>
      </c>
      <c r="BS27">
        <v>0</v>
      </c>
      <c r="BT27">
        <v>0</v>
      </c>
      <c r="BU27">
        <v>0</v>
      </c>
      <c r="BV27">
        <v>0</v>
      </c>
      <c r="BW27">
        <v>0</v>
      </c>
      <c r="BX27">
        <f t="shared" si="2"/>
        <v>25</v>
      </c>
    </row>
    <row r="28" spans="1:110" ht="42.75" x14ac:dyDescent="0.45">
      <c r="A28" s="345" t="s">
        <v>265</v>
      </c>
      <c r="B28" s="345" t="s">
        <v>143</v>
      </c>
      <c r="C28" s="359"/>
      <c r="D28" s="348">
        <v>44861</v>
      </c>
      <c r="E28" s="348"/>
      <c r="F28" s="349" t="s">
        <v>1383</v>
      </c>
      <c r="G28" s="349" t="s">
        <v>266</v>
      </c>
      <c r="H28" s="351">
        <v>149</v>
      </c>
      <c r="I28" s="351">
        <v>0</v>
      </c>
      <c r="J28" s="351">
        <v>149</v>
      </c>
      <c r="K28" s="359"/>
      <c r="L28" s="351"/>
      <c r="M28" s="351" t="s">
        <v>249</v>
      </c>
      <c r="N28" s="351" t="s">
        <v>250</v>
      </c>
      <c r="O28" s="359"/>
      <c r="P28" s="359"/>
      <c r="Q28" s="359"/>
      <c r="R28" s="353" t="s">
        <v>147</v>
      </c>
      <c r="S28" s="353" t="s">
        <v>147</v>
      </c>
      <c r="T28" s="351" t="s">
        <v>38</v>
      </c>
      <c r="U28" s="351">
        <v>0.59</v>
      </c>
      <c r="V28" s="328">
        <v>149</v>
      </c>
      <c r="W28" s="354">
        <v>26</v>
      </c>
      <c r="X28" s="354">
        <v>22</v>
      </c>
      <c r="Y28" s="354">
        <v>48</v>
      </c>
      <c r="Z28" s="355">
        <f t="shared" si="0"/>
        <v>32.214765100671137</v>
      </c>
      <c r="AA28" s="356" t="s">
        <v>267</v>
      </c>
      <c r="AB28" s="352" t="s">
        <v>164</v>
      </c>
      <c r="AC28" s="349"/>
      <c r="AD28" s="373" t="s">
        <v>268</v>
      </c>
      <c r="AE28" s="393"/>
      <c r="AF28" s="393"/>
      <c r="AG28" s="359"/>
      <c r="AH28" s="360"/>
      <c r="AI28" s="360"/>
      <c r="AJ28" s="360"/>
      <c r="AK28" s="360"/>
      <c r="AL28" s="361"/>
      <c r="AM28" s="351">
        <v>0</v>
      </c>
      <c r="AN28" s="351">
        <v>0</v>
      </c>
      <c r="AO28" s="351">
        <v>0</v>
      </c>
      <c r="AP28" s="328">
        <v>24</v>
      </c>
      <c r="AQ28" s="328">
        <v>125</v>
      </c>
      <c r="AR28" s="351">
        <v>0</v>
      </c>
      <c r="AS28" s="351">
        <v>0</v>
      </c>
      <c r="AT28" s="351">
        <v>0</v>
      </c>
      <c r="AU28" s="351">
        <v>0</v>
      </c>
      <c r="AV28" s="351">
        <v>0</v>
      </c>
      <c r="AW28" s="351">
        <v>0</v>
      </c>
      <c r="AX28" s="351">
        <v>0</v>
      </c>
      <c r="AY28" s="351">
        <v>0</v>
      </c>
      <c r="AZ28" s="351">
        <v>0</v>
      </c>
      <c r="BA28" s="351">
        <v>0</v>
      </c>
      <c r="BB28" s="362">
        <f t="shared" si="1"/>
        <v>149</v>
      </c>
      <c r="BI28">
        <v>0</v>
      </c>
      <c r="BJ28">
        <v>0</v>
      </c>
      <c r="BK28">
        <v>0</v>
      </c>
      <c r="BL28">
        <v>0</v>
      </c>
      <c r="BM28">
        <v>0</v>
      </c>
      <c r="BN28">
        <v>16</v>
      </c>
      <c r="BO28">
        <v>16</v>
      </c>
      <c r="BP28">
        <v>16</v>
      </c>
      <c r="BQ28">
        <v>0</v>
      </c>
      <c r="BR28">
        <v>0</v>
      </c>
      <c r="BS28">
        <v>0</v>
      </c>
      <c r="BT28">
        <v>0</v>
      </c>
      <c r="BU28">
        <v>0</v>
      </c>
      <c r="BV28">
        <v>0</v>
      </c>
      <c r="BW28">
        <v>0</v>
      </c>
      <c r="BX28">
        <f t="shared" si="2"/>
        <v>48</v>
      </c>
    </row>
    <row r="29" spans="1:110" ht="111" customHeight="1" x14ac:dyDescent="0.45">
      <c r="A29" s="363" t="s">
        <v>269</v>
      </c>
      <c r="B29" s="388" t="s">
        <v>143</v>
      </c>
      <c r="C29" s="395"/>
      <c r="D29" s="364">
        <v>41570</v>
      </c>
      <c r="E29" s="395"/>
      <c r="F29" s="363" t="s">
        <v>270</v>
      </c>
      <c r="G29" s="365" t="s">
        <v>271</v>
      </c>
      <c r="H29" s="341">
        <v>16</v>
      </c>
      <c r="I29" s="341">
        <v>14</v>
      </c>
      <c r="J29" s="341">
        <v>2</v>
      </c>
      <c r="K29" s="395"/>
      <c r="L29" s="395"/>
      <c r="M29" s="341" t="s">
        <v>233</v>
      </c>
      <c r="N29" s="341" t="s">
        <v>272</v>
      </c>
      <c r="O29" s="395"/>
      <c r="P29" s="395"/>
      <c r="Q29" s="395"/>
      <c r="R29" s="340" t="s">
        <v>273</v>
      </c>
      <c r="S29" s="340" t="s">
        <v>1430</v>
      </c>
      <c r="T29" s="341">
        <v>2</v>
      </c>
      <c r="U29" s="341">
        <v>8.18</v>
      </c>
      <c r="V29" s="341">
        <v>0</v>
      </c>
      <c r="W29" s="341"/>
      <c r="X29" s="341"/>
      <c r="Y29" s="341"/>
      <c r="Z29" s="340" t="e">
        <f t="shared" si="0"/>
        <v>#DIV/0!</v>
      </c>
      <c r="AA29" s="363"/>
      <c r="AB29" s="398" t="s">
        <v>1327</v>
      </c>
      <c r="AC29" s="365" t="s">
        <v>1326</v>
      </c>
      <c r="AD29" s="363" t="s">
        <v>38</v>
      </c>
      <c r="AE29" s="393"/>
      <c r="AF29" s="393"/>
      <c r="AG29" s="359"/>
      <c r="AH29" s="360"/>
      <c r="AI29" s="360"/>
      <c r="AJ29" s="360"/>
      <c r="AK29" s="360"/>
      <c r="AL29" s="361"/>
      <c r="AM29" s="434">
        <v>0</v>
      </c>
      <c r="AN29" s="434">
        <v>0</v>
      </c>
      <c r="AO29" s="434">
        <v>0</v>
      </c>
      <c r="AP29" s="434">
        <v>0</v>
      </c>
      <c r="AQ29" s="434">
        <v>0</v>
      </c>
      <c r="AR29" s="434">
        <v>0</v>
      </c>
      <c r="AS29" s="434">
        <v>0</v>
      </c>
      <c r="AT29" s="434">
        <v>0</v>
      </c>
      <c r="AU29" s="434">
        <v>0</v>
      </c>
      <c r="AV29" s="434">
        <v>0</v>
      </c>
      <c r="AW29" s="434">
        <v>0</v>
      </c>
      <c r="AX29" s="434">
        <v>0</v>
      </c>
      <c r="AY29" s="434">
        <v>0</v>
      </c>
      <c r="AZ29" s="434">
        <v>0</v>
      </c>
      <c r="BA29" s="434">
        <v>0</v>
      </c>
      <c r="BB29" s="362">
        <f t="shared" si="1"/>
        <v>0</v>
      </c>
      <c r="BX29">
        <f t="shared" si="2"/>
        <v>0</v>
      </c>
    </row>
    <row r="30" spans="1:110" ht="170.25" customHeight="1" x14ac:dyDescent="0.45">
      <c r="A30" s="345" t="s">
        <v>275</v>
      </c>
      <c r="B30" s="371" t="s">
        <v>143</v>
      </c>
      <c r="C30" s="359"/>
      <c r="D30" s="348">
        <v>45007</v>
      </c>
      <c r="E30" s="348">
        <v>45055</v>
      </c>
      <c r="F30" s="349" t="s">
        <v>1384</v>
      </c>
      <c r="G30" s="349" t="s">
        <v>276</v>
      </c>
      <c r="H30" s="351">
        <v>505</v>
      </c>
      <c r="I30" s="351">
        <v>264</v>
      </c>
      <c r="J30" s="351">
        <v>241</v>
      </c>
      <c r="K30" s="359"/>
      <c r="L30" s="351" t="s">
        <v>76</v>
      </c>
      <c r="M30" s="351" t="s">
        <v>277</v>
      </c>
      <c r="N30" s="351" t="s">
        <v>272</v>
      </c>
      <c r="O30" s="359"/>
      <c r="P30" s="359"/>
      <c r="Q30" s="359"/>
      <c r="R30" s="353" t="s">
        <v>147</v>
      </c>
      <c r="S30" s="376" t="s">
        <v>857</v>
      </c>
      <c r="T30" s="351">
        <v>0</v>
      </c>
      <c r="U30" s="351">
        <v>3.52</v>
      </c>
      <c r="V30" s="328">
        <v>241</v>
      </c>
      <c r="W30" s="354">
        <v>4</v>
      </c>
      <c r="X30" s="354">
        <v>10</v>
      </c>
      <c r="Y30" s="354">
        <v>14</v>
      </c>
      <c r="Z30" s="355">
        <f t="shared" si="0"/>
        <v>5.809128630705394</v>
      </c>
      <c r="AA30" s="356" t="s">
        <v>1341</v>
      </c>
      <c r="AB30" s="352" t="s">
        <v>152</v>
      </c>
      <c r="AC30" s="349" t="s">
        <v>279</v>
      </c>
      <c r="AD30" s="373" t="s">
        <v>1461</v>
      </c>
      <c r="AE30" s="393"/>
      <c r="AF30" s="393"/>
      <c r="AG30" s="359"/>
      <c r="AH30" s="360"/>
      <c r="AI30" s="360"/>
      <c r="AJ30" s="360"/>
      <c r="AK30" s="360"/>
      <c r="AL30" s="361"/>
      <c r="AM30" s="351">
        <v>0</v>
      </c>
      <c r="AN30" s="328">
        <v>0</v>
      </c>
      <c r="AO30" s="328">
        <v>72</v>
      </c>
      <c r="AP30" s="328">
        <v>0</v>
      </c>
      <c r="AQ30" s="328">
        <v>0</v>
      </c>
      <c r="AR30" s="328">
        <v>94</v>
      </c>
      <c r="AS30" s="328">
        <v>0</v>
      </c>
      <c r="AT30" s="328">
        <v>0</v>
      </c>
      <c r="AU30" s="328">
        <v>75</v>
      </c>
      <c r="AV30" s="328">
        <v>0</v>
      </c>
      <c r="AW30" s="351">
        <v>0</v>
      </c>
      <c r="AX30" s="351">
        <v>0</v>
      </c>
      <c r="AY30" s="351">
        <v>0</v>
      </c>
      <c r="AZ30" s="351">
        <v>0</v>
      </c>
      <c r="BA30" s="351">
        <v>0</v>
      </c>
      <c r="BB30" s="362">
        <f t="shared" si="1"/>
        <v>241</v>
      </c>
      <c r="BI30">
        <v>0</v>
      </c>
      <c r="BJ30">
        <v>0</v>
      </c>
      <c r="BK30">
        <v>4</v>
      </c>
      <c r="BL30">
        <v>0</v>
      </c>
      <c r="BM30">
        <v>0</v>
      </c>
      <c r="BN30">
        <v>5</v>
      </c>
      <c r="BO30">
        <v>0</v>
      </c>
      <c r="BP30">
        <v>0</v>
      </c>
      <c r="BQ30">
        <v>5</v>
      </c>
      <c r="BR30">
        <v>0</v>
      </c>
      <c r="BS30">
        <v>0</v>
      </c>
      <c r="BT30">
        <v>0</v>
      </c>
      <c r="BU30">
        <v>0</v>
      </c>
      <c r="BV30">
        <v>0</v>
      </c>
      <c r="BW30">
        <v>0</v>
      </c>
      <c r="BX30">
        <f t="shared" si="2"/>
        <v>14</v>
      </c>
    </row>
    <row r="31" spans="1:110" ht="80.25" customHeight="1" x14ac:dyDescent="0.45">
      <c r="A31" s="345" t="s">
        <v>280</v>
      </c>
      <c r="B31" s="345" t="s">
        <v>161</v>
      </c>
      <c r="C31" s="359"/>
      <c r="D31" s="348">
        <v>41477</v>
      </c>
      <c r="E31" s="359"/>
      <c r="F31" s="349" t="s">
        <v>1385</v>
      </c>
      <c r="G31" s="345"/>
      <c r="H31" s="351">
        <v>214</v>
      </c>
      <c r="I31" s="351">
        <v>0</v>
      </c>
      <c r="J31" s="351">
        <v>214</v>
      </c>
      <c r="K31" s="359"/>
      <c r="L31" s="359"/>
      <c r="M31" s="351" t="s">
        <v>281</v>
      </c>
      <c r="N31" s="351" t="s">
        <v>272</v>
      </c>
      <c r="O31" s="359"/>
      <c r="P31" s="359"/>
      <c r="Q31" s="359"/>
      <c r="R31" s="353" t="s">
        <v>147</v>
      </c>
      <c r="S31" s="353" t="s">
        <v>147</v>
      </c>
      <c r="T31" s="351">
        <v>0</v>
      </c>
      <c r="U31" s="351">
        <v>2.3199999999999998</v>
      </c>
      <c r="V31" s="351">
        <v>214</v>
      </c>
      <c r="W31" s="407"/>
      <c r="X31" s="407"/>
      <c r="Y31" s="407"/>
      <c r="Z31" s="355">
        <f t="shared" si="0"/>
        <v>0</v>
      </c>
      <c r="AA31" s="392" t="s">
        <v>211</v>
      </c>
      <c r="AB31" s="352" t="s">
        <v>152</v>
      </c>
      <c r="AC31" s="349" t="s">
        <v>282</v>
      </c>
      <c r="AD31" s="373" t="s">
        <v>1462</v>
      </c>
      <c r="AE31" s="393"/>
      <c r="AF31" s="393"/>
      <c r="AG31" s="359"/>
      <c r="AH31" s="360"/>
      <c r="AI31" s="360"/>
      <c r="AJ31" s="360"/>
      <c r="AK31" s="360"/>
      <c r="AL31" s="361"/>
      <c r="AM31" s="351">
        <v>0</v>
      </c>
      <c r="AN31" s="351">
        <v>0</v>
      </c>
      <c r="AO31" s="351">
        <v>0</v>
      </c>
      <c r="AP31" s="351">
        <v>0</v>
      </c>
      <c r="AQ31" s="328">
        <v>71</v>
      </c>
      <c r="AR31" s="328">
        <v>71</v>
      </c>
      <c r="AS31" s="328">
        <v>72</v>
      </c>
      <c r="AT31" s="351">
        <v>0</v>
      </c>
      <c r="AU31" s="351">
        <v>0</v>
      </c>
      <c r="AV31" s="351">
        <v>0</v>
      </c>
      <c r="AW31" s="351">
        <v>0</v>
      </c>
      <c r="AX31" s="351">
        <v>0</v>
      </c>
      <c r="AY31" s="351">
        <v>0</v>
      </c>
      <c r="AZ31" s="351">
        <v>0</v>
      </c>
      <c r="BA31" s="351">
        <v>0</v>
      </c>
      <c r="BB31" s="362">
        <f t="shared" si="1"/>
        <v>214</v>
      </c>
      <c r="BX31">
        <f t="shared" si="2"/>
        <v>0</v>
      </c>
    </row>
    <row r="32" spans="1:110" s="229" customFormat="1" ht="105.75" customHeight="1" x14ac:dyDescent="0.45">
      <c r="A32" s="410" t="s">
        <v>283</v>
      </c>
      <c r="B32" s="410" t="s">
        <v>143</v>
      </c>
      <c r="C32" s="411"/>
      <c r="D32" s="412">
        <v>43349</v>
      </c>
      <c r="E32" s="412">
        <v>43780</v>
      </c>
      <c r="F32" s="413" t="s">
        <v>1386</v>
      </c>
      <c r="G32" s="413" t="s">
        <v>284</v>
      </c>
      <c r="H32" s="414">
        <v>169</v>
      </c>
      <c r="I32" s="414">
        <v>0</v>
      </c>
      <c r="J32" s="414">
        <v>169</v>
      </c>
      <c r="K32" s="411"/>
      <c r="L32" s="411"/>
      <c r="M32" s="414" t="s">
        <v>203</v>
      </c>
      <c r="N32" s="414" t="s">
        <v>272</v>
      </c>
      <c r="O32" s="411"/>
      <c r="P32" s="411"/>
      <c r="Q32" s="411"/>
      <c r="R32" s="415" t="s">
        <v>285</v>
      </c>
      <c r="S32" s="415" t="s">
        <v>147</v>
      </c>
      <c r="T32" s="414">
        <v>0</v>
      </c>
      <c r="U32" s="414">
        <v>1.37</v>
      </c>
      <c r="V32" s="414">
        <v>0</v>
      </c>
      <c r="W32" s="414"/>
      <c r="X32" s="414"/>
      <c r="Y32" s="414"/>
      <c r="Z32" s="415" t="e">
        <f t="shared" si="0"/>
        <v>#DIV/0!</v>
      </c>
      <c r="AA32" s="413" t="s">
        <v>286</v>
      </c>
      <c r="AB32" s="416" t="s">
        <v>1463</v>
      </c>
      <c r="AC32" s="413" t="s">
        <v>287</v>
      </c>
      <c r="AD32" s="410" t="s">
        <v>38</v>
      </c>
      <c r="AE32" s="417"/>
      <c r="AF32" s="417"/>
      <c r="AG32" s="418"/>
      <c r="AH32" s="419"/>
      <c r="AI32" s="419"/>
      <c r="AJ32" s="419"/>
      <c r="AK32" s="419"/>
      <c r="AL32" s="420"/>
      <c r="AM32" s="435">
        <v>0</v>
      </c>
      <c r="AN32" s="435">
        <v>0</v>
      </c>
      <c r="AO32" s="435">
        <v>0</v>
      </c>
      <c r="AP32" s="435">
        <v>0</v>
      </c>
      <c r="AQ32" s="435">
        <v>0</v>
      </c>
      <c r="AR32" s="435">
        <v>0</v>
      </c>
      <c r="AS32" s="435">
        <v>0</v>
      </c>
      <c r="AT32" s="435">
        <v>0</v>
      </c>
      <c r="AU32" s="435">
        <v>0</v>
      </c>
      <c r="AV32" s="435">
        <v>0</v>
      </c>
      <c r="AW32" s="435">
        <v>0</v>
      </c>
      <c r="AX32" s="435">
        <v>0</v>
      </c>
      <c r="AY32" s="435">
        <v>0</v>
      </c>
      <c r="AZ32" s="435">
        <v>0</v>
      </c>
      <c r="BA32" s="435">
        <v>0</v>
      </c>
      <c r="BB32" s="362">
        <f t="shared" si="1"/>
        <v>0</v>
      </c>
      <c r="BC32" s="235"/>
      <c r="BX32">
        <f t="shared" si="2"/>
        <v>0</v>
      </c>
    </row>
    <row r="33" spans="1:107" ht="105.75" customHeight="1" x14ac:dyDescent="0.45">
      <c r="A33" s="345" t="s">
        <v>288</v>
      </c>
      <c r="B33" s="345" t="s">
        <v>143</v>
      </c>
      <c r="C33" s="359"/>
      <c r="D33" s="348">
        <v>44092</v>
      </c>
      <c r="E33" s="348">
        <v>43780</v>
      </c>
      <c r="F33" s="349" t="s">
        <v>1386</v>
      </c>
      <c r="G33" s="349" t="s">
        <v>289</v>
      </c>
      <c r="H33" s="351">
        <v>169</v>
      </c>
      <c r="I33" s="351">
        <v>0</v>
      </c>
      <c r="J33" s="351">
        <v>169</v>
      </c>
      <c r="K33" s="359"/>
      <c r="L33" s="359"/>
      <c r="M33" s="351" t="s">
        <v>203</v>
      </c>
      <c r="N33" s="351" t="s">
        <v>272</v>
      </c>
      <c r="O33" s="359"/>
      <c r="P33" s="359"/>
      <c r="Q33" s="359"/>
      <c r="R33" s="382" t="s">
        <v>285</v>
      </c>
      <c r="S33" s="382" t="s">
        <v>147</v>
      </c>
      <c r="T33" s="351">
        <v>0</v>
      </c>
      <c r="U33" s="351">
        <v>1.45</v>
      </c>
      <c r="V33" s="351">
        <v>169</v>
      </c>
      <c r="W33" s="354">
        <v>39</v>
      </c>
      <c r="X33" s="354">
        <v>20</v>
      </c>
      <c r="Y33" s="354">
        <v>59</v>
      </c>
      <c r="Z33" s="355">
        <f t="shared" si="0"/>
        <v>34.911242603550299</v>
      </c>
      <c r="AA33" s="356" t="s">
        <v>290</v>
      </c>
      <c r="AB33" s="381" t="s">
        <v>152</v>
      </c>
      <c r="AC33" s="349" t="s">
        <v>1464</v>
      </c>
      <c r="AD33" s="349" t="s">
        <v>1425</v>
      </c>
      <c r="AE33" s="393"/>
      <c r="AF33" s="393"/>
      <c r="AG33" s="359"/>
      <c r="AH33" s="360"/>
      <c r="AI33" s="360"/>
      <c r="AJ33" s="360"/>
      <c r="AK33" s="360"/>
      <c r="AL33" s="390"/>
      <c r="AM33" s="351">
        <v>169</v>
      </c>
      <c r="AN33" s="328">
        <v>0</v>
      </c>
      <c r="AO33" s="328">
        <v>0</v>
      </c>
      <c r="AP33" s="328">
        <v>0</v>
      </c>
      <c r="AQ33" s="328">
        <v>0</v>
      </c>
      <c r="AR33" s="328">
        <v>0</v>
      </c>
      <c r="AS33" s="328">
        <v>0</v>
      </c>
      <c r="AT33" s="328">
        <v>0</v>
      </c>
      <c r="AU33" s="328">
        <v>0</v>
      </c>
      <c r="AV33" s="328">
        <v>0</v>
      </c>
      <c r="AW33" s="328">
        <v>0</v>
      </c>
      <c r="AX33" s="328">
        <v>0</v>
      </c>
      <c r="AY33" s="328">
        <v>0</v>
      </c>
      <c r="AZ33" s="328">
        <v>0</v>
      </c>
      <c r="BA33" s="328">
        <v>0</v>
      </c>
      <c r="BB33" s="362">
        <f t="shared" si="1"/>
        <v>169</v>
      </c>
      <c r="BI33">
        <v>0</v>
      </c>
      <c r="BJ33">
        <v>59</v>
      </c>
      <c r="BK33">
        <v>0</v>
      </c>
      <c r="BL33">
        <v>0</v>
      </c>
      <c r="BM33">
        <v>0</v>
      </c>
      <c r="BN33">
        <v>0</v>
      </c>
      <c r="BO33">
        <v>0</v>
      </c>
      <c r="BP33">
        <v>0</v>
      </c>
      <c r="BQ33">
        <v>0</v>
      </c>
      <c r="BR33">
        <v>0</v>
      </c>
      <c r="BS33">
        <v>0</v>
      </c>
      <c r="BT33">
        <v>0</v>
      </c>
      <c r="BU33">
        <v>0</v>
      </c>
      <c r="BV33">
        <v>0</v>
      </c>
      <c r="BW33">
        <v>0</v>
      </c>
      <c r="BX33">
        <f t="shared" si="2"/>
        <v>59</v>
      </c>
    </row>
    <row r="34" spans="1:107" ht="105.75" customHeight="1" x14ac:dyDescent="0.45">
      <c r="A34" s="370" t="s">
        <v>291</v>
      </c>
      <c r="B34" s="370"/>
      <c r="C34" s="421"/>
      <c r="D34" s="372"/>
      <c r="E34" s="328"/>
      <c r="F34" s="373"/>
      <c r="G34" s="373"/>
      <c r="H34" s="328" t="s">
        <v>292</v>
      </c>
      <c r="I34" s="328" t="s">
        <v>292</v>
      </c>
      <c r="J34" s="328" t="s">
        <v>292</v>
      </c>
      <c r="K34" s="421"/>
      <c r="L34" s="421"/>
      <c r="M34" s="328" t="s">
        <v>203</v>
      </c>
      <c r="N34" s="328" t="s">
        <v>272</v>
      </c>
      <c r="O34" s="421"/>
      <c r="P34" s="421"/>
      <c r="Q34" s="421"/>
      <c r="R34" s="376" t="s">
        <v>285</v>
      </c>
      <c r="S34" s="376" t="s">
        <v>147</v>
      </c>
      <c r="T34" s="328">
        <v>0</v>
      </c>
      <c r="U34" s="328">
        <v>1.45</v>
      </c>
      <c r="V34" s="328" t="s">
        <v>292</v>
      </c>
      <c r="W34" s="328" t="s">
        <v>292</v>
      </c>
      <c r="X34" s="328" t="s">
        <v>292</v>
      </c>
      <c r="Y34" s="328" t="s">
        <v>292</v>
      </c>
      <c r="Z34" s="376" t="e">
        <f t="shared" si="0"/>
        <v>#VALUE!</v>
      </c>
      <c r="AA34" s="370" t="s">
        <v>292</v>
      </c>
      <c r="AB34" s="375" t="s">
        <v>152</v>
      </c>
      <c r="AC34" s="370" t="s">
        <v>292</v>
      </c>
      <c r="AD34" s="373" t="s">
        <v>293</v>
      </c>
      <c r="AE34" s="393"/>
      <c r="AF34" s="393"/>
      <c r="AG34" s="359"/>
      <c r="AH34" s="360"/>
      <c r="AI34" s="360"/>
      <c r="AJ34" s="360"/>
      <c r="AK34" s="360"/>
      <c r="AL34" s="361"/>
      <c r="AM34" s="351">
        <v>0</v>
      </c>
      <c r="AN34" s="351">
        <v>0</v>
      </c>
      <c r="AO34" s="351">
        <v>0</v>
      </c>
      <c r="AP34" s="351">
        <v>0</v>
      </c>
      <c r="AQ34" s="351">
        <v>0</v>
      </c>
      <c r="AR34" s="351">
        <v>0</v>
      </c>
      <c r="AS34" s="351">
        <v>0</v>
      </c>
      <c r="AT34" s="351">
        <v>0</v>
      </c>
      <c r="AU34" s="351">
        <v>0</v>
      </c>
      <c r="AV34" s="351">
        <v>0</v>
      </c>
      <c r="AW34" s="351">
        <v>0</v>
      </c>
      <c r="AX34" s="351">
        <v>0</v>
      </c>
      <c r="AY34" s="351">
        <v>0</v>
      </c>
      <c r="AZ34" s="351">
        <v>0</v>
      </c>
      <c r="BA34" s="351">
        <v>0</v>
      </c>
      <c r="BB34" s="362">
        <f t="shared" si="1"/>
        <v>0</v>
      </c>
      <c r="BX34">
        <f t="shared" si="2"/>
        <v>0</v>
      </c>
    </row>
    <row r="35" spans="1:107" ht="105.75" customHeight="1" x14ac:dyDescent="0.45">
      <c r="A35" s="345" t="s">
        <v>294</v>
      </c>
      <c r="B35" s="345" t="s">
        <v>143</v>
      </c>
      <c r="C35" s="359"/>
      <c r="D35" s="348">
        <v>44043</v>
      </c>
      <c r="E35" s="348">
        <v>44368</v>
      </c>
      <c r="F35" s="349" t="s">
        <v>1387</v>
      </c>
      <c r="G35" s="349" t="s">
        <v>295</v>
      </c>
      <c r="H35" s="351">
        <v>213</v>
      </c>
      <c r="I35" s="351">
        <v>0</v>
      </c>
      <c r="J35" s="351">
        <v>213</v>
      </c>
      <c r="K35" s="359"/>
      <c r="L35" s="359"/>
      <c r="M35" s="351" t="s">
        <v>203</v>
      </c>
      <c r="N35" s="351" t="s">
        <v>272</v>
      </c>
      <c r="O35" s="359"/>
      <c r="P35" s="359"/>
      <c r="Q35" s="359"/>
      <c r="R35" s="353" t="s">
        <v>147</v>
      </c>
      <c r="S35" s="353" t="s">
        <v>147</v>
      </c>
      <c r="T35" s="351">
        <v>0</v>
      </c>
      <c r="U35" s="351">
        <v>1.08</v>
      </c>
      <c r="V35" s="328">
        <v>213</v>
      </c>
      <c r="W35" s="354">
        <v>17</v>
      </c>
      <c r="X35" s="354">
        <v>54</v>
      </c>
      <c r="Y35" s="354">
        <v>71</v>
      </c>
      <c r="Z35" s="355">
        <f t="shared" si="0"/>
        <v>33.333333333333329</v>
      </c>
      <c r="AA35" s="356" t="s">
        <v>296</v>
      </c>
      <c r="AB35" s="352" t="s">
        <v>152</v>
      </c>
      <c r="AC35" s="349"/>
      <c r="AD35" s="349" t="s">
        <v>297</v>
      </c>
      <c r="AE35" s="393"/>
      <c r="AF35" s="393"/>
      <c r="AG35" s="359"/>
      <c r="AH35" s="360"/>
      <c r="AI35" s="360"/>
      <c r="AJ35" s="360"/>
      <c r="AK35" s="360"/>
      <c r="AL35" s="361"/>
      <c r="AM35" s="351">
        <v>0</v>
      </c>
      <c r="AN35" s="328">
        <v>0</v>
      </c>
      <c r="AO35" s="328">
        <v>71</v>
      </c>
      <c r="AP35" s="328">
        <v>71</v>
      </c>
      <c r="AQ35" s="328">
        <v>71</v>
      </c>
      <c r="AR35" s="351">
        <v>0</v>
      </c>
      <c r="AS35" s="351">
        <v>0</v>
      </c>
      <c r="AT35" s="351">
        <v>0</v>
      </c>
      <c r="AU35" s="351">
        <v>0</v>
      </c>
      <c r="AV35" s="351">
        <v>0</v>
      </c>
      <c r="AW35" s="351">
        <v>0</v>
      </c>
      <c r="AX35" s="351">
        <v>0</v>
      </c>
      <c r="AY35" s="351">
        <v>0</v>
      </c>
      <c r="AZ35" s="351">
        <v>0</v>
      </c>
      <c r="BA35" s="351">
        <v>0</v>
      </c>
      <c r="BB35" s="362">
        <f t="shared" si="1"/>
        <v>213</v>
      </c>
      <c r="BI35">
        <v>0</v>
      </c>
      <c r="BJ35">
        <v>0</v>
      </c>
      <c r="BK35">
        <v>23</v>
      </c>
      <c r="BL35">
        <v>24</v>
      </c>
      <c r="BM35">
        <v>24</v>
      </c>
      <c r="BN35">
        <v>0</v>
      </c>
      <c r="BO35">
        <v>0</v>
      </c>
      <c r="BP35">
        <v>0</v>
      </c>
      <c r="BQ35">
        <v>0</v>
      </c>
      <c r="BR35">
        <v>0</v>
      </c>
      <c r="BS35">
        <v>0</v>
      </c>
      <c r="BT35">
        <v>0</v>
      </c>
      <c r="BU35">
        <v>0</v>
      </c>
      <c r="BV35">
        <v>0</v>
      </c>
      <c r="BW35">
        <v>0</v>
      </c>
      <c r="BX35">
        <f t="shared" si="2"/>
        <v>71</v>
      </c>
    </row>
    <row r="36" spans="1:107" ht="105.75" customHeight="1" x14ac:dyDescent="0.45">
      <c r="A36" s="363" t="s">
        <v>298</v>
      </c>
      <c r="B36" s="365" t="s">
        <v>299</v>
      </c>
      <c r="C36" s="341" t="s">
        <v>300</v>
      </c>
      <c r="D36" s="364">
        <v>43669</v>
      </c>
      <c r="E36" s="364">
        <v>44739</v>
      </c>
      <c r="F36" s="365" t="s">
        <v>1388</v>
      </c>
      <c r="G36" s="365"/>
      <c r="H36" s="341">
        <v>57</v>
      </c>
      <c r="I36" s="341">
        <v>2</v>
      </c>
      <c r="J36" s="341">
        <v>55</v>
      </c>
      <c r="K36" s="395"/>
      <c r="L36" s="395"/>
      <c r="M36" s="341" t="s">
        <v>203</v>
      </c>
      <c r="N36" s="341" t="s">
        <v>272</v>
      </c>
      <c r="O36" s="395"/>
      <c r="P36" s="395"/>
      <c r="Q36" s="395"/>
      <c r="R36" s="340" t="s">
        <v>301</v>
      </c>
      <c r="S36" s="340" t="s">
        <v>302</v>
      </c>
      <c r="T36" s="341">
        <v>55</v>
      </c>
      <c r="U36" s="341">
        <v>0.14000000000000001</v>
      </c>
      <c r="V36" s="341">
        <v>0</v>
      </c>
      <c r="W36" s="341"/>
      <c r="X36" s="341"/>
      <c r="Y36" s="341"/>
      <c r="Z36" s="340"/>
      <c r="AA36" s="365"/>
      <c r="AB36" s="367" t="s">
        <v>152</v>
      </c>
      <c r="AC36" s="365" t="s">
        <v>1328</v>
      </c>
      <c r="AD36" s="365" t="s">
        <v>38</v>
      </c>
      <c r="AE36" s="393"/>
      <c r="AF36" s="393"/>
      <c r="AG36" s="359"/>
      <c r="AH36" s="360"/>
      <c r="AI36" s="360"/>
      <c r="AJ36" s="360"/>
      <c r="AK36" s="360"/>
      <c r="AL36" s="361"/>
      <c r="AM36" s="435">
        <v>0</v>
      </c>
      <c r="AN36" s="435">
        <v>0</v>
      </c>
      <c r="AO36" s="435">
        <v>0</v>
      </c>
      <c r="AP36" s="435">
        <v>0</v>
      </c>
      <c r="AQ36" s="435">
        <v>0</v>
      </c>
      <c r="AR36" s="435">
        <v>0</v>
      </c>
      <c r="AS36" s="435">
        <v>0</v>
      </c>
      <c r="AT36" s="435">
        <v>0</v>
      </c>
      <c r="AU36" s="435">
        <v>0</v>
      </c>
      <c r="AV36" s="435">
        <v>0</v>
      </c>
      <c r="AW36" s="435">
        <v>0</v>
      </c>
      <c r="AX36" s="435">
        <v>0</v>
      </c>
      <c r="AY36" s="435">
        <v>0</v>
      </c>
      <c r="AZ36" s="435">
        <v>0</v>
      </c>
      <c r="BA36" s="435">
        <v>0</v>
      </c>
      <c r="BB36" s="362">
        <f t="shared" si="1"/>
        <v>0</v>
      </c>
    </row>
    <row r="37" spans="1:107" ht="57" x14ac:dyDescent="0.45">
      <c r="A37" s="345" t="s">
        <v>303</v>
      </c>
      <c r="B37" s="345" t="s">
        <v>143</v>
      </c>
      <c r="C37" s="359"/>
      <c r="D37" s="348">
        <v>45069</v>
      </c>
      <c r="E37" s="372">
        <v>45413</v>
      </c>
      <c r="F37" s="349" t="s">
        <v>1389</v>
      </c>
      <c r="G37" s="349" t="s">
        <v>304</v>
      </c>
      <c r="H37" s="351">
        <v>92</v>
      </c>
      <c r="I37" s="351">
        <v>0</v>
      </c>
      <c r="J37" s="351">
        <v>92</v>
      </c>
      <c r="K37" s="359"/>
      <c r="L37" s="351" t="s">
        <v>76</v>
      </c>
      <c r="M37" s="351" t="s">
        <v>305</v>
      </c>
      <c r="N37" s="351" t="s">
        <v>306</v>
      </c>
      <c r="O37" s="359"/>
      <c r="P37" s="359"/>
      <c r="Q37" s="359"/>
      <c r="R37" s="353" t="s">
        <v>147</v>
      </c>
      <c r="S37" s="391" t="s">
        <v>307</v>
      </c>
      <c r="T37" s="351">
        <v>0</v>
      </c>
      <c r="U37" s="351">
        <v>0.61</v>
      </c>
      <c r="V37" s="328">
        <v>92</v>
      </c>
      <c r="W37" s="354">
        <v>84</v>
      </c>
      <c r="X37" s="354">
        <v>8</v>
      </c>
      <c r="Y37" s="354">
        <v>92</v>
      </c>
      <c r="Z37" s="355">
        <f t="shared" si="0"/>
        <v>100</v>
      </c>
      <c r="AA37" s="356" t="s">
        <v>308</v>
      </c>
      <c r="AB37" s="375" t="s">
        <v>152</v>
      </c>
      <c r="AC37" s="349" t="s">
        <v>309</v>
      </c>
      <c r="AD37" s="373" t="s">
        <v>310</v>
      </c>
      <c r="AE37" s="393"/>
      <c r="AF37" s="393"/>
      <c r="AG37" s="359"/>
      <c r="AH37" s="360"/>
      <c r="AI37" s="360"/>
      <c r="AJ37" s="360"/>
      <c r="AK37" s="360"/>
      <c r="AL37" s="361"/>
      <c r="AM37" s="328">
        <v>0</v>
      </c>
      <c r="AN37" s="328">
        <v>46</v>
      </c>
      <c r="AO37" s="328">
        <v>46</v>
      </c>
      <c r="AP37" s="351">
        <v>0</v>
      </c>
      <c r="AQ37" s="351">
        <v>0</v>
      </c>
      <c r="AR37" s="351">
        <v>0</v>
      </c>
      <c r="AS37" s="351">
        <v>0</v>
      </c>
      <c r="AT37" s="351">
        <v>0</v>
      </c>
      <c r="AU37" s="351">
        <v>0</v>
      </c>
      <c r="AV37" s="351">
        <v>0</v>
      </c>
      <c r="AW37" s="351">
        <v>0</v>
      </c>
      <c r="AX37" s="351">
        <v>0</v>
      </c>
      <c r="AY37" s="351">
        <v>0</v>
      </c>
      <c r="AZ37" s="351">
        <v>0</v>
      </c>
      <c r="BA37" s="351">
        <v>0</v>
      </c>
      <c r="BB37" s="362">
        <f t="shared" si="1"/>
        <v>92</v>
      </c>
      <c r="BI37">
        <v>0</v>
      </c>
      <c r="BJ37">
        <v>46</v>
      </c>
      <c r="BK37">
        <v>46</v>
      </c>
      <c r="BL37">
        <v>0</v>
      </c>
      <c r="BM37">
        <v>0</v>
      </c>
      <c r="BN37">
        <v>0</v>
      </c>
      <c r="BO37">
        <v>0</v>
      </c>
      <c r="BP37">
        <v>0</v>
      </c>
      <c r="BQ37">
        <v>0</v>
      </c>
      <c r="BR37">
        <v>0</v>
      </c>
      <c r="BS37">
        <v>0</v>
      </c>
      <c r="BT37">
        <v>0</v>
      </c>
      <c r="BU37">
        <v>0</v>
      </c>
      <c r="BV37">
        <v>0</v>
      </c>
      <c r="BW37">
        <v>0</v>
      </c>
      <c r="BX37">
        <f t="shared" si="2"/>
        <v>92</v>
      </c>
    </row>
    <row r="38" spans="1:107" s="69" customFormat="1" ht="57" x14ac:dyDescent="0.45">
      <c r="A38" s="410" t="s">
        <v>311</v>
      </c>
      <c r="B38" s="410" t="s">
        <v>143</v>
      </c>
      <c r="C38" s="411"/>
      <c r="D38" s="412">
        <v>44106</v>
      </c>
      <c r="E38" s="412">
        <v>44256</v>
      </c>
      <c r="F38" s="413" t="s">
        <v>1390</v>
      </c>
      <c r="G38" s="413" t="s">
        <v>312</v>
      </c>
      <c r="H38" s="414">
        <v>149</v>
      </c>
      <c r="I38" s="414">
        <v>0</v>
      </c>
      <c r="J38" s="414">
        <v>149</v>
      </c>
      <c r="K38" s="411"/>
      <c r="L38" s="414" t="s">
        <v>76</v>
      </c>
      <c r="M38" s="414" t="s">
        <v>313</v>
      </c>
      <c r="N38" s="414" t="s">
        <v>306</v>
      </c>
      <c r="O38" s="411"/>
      <c r="P38" s="411"/>
      <c r="Q38" s="411"/>
      <c r="R38" s="422" t="s">
        <v>147</v>
      </c>
      <c r="S38" s="422" t="s">
        <v>147</v>
      </c>
      <c r="T38" s="414" t="s">
        <v>38</v>
      </c>
      <c r="U38" s="414">
        <v>1.28</v>
      </c>
      <c r="V38" s="423">
        <v>0</v>
      </c>
      <c r="W38" s="424">
        <v>18</v>
      </c>
      <c r="X38" s="424">
        <v>131</v>
      </c>
      <c r="Y38" s="424">
        <v>149</v>
      </c>
      <c r="Z38" s="397" t="e">
        <f t="shared" si="0"/>
        <v>#DIV/0!</v>
      </c>
      <c r="AA38" s="400" t="s">
        <v>314</v>
      </c>
      <c r="AB38" s="367" t="s">
        <v>78</v>
      </c>
      <c r="AC38" s="365" t="s">
        <v>1465</v>
      </c>
      <c r="AD38" s="413" t="s">
        <v>38</v>
      </c>
      <c r="AE38" s="425"/>
      <c r="AF38" s="425"/>
      <c r="AG38" s="359"/>
      <c r="AH38" s="360"/>
      <c r="AI38" s="360"/>
      <c r="AJ38" s="360"/>
      <c r="AK38" s="360"/>
      <c r="AL38" s="402"/>
      <c r="AM38" s="434">
        <v>0</v>
      </c>
      <c r="AN38" s="434">
        <v>0</v>
      </c>
      <c r="AO38" s="434">
        <v>0</v>
      </c>
      <c r="AP38" s="434">
        <v>0</v>
      </c>
      <c r="AQ38" s="434">
        <v>0</v>
      </c>
      <c r="AR38" s="434">
        <v>0</v>
      </c>
      <c r="AS38" s="434">
        <v>0</v>
      </c>
      <c r="AT38" s="434">
        <v>0</v>
      </c>
      <c r="AU38" s="434">
        <v>0</v>
      </c>
      <c r="AV38" s="434">
        <v>0</v>
      </c>
      <c r="AW38" s="434">
        <v>0</v>
      </c>
      <c r="AX38" s="434">
        <v>0</v>
      </c>
      <c r="AY38" s="434">
        <v>0</v>
      </c>
      <c r="AZ38" s="434">
        <v>0</v>
      </c>
      <c r="BA38" s="434">
        <v>0</v>
      </c>
      <c r="BB38" s="362">
        <f t="shared" si="1"/>
        <v>0</v>
      </c>
      <c r="BC38" s="234"/>
      <c r="BD38"/>
      <c r="BE38"/>
      <c r="BF38"/>
      <c r="BG38"/>
      <c r="BH38"/>
      <c r="BI38">
        <v>0</v>
      </c>
      <c r="BJ38">
        <v>0</v>
      </c>
      <c r="BK38">
        <v>0</v>
      </c>
      <c r="BL38">
        <v>0</v>
      </c>
      <c r="BM38">
        <v>0</v>
      </c>
      <c r="BN38">
        <v>0</v>
      </c>
      <c r="BO38">
        <v>0</v>
      </c>
      <c r="BP38">
        <v>0</v>
      </c>
      <c r="BQ38">
        <v>0</v>
      </c>
      <c r="BR38">
        <v>0</v>
      </c>
      <c r="BS38">
        <v>0</v>
      </c>
      <c r="BT38">
        <v>0</v>
      </c>
      <c r="BU38">
        <v>0</v>
      </c>
      <c r="BV38">
        <v>0</v>
      </c>
      <c r="BW38">
        <v>0</v>
      </c>
      <c r="BX38">
        <f t="shared" si="2"/>
        <v>0</v>
      </c>
      <c r="BY38"/>
      <c r="BZ38"/>
      <c r="CA38"/>
      <c r="CB38"/>
      <c r="CC38"/>
      <c r="CD38"/>
      <c r="CE38"/>
      <c r="CF38"/>
      <c r="CG38"/>
      <c r="CH38"/>
      <c r="CI38"/>
      <c r="CJ38"/>
      <c r="CK38"/>
      <c r="CL38"/>
      <c r="CM38"/>
      <c r="CN38"/>
      <c r="CO38"/>
      <c r="CP38"/>
      <c r="CQ38"/>
      <c r="CR38"/>
      <c r="CS38"/>
      <c r="CT38"/>
      <c r="CU38"/>
      <c r="CV38"/>
      <c r="CW38"/>
      <c r="CX38"/>
      <c r="CY38"/>
      <c r="CZ38"/>
      <c r="DA38"/>
      <c r="DB38"/>
      <c r="DC38"/>
    </row>
    <row r="39" spans="1:107" ht="42.75" x14ac:dyDescent="0.45">
      <c r="A39" s="345" t="s">
        <v>315</v>
      </c>
      <c r="B39" s="345" t="s">
        <v>143</v>
      </c>
      <c r="C39" s="359"/>
      <c r="D39" s="348">
        <v>44239</v>
      </c>
      <c r="E39" s="348">
        <v>44327</v>
      </c>
      <c r="F39" s="349" t="s">
        <v>1391</v>
      </c>
      <c r="G39" s="349"/>
      <c r="H39" s="351">
        <v>278</v>
      </c>
      <c r="I39" s="351">
        <v>0</v>
      </c>
      <c r="J39" s="351">
        <v>278</v>
      </c>
      <c r="K39" s="359"/>
      <c r="L39" s="351" t="s">
        <v>76</v>
      </c>
      <c r="M39" s="385" t="s">
        <v>316</v>
      </c>
      <c r="N39" s="385" t="s">
        <v>316</v>
      </c>
      <c r="O39" s="359"/>
      <c r="P39" s="359"/>
      <c r="Q39" s="359"/>
      <c r="R39" s="353" t="s">
        <v>147</v>
      </c>
      <c r="S39" s="353" t="s">
        <v>147</v>
      </c>
      <c r="T39" s="351" t="s">
        <v>38</v>
      </c>
      <c r="U39" s="351">
        <v>1.9</v>
      </c>
      <c r="V39" s="328">
        <v>278</v>
      </c>
      <c r="W39" s="354">
        <v>0</v>
      </c>
      <c r="X39" s="354">
        <v>81</v>
      </c>
      <c r="Y39" s="354">
        <v>81</v>
      </c>
      <c r="Z39" s="355">
        <f t="shared" si="0"/>
        <v>29.136690647482016</v>
      </c>
      <c r="AA39" s="356" t="s">
        <v>317</v>
      </c>
      <c r="AB39" s="352" t="s">
        <v>152</v>
      </c>
      <c r="AC39" s="345"/>
      <c r="AD39" s="373" t="s">
        <v>1466</v>
      </c>
      <c r="AE39" s="393"/>
      <c r="AF39" s="393"/>
      <c r="AG39" s="359"/>
      <c r="AH39" s="360"/>
      <c r="AI39" s="360"/>
      <c r="AJ39" s="360"/>
      <c r="AK39" s="360"/>
      <c r="AL39" s="409"/>
      <c r="AM39" s="328">
        <v>278</v>
      </c>
      <c r="AN39" s="351">
        <v>0</v>
      </c>
      <c r="AO39" s="351">
        <v>0</v>
      </c>
      <c r="AP39" s="351">
        <v>0</v>
      </c>
      <c r="AQ39" s="351">
        <v>0</v>
      </c>
      <c r="AR39" s="351">
        <v>0</v>
      </c>
      <c r="AS39" s="351">
        <v>0</v>
      </c>
      <c r="AT39" s="351">
        <v>0</v>
      </c>
      <c r="AU39" s="351">
        <v>0</v>
      </c>
      <c r="AV39" s="351">
        <v>0</v>
      </c>
      <c r="AW39" s="351">
        <v>0</v>
      </c>
      <c r="AX39" s="351">
        <v>0</v>
      </c>
      <c r="AY39" s="351">
        <v>0</v>
      </c>
      <c r="AZ39" s="351">
        <v>0</v>
      </c>
      <c r="BA39" s="351">
        <v>0</v>
      </c>
      <c r="BB39" s="362">
        <f t="shared" si="1"/>
        <v>278</v>
      </c>
      <c r="BI39">
        <v>81</v>
      </c>
      <c r="BJ39">
        <v>0</v>
      </c>
      <c r="BK39">
        <v>0</v>
      </c>
      <c r="BL39">
        <v>0</v>
      </c>
      <c r="BM39">
        <v>0</v>
      </c>
      <c r="BN39">
        <v>0</v>
      </c>
      <c r="BO39">
        <v>0</v>
      </c>
      <c r="BP39">
        <v>0</v>
      </c>
      <c r="BQ39">
        <v>0</v>
      </c>
      <c r="BR39">
        <v>0</v>
      </c>
      <c r="BS39">
        <v>0</v>
      </c>
      <c r="BT39">
        <v>0</v>
      </c>
      <c r="BU39">
        <v>0</v>
      </c>
      <c r="BV39">
        <v>0</v>
      </c>
      <c r="BW39">
        <v>0</v>
      </c>
      <c r="BX39">
        <f t="shared" si="2"/>
        <v>81</v>
      </c>
    </row>
    <row r="40" spans="1:107" ht="42.75" x14ac:dyDescent="0.45">
      <c r="A40" s="345" t="s">
        <v>318</v>
      </c>
      <c r="B40" s="345" t="s">
        <v>143</v>
      </c>
      <c r="C40" s="359"/>
      <c r="D40" s="348">
        <v>44987</v>
      </c>
      <c r="E40" s="348">
        <v>45075</v>
      </c>
      <c r="F40" s="349" t="s">
        <v>1392</v>
      </c>
      <c r="G40" s="349" t="s">
        <v>319</v>
      </c>
      <c r="H40" s="351">
        <v>516</v>
      </c>
      <c r="I40" s="351">
        <v>23</v>
      </c>
      <c r="J40" s="351">
        <v>493</v>
      </c>
      <c r="K40" s="359"/>
      <c r="L40" s="351" t="s">
        <v>76</v>
      </c>
      <c r="M40" s="351" t="s">
        <v>320</v>
      </c>
      <c r="N40" s="351" t="s">
        <v>321</v>
      </c>
      <c r="O40" s="359"/>
      <c r="P40" s="359"/>
      <c r="Q40" s="359"/>
      <c r="R40" s="353" t="s">
        <v>322</v>
      </c>
      <c r="S40" s="391" t="s">
        <v>323</v>
      </c>
      <c r="T40" s="406" t="s">
        <v>38</v>
      </c>
      <c r="U40" s="351">
        <v>1.24</v>
      </c>
      <c r="V40" s="328">
        <v>493</v>
      </c>
      <c r="W40" s="354">
        <v>100</v>
      </c>
      <c r="X40" s="354">
        <v>110</v>
      </c>
      <c r="Y40" s="354">
        <v>210</v>
      </c>
      <c r="Z40" s="355">
        <f t="shared" si="0"/>
        <v>42.596348884381342</v>
      </c>
      <c r="AA40" s="356" t="s">
        <v>1342</v>
      </c>
      <c r="AB40" s="352" t="s">
        <v>152</v>
      </c>
      <c r="AC40" s="373" t="s">
        <v>1468</v>
      </c>
      <c r="AD40" s="373" t="s">
        <v>1467</v>
      </c>
      <c r="AE40" s="393"/>
      <c r="AF40" s="393"/>
      <c r="AG40" s="359"/>
      <c r="AH40" s="360"/>
      <c r="AI40" s="360"/>
      <c r="AJ40" s="360"/>
      <c r="AK40" s="360"/>
      <c r="AL40" s="361"/>
      <c r="AM40" s="328">
        <v>0</v>
      </c>
      <c r="AN40" s="328">
        <v>94</v>
      </c>
      <c r="AO40" s="328">
        <v>190</v>
      </c>
      <c r="AP40" s="328">
        <v>163</v>
      </c>
      <c r="AQ40" s="328">
        <v>46</v>
      </c>
      <c r="AR40" s="351">
        <v>0</v>
      </c>
      <c r="AS40" s="351">
        <v>0</v>
      </c>
      <c r="AT40" s="351">
        <v>0</v>
      </c>
      <c r="AU40" s="351">
        <v>0</v>
      </c>
      <c r="AV40" s="351">
        <v>0</v>
      </c>
      <c r="AW40" s="351">
        <v>0</v>
      </c>
      <c r="AX40" s="351">
        <v>0</v>
      </c>
      <c r="AY40" s="351">
        <v>0</v>
      </c>
      <c r="AZ40" s="351">
        <v>0</v>
      </c>
      <c r="BA40" s="351">
        <v>0</v>
      </c>
      <c r="BB40" s="362">
        <f t="shared" si="1"/>
        <v>493</v>
      </c>
      <c r="BI40">
        <v>42</v>
      </c>
      <c r="BJ40">
        <v>42</v>
      </c>
      <c r="BK40">
        <v>42</v>
      </c>
      <c r="BL40">
        <v>42</v>
      </c>
      <c r="BM40">
        <v>42</v>
      </c>
      <c r="BN40">
        <v>0</v>
      </c>
      <c r="BO40">
        <v>0</v>
      </c>
      <c r="BP40">
        <v>0</v>
      </c>
      <c r="BQ40">
        <v>0</v>
      </c>
      <c r="BR40">
        <v>0</v>
      </c>
      <c r="BS40">
        <v>0</v>
      </c>
      <c r="BT40">
        <v>0</v>
      </c>
      <c r="BU40">
        <v>0</v>
      </c>
      <c r="BV40">
        <v>0</v>
      </c>
      <c r="BW40">
        <v>0</v>
      </c>
      <c r="BX40">
        <f t="shared" si="2"/>
        <v>210</v>
      </c>
    </row>
    <row r="41" spans="1:107" ht="128.25" x14ac:dyDescent="0.45">
      <c r="A41" s="345" t="s">
        <v>324</v>
      </c>
      <c r="B41" s="345" t="s">
        <v>143</v>
      </c>
      <c r="C41" s="359"/>
      <c r="D41" s="348">
        <v>44580</v>
      </c>
      <c r="E41" s="348">
        <v>45050</v>
      </c>
      <c r="F41" s="349" t="s">
        <v>1393</v>
      </c>
      <c r="G41" s="345"/>
      <c r="H41" s="351">
        <v>460</v>
      </c>
      <c r="I41" s="351">
        <v>0</v>
      </c>
      <c r="J41" s="351">
        <v>460</v>
      </c>
      <c r="K41" s="359"/>
      <c r="L41" s="359"/>
      <c r="M41" s="351" t="s">
        <v>320</v>
      </c>
      <c r="N41" s="351" t="s">
        <v>321</v>
      </c>
      <c r="O41" s="359"/>
      <c r="P41" s="359"/>
      <c r="Q41" s="359"/>
      <c r="R41" s="353" t="s">
        <v>322</v>
      </c>
      <c r="S41" s="426" t="s">
        <v>940</v>
      </c>
      <c r="T41" s="351">
        <v>0</v>
      </c>
      <c r="U41" s="351">
        <v>1.1599999999999999</v>
      </c>
      <c r="V41" s="328">
        <v>460</v>
      </c>
      <c r="W41" s="354">
        <v>0</v>
      </c>
      <c r="X41" s="354">
        <v>163</v>
      </c>
      <c r="Y41" s="354">
        <v>163</v>
      </c>
      <c r="Z41" s="355">
        <f t="shared" si="0"/>
        <v>35.434782608695656</v>
      </c>
      <c r="AA41" s="356" t="s">
        <v>1193</v>
      </c>
      <c r="AB41" s="352" t="s">
        <v>152</v>
      </c>
      <c r="AC41" s="349" t="s">
        <v>326</v>
      </c>
      <c r="AD41" s="373" t="s">
        <v>1469</v>
      </c>
      <c r="AE41" s="393"/>
      <c r="AF41" s="393"/>
      <c r="AG41" s="359"/>
      <c r="AH41" s="360"/>
      <c r="AI41" s="360"/>
      <c r="AJ41" s="360"/>
      <c r="AK41" s="360"/>
      <c r="AL41" s="361"/>
      <c r="AM41" s="351">
        <v>0</v>
      </c>
      <c r="AN41" s="328">
        <v>169</v>
      </c>
      <c r="AO41" s="328">
        <v>105</v>
      </c>
      <c r="AP41" s="328">
        <v>105</v>
      </c>
      <c r="AQ41" s="328">
        <v>81</v>
      </c>
      <c r="AR41" s="351">
        <v>0</v>
      </c>
      <c r="AS41" s="351">
        <v>0</v>
      </c>
      <c r="AT41" s="351">
        <v>0</v>
      </c>
      <c r="AU41" s="351">
        <v>0</v>
      </c>
      <c r="AV41" s="351">
        <v>0</v>
      </c>
      <c r="AW41" s="351">
        <v>0</v>
      </c>
      <c r="AX41" s="351">
        <v>0</v>
      </c>
      <c r="AY41" s="351">
        <v>0</v>
      </c>
      <c r="AZ41" s="351">
        <v>0</v>
      </c>
      <c r="BA41" s="351">
        <v>0</v>
      </c>
      <c r="BB41" s="362">
        <f t="shared" si="1"/>
        <v>460</v>
      </c>
      <c r="BI41">
        <v>0</v>
      </c>
      <c r="BJ41">
        <v>0</v>
      </c>
      <c r="BK41">
        <v>40</v>
      </c>
      <c r="BL41">
        <v>41</v>
      </c>
      <c r="BM41">
        <v>41</v>
      </c>
      <c r="BN41">
        <v>41</v>
      </c>
      <c r="BO41">
        <v>0</v>
      </c>
      <c r="BP41">
        <v>0</v>
      </c>
      <c r="BQ41">
        <v>0</v>
      </c>
      <c r="BR41">
        <v>0</v>
      </c>
      <c r="BS41">
        <v>0</v>
      </c>
      <c r="BT41">
        <v>0</v>
      </c>
      <c r="BU41">
        <v>0</v>
      </c>
      <c r="BV41">
        <v>0</v>
      </c>
      <c r="BW41">
        <v>0</v>
      </c>
      <c r="BX41">
        <f t="shared" si="2"/>
        <v>163</v>
      </c>
    </row>
    <row r="42" spans="1:107" ht="42.75" x14ac:dyDescent="0.45">
      <c r="A42" s="365" t="s">
        <v>327</v>
      </c>
      <c r="B42" s="363" t="s">
        <v>143</v>
      </c>
      <c r="C42" s="395"/>
      <c r="D42" s="364">
        <v>42783</v>
      </c>
      <c r="E42" s="364">
        <v>43858</v>
      </c>
      <c r="F42" s="365" t="s">
        <v>1394</v>
      </c>
      <c r="G42" s="365" t="s">
        <v>328</v>
      </c>
      <c r="H42" s="341">
        <v>41</v>
      </c>
      <c r="I42" s="341">
        <v>0</v>
      </c>
      <c r="J42" s="341">
        <v>41</v>
      </c>
      <c r="K42" s="395"/>
      <c r="L42" s="395"/>
      <c r="M42" s="341" t="s">
        <v>320</v>
      </c>
      <c r="N42" s="341" t="s">
        <v>321</v>
      </c>
      <c r="O42" s="395"/>
      <c r="P42" s="395"/>
      <c r="Q42" s="395"/>
      <c r="R42" s="340" t="s">
        <v>329</v>
      </c>
      <c r="S42" s="427" t="s">
        <v>943</v>
      </c>
      <c r="T42" s="341">
        <v>41</v>
      </c>
      <c r="U42" s="341">
        <v>0.32</v>
      </c>
      <c r="V42" s="341">
        <v>0</v>
      </c>
      <c r="W42" s="341"/>
      <c r="X42" s="341"/>
      <c r="Y42" s="341"/>
      <c r="Z42" s="340" t="e">
        <f t="shared" si="0"/>
        <v>#DIV/0!</v>
      </c>
      <c r="AA42" s="363"/>
      <c r="AB42" s="367" t="s">
        <v>152</v>
      </c>
      <c r="AC42" s="365" t="s">
        <v>1195</v>
      </c>
      <c r="AD42" s="365" t="s">
        <v>331</v>
      </c>
      <c r="AE42" s="393"/>
      <c r="AF42" s="393"/>
      <c r="AG42" s="359"/>
      <c r="AH42" s="360"/>
      <c r="AI42" s="360"/>
      <c r="AJ42" s="360"/>
      <c r="AK42" s="360"/>
      <c r="AL42" s="361"/>
      <c r="AM42" s="434">
        <v>0</v>
      </c>
      <c r="AN42" s="434">
        <v>0</v>
      </c>
      <c r="AO42" s="434">
        <v>0</v>
      </c>
      <c r="AP42" s="434">
        <v>0</v>
      </c>
      <c r="AQ42" s="434">
        <v>0</v>
      </c>
      <c r="AR42" s="434">
        <v>0</v>
      </c>
      <c r="AS42" s="434">
        <v>0</v>
      </c>
      <c r="AT42" s="434">
        <v>0</v>
      </c>
      <c r="AU42" s="434">
        <v>0</v>
      </c>
      <c r="AV42" s="434">
        <v>0</v>
      </c>
      <c r="AW42" s="434">
        <v>0</v>
      </c>
      <c r="AX42" s="434">
        <v>0</v>
      </c>
      <c r="AY42" s="434">
        <v>0</v>
      </c>
      <c r="AZ42" s="434">
        <v>0</v>
      </c>
      <c r="BA42" s="434">
        <v>0</v>
      </c>
      <c r="BB42" s="362">
        <f t="shared" si="1"/>
        <v>0</v>
      </c>
      <c r="BX42">
        <f t="shared" si="2"/>
        <v>0</v>
      </c>
    </row>
    <row r="43" spans="1:107" ht="57" x14ac:dyDescent="0.45">
      <c r="A43" s="345" t="s">
        <v>332</v>
      </c>
      <c r="B43" s="345" t="s">
        <v>143</v>
      </c>
      <c r="C43" s="359"/>
      <c r="D43" s="348">
        <v>44328</v>
      </c>
      <c r="E43" s="348">
        <v>44853</v>
      </c>
      <c r="F43" s="349" t="s">
        <v>1395</v>
      </c>
      <c r="G43" s="349" t="s">
        <v>333</v>
      </c>
      <c r="H43" s="351">
        <v>118</v>
      </c>
      <c r="I43" s="351">
        <v>0</v>
      </c>
      <c r="J43" s="351">
        <v>118</v>
      </c>
      <c r="K43" s="359"/>
      <c r="L43" s="359"/>
      <c r="M43" s="351" t="s">
        <v>320</v>
      </c>
      <c r="N43" s="351" t="s">
        <v>321</v>
      </c>
      <c r="O43" s="359"/>
      <c r="P43" s="359"/>
      <c r="Q43" s="359"/>
      <c r="R43" s="353" t="s">
        <v>329</v>
      </c>
      <c r="S43" s="391" t="s">
        <v>1431</v>
      </c>
      <c r="T43" s="351" t="s">
        <v>38</v>
      </c>
      <c r="U43" s="351">
        <v>0.38</v>
      </c>
      <c r="V43" s="328">
        <v>118</v>
      </c>
      <c r="W43" s="354">
        <v>29</v>
      </c>
      <c r="X43" s="354">
        <v>15</v>
      </c>
      <c r="Y43" s="354">
        <v>44</v>
      </c>
      <c r="Z43" s="355">
        <f t="shared" si="0"/>
        <v>37.288135593220339</v>
      </c>
      <c r="AA43" s="356" t="s">
        <v>1343</v>
      </c>
      <c r="AB43" s="352" t="s">
        <v>152</v>
      </c>
      <c r="AC43" s="345"/>
      <c r="AD43" s="373" t="s">
        <v>1470</v>
      </c>
      <c r="AE43" s="393"/>
      <c r="AF43" s="393"/>
      <c r="AG43" s="359"/>
      <c r="AH43" s="360"/>
      <c r="AI43" s="360"/>
      <c r="AJ43" s="360"/>
      <c r="AK43" s="360"/>
      <c r="AL43" s="409"/>
      <c r="AM43" s="328">
        <v>118</v>
      </c>
      <c r="AN43" s="328">
        <v>0</v>
      </c>
      <c r="AO43" s="328">
        <v>0</v>
      </c>
      <c r="AP43" s="351">
        <v>0</v>
      </c>
      <c r="AQ43" s="351">
        <v>0</v>
      </c>
      <c r="AR43" s="351">
        <v>0</v>
      </c>
      <c r="AS43" s="351">
        <v>0</v>
      </c>
      <c r="AT43" s="351">
        <v>0</v>
      </c>
      <c r="AU43" s="351">
        <v>0</v>
      </c>
      <c r="AV43" s="351">
        <v>0</v>
      </c>
      <c r="AW43" s="351">
        <v>0</v>
      </c>
      <c r="AX43" s="351">
        <v>0</v>
      </c>
      <c r="AY43" s="351">
        <v>0</v>
      </c>
      <c r="AZ43" s="351">
        <v>0</v>
      </c>
      <c r="BA43" s="351">
        <v>0</v>
      </c>
      <c r="BB43" s="362">
        <f t="shared" si="1"/>
        <v>118</v>
      </c>
      <c r="BI43">
        <v>14</v>
      </c>
      <c r="BJ43">
        <v>15</v>
      </c>
      <c r="BK43">
        <v>15</v>
      </c>
      <c r="BL43">
        <v>0</v>
      </c>
      <c r="BM43">
        <v>0</v>
      </c>
      <c r="BN43">
        <v>0</v>
      </c>
      <c r="BO43">
        <v>0</v>
      </c>
      <c r="BP43">
        <v>0</v>
      </c>
      <c r="BQ43">
        <v>0</v>
      </c>
      <c r="BR43">
        <v>0</v>
      </c>
      <c r="BS43">
        <v>0</v>
      </c>
      <c r="BT43">
        <v>0</v>
      </c>
      <c r="BU43">
        <v>0</v>
      </c>
      <c r="BV43">
        <v>0</v>
      </c>
      <c r="BW43">
        <v>0</v>
      </c>
      <c r="BX43">
        <f t="shared" si="2"/>
        <v>44</v>
      </c>
    </row>
    <row r="44" spans="1:107" ht="99.75" x14ac:dyDescent="0.45">
      <c r="A44" s="345" t="s">
        <v>334</v>
      </c>
      <c r="B44" s="345" t="s">
        <v>143</v>
      </c>
      <c r="C44" s="359"/>
      <c r="D44" s="348">
        <v>44552</v>
      </c>
      <c r="E44" s="348">
        <v>44841</v>
      </c>
      <c r="F44" s="349" t="s">
        <v>1396</v>
      </c>
      <c r="G44" s="349" t="s">
        <v>1197</v>
      </c>
      <c r="H44" s="351">
        <v>575</v>
      </c>
      <c r="I44" s="351">
        <v>0</v>
      </c>
      <c r="J44" s="351">
        <v>575</v>
      </c>
      <c r="K44" s="359"/>
      <c r="L44" s="351" t="s">
        <v>76</v>
      </c>
      <c r="M44" s="351" t="s">
        <v>281</v>
      </c>
      <c r="N44" s="351" t="s">
        <v>321</v>
      </c>
      <c r="O44" s="359"/>
      <c r="P44" s="359"/>
      <c r="Q44" s="359"/>
      <c r="R44" s="353" t="s">
        <v>335</v>
      </c>
      <c r="S44" s="391" t="s">
        <v>336</v>
      </c>
      <c r="T44" s="351" t="s">
        <v>38</v>
      </c>
      <c r="U44" s="351">
        <v>0.64</v>
      </c>
      <c r="V44" s="328">
        <v>575</v>
      </c>
      <c r="W44" s="354">
        <v>42</v>
      </c>
      <c r="X44" s="354">
        <v>132</v>
      </c>
      <c r="Y44" s="354">
        <v>174</v>
      </c>
      <c r="Z44" s="355">
        <f t="shared" si="0"/>
        <v>30.260869565217391</v>
      </c>
      <c r="AA44" s="356" t="s">
        <v>337</v>
      </c>
      <c r="AB44" s="352" t="s">
        <v>152</v>
      </c>
      <c r="AC44" s="345"/>
      <c r="AD44" s="373" t="s">
        <v>1471</v>
      </c>
      <c r="AE44" s="393"/>
      <c r="AF44" s="393"/>
      <c r="AG44" s="359"/>
      <c r="AH44" s="360"/>
      <c r="AI44" s="360"/>
      <c r="AJ44" s="360"/>
      <c r="AK44" s="360"/>
      <c r="AL44" s="361"/>
      <c r="AM44" s="328">
        <v>0</v>
      </c>
      <c r="AN44" s="351">
        <v>0</v>
      </c>
      <c r="AO44" s="328">
        <v>191</v>
      </c>
      <c r="AP44" s="328">
        <v>192</v>
      </c>
      <c r="AQ44" s="328">
        <v>192</v>
      </c>
      <c r="AR44" s="328">
        <v>0</v>
      </c>
      <c r="AS44" s="351">
        <v>0</v>
      </c>
      <c r="AT44" s="351">
        <v>0</v>
      </c>
      <c r="AU44" s="351">
        <v>0</v>
      </c>
      <c r="AV44" s="351">
        <v>0</v>
      </c>
      <c r="AW44" s="351">
        <v>0</v>
      </c>
      <c r="AX44" s="351">
        <v>0</v>
      </c>
      <c r="AY44" s="351">
        <v>0</v>
      </c>
      <c r="AZ44" s="351">
        <v>0</v>
      </c>
      <c r="BA44" s="351">
        <v>0</v>
      </c>
      <c r="BB44" s="362">
        <f t="shared" si="1"/>
        <v>575</v>
      </c>
      <c r="BI44">
        <v>0</v>
      </c>
      <c r="BJ44">
        <v>34</v>
      </c>
      <c r="BK44">
        <v>35</v>
      </c>
      <c r="BL44">
        <v>35</v>
      </c>
      <c r="BM44">
        <v>35</v>
      </c>
      <c r="BN44">
        <v>35</v>
      </c>
      <c r="BO44">
        <v>0</v>
      </c>
      <c r="BP44">
        <v>0</v>
      </c>
      <c r="BQ44">
        <v>0</v>
      </c>
      <c r="BR44">
        <v>0</v>
      </c>
      <c r="BS44">
        <v>0</v>
      </c>
      <c r="BT44">
        <v>0</v>
      </c>
      <c r="BU44">
        <v>0</v>
      </c>
      <c r="BV44">
        <v>0</v>
      </c>
      <c r="BW44">
        <v>0</v>
      </c>
      <c r="BX44">
        <f t="shared" si="2"/>
        <v>174</v>
      </c>
    </row>
    <row r="45" spans="1:107" ht="146.25" customHeight="1" x14ac:dyDescent="0.45">
      <c r="A45" s="345" t="s">
        <v>338</v>
      </c>
      <c r="B45" s="345" t="s">
        <v>143</v>
      </c>
      <c r="C45" s="359"/>
      <c r="D45" s="348">
        <v>43798</v>
      </c>
      <c r="E45" s="359"/>
      <c r="F45" s="349" t="s">
        <v>1397</v>
      </c>
      <c r="G45" s="349" t="s">
        <v>339</v>
      </c>
      <c r="H45" s="351">
        <v>1216</v>
      </c>
      <c r="I45" s="351">
        <v>0</v>
      </c>
      <c r="J45" s="351">
        <v>1216</v>
      </c>
      <c r="K45" s="359"/>
      <c r="L45" s="351" t="s">
        <v>76</v>
      </c>
      <c r="M45" s="351" t="s">
        <v>281</v>
      </c>
      <c r="N45" s="351" t="s">
        <v>321</v>
      </c>
      <c r="O45" s="359"/>
      <c r="P45" s="359"/>
      <c r="Q45" s="359"/>
      <c r="R45" s="353" t="s">
        <v>335</v>
      </c>
      <c r="S45" s="391" t="s">
        <v>1432</v>
      </c>
      <c r="T45" s="328">
        <v>0</v>
      </c>
      <c r="U45" s="351">
        <v>4.82</v>
      </c>
      <c r="V45" s="328">
        <v>1216</v>
      </c>
      <c r="W45" s="354">
        <v>117</v>
      </c>
      <c r="X45" s="354">
        <v>272</v>
      </c>
      <c r="Y45" s="354">
        <v>389</v>
      </c>
      <c r="Z45" s="355">
        <f t="shared" si="0"/>
        <v>31.990131578947366</v>
      </c>
      <c r="AA45" s="356" t="s">
        <v>341</v>
      </c>
      <c r="AB45" s="352" t="s">
        <v>164</v>
      </c>
      <c r="AC45" s="373" t="s">
        <v>1472</v>
      </c>
      <c r="AD45" s="373" t="s">
        <v>1288</v>
      </c>
      <c r="AE45" s="393"/>
      <c r="AF45" s="393"/>
      <c r="AG45" s="359"/>
      <c r="AH45" s="360"/>
      <c r="AI45" s="360"/>
      <c r="AJ45" s="360"/>
      <c r="AK45" s="360"/>
      <c r="AL45" s="361"/>
      <c r="AM45" s="351">
        <v>0</v>
      </c>
      <c r="AN45" s="351">
        <v>0</v>
      </c>
      <c r="AO45" s="351">
        <v>0</v>
      </c>
      <c r="AP45" s="351">
        <v>0</v>
      </c>
      <c r="AQ45" s="328">
        <v>243</v>
      </c>
      <c r="AR45" s="328">
        <v>0</v>
      </c>
      <c r="AS45" s="328">
        <v>729</v>
      </c>
      <c r="AT45" s="328">
        <v>244</v>
      </c>
      <c r="AU45" s="351">
        <v>0</v>
      </c>
      <c r="AV45" s="351">
        <v>0</v>
      </c>
      <c r="AW45" s="351">
        <v>0</v>
      </c>
      <c r="AX45" s="351">
        <v>0</v>
      </c>
      <c r="AY45" s="351">
        <v>0</v>
      </c>
      <c r="AZ45" s="351">
        <v>0</v>
      </c>
      <c r="BA45" s="351">
        <v>0</v>
      </c>
      <c r="BB45" s="362">
        <f t="shared" si="1"/>
        <v>1216</v>
      </c>
      <c r="BI45">
        <v>0</v>
      </c>
      <c r="BJ45">
        <v>0</v>
      </c>
      <c r="BK45">
        <v>0</v>
      </c>
      <c r="BL45">
        <v>0</v>
      </c>
      <c r="BM45">
        <v>77</v>
      </c>
      <c r="BN45">
        <v>78</v>
      </c>
      <c r="BO45">
        <v>78</v>
      </c>
      <c r="BP45">
        <v>78</v>
      </c>
      <c r="BQ45">
        <v>78</v>
      </c>
      <c r="BR45">
        <v>0</v>
      </c>
      <c r="BS45">
        <v>0</v>
      </c>
      <c r="BT45">
        <v>0</v>
      </c>
      <c r="BU45">
        <v>0</v>
      </c>
      <c r="BV45">
        <v>0</v>
      </c>
      <c r="BW45">
        <v>0</v>
      </c>
      <c r="BX45">
        <f t="shared" si="2"/>
        <v>389</v>
      </c>
    </row>
    <row r="46" spans="1:107" ht="57" x14ac:dyDescent="0.45">
      <c r="A46" s="345" t="s">
        <v>342</v>
      </c>
      <c r="B46" s="345" t="s">
        <v>343</v>
      </c>
      <c r="C46" s="359"/>
      <c r="D46" s="348">
        <v>45239</v>
      </c>
      <c r="E46" s="359"/>
      <c r="F46" s="349" t="s">
        <v>1397</v>
      </c>
      <c r="G46" s="349" t="s">
        <v>344</v>
      </c>
      <c r="H46" s="351">
        <v>867</v>
      </c>
      <c r="I46" s="351">
        <v>0</v>
      </c>
      <c r="J46" s="351">
        <v>867</v>
      </c>
      <c r="K46" s="359"/>
      <c r="L46" s="351" t="s">
        <v>76</v>
      </c>
      <c r="M46" s="351" t="s">
        <v>281</v>
      </c>
      <c r="N46" s="351" t="s">
        <v>321</v>
      </c>
      <c r="O46" s="359"/>
      <c r="P46" s="359"/>
      <c r="Q46" s="359"/>
      <c r="R46" s="353" t="s">
        <v>335</v>
      </c>
      <c r="S46" s="391" t="s">
        <v>1432</v>
      </c>
      <c r="T46" s="403">
        <v>0</v>
      </c>
      <c r="U46" s="351">
        <v>1.76</v>
      </c>
      <c r="V46" s="328">
        <v>867</v>
      </c>
      <c r="W46" s="354">
        <v>84</v>
      </c>
      <c r="X46" s="354">
        <v>198</v>
      </c>
      <c r="Y46" s="354">
        <v>282</v>
      </c>
      <c r="Z46" s="355">
        <f t="shared" si="0"/>
        <v>32.525951557093421</v>
      </c>
      <c r="AA46" s="392" t="s">
        <v>345</v>
      </c>
      <c r="AB46" s="352" t="s">
        <v>164</v>
      </c>
      <c r="AC46" s="373" t="s">
        <v>346</v>
      </c>
      <c r="AD46" s="373" t="s">
        <v>347</v>
      </c>
      <c r="AE46" s="393"/>
      <c r="AF46" s="393"/>
      <c r="AG46" s="359"/>
      <c r="AH46" s="360"/>
      <c r="AI46" s="360"/>
      <c r="AJ46" s="360"/>
      <c r="AK46" s="360"/>
      <c r="AL46" s="361"/>
      <c r="AM46" s="351">
        <v>0</v>
      </c>
      <c r="AN46" s="351">
        <v>0</v>
      </c>
      <c r="AO46" s="351">
        <v>0</v>
      </c>
      <c r="AP46" s="351">
        <v>0</v>
      </c>
      <c r="AQ46" s="351">
        <v>0</v>
      </c>
      <c r="AR46" s="328">
        <v>867</v>
      </c>
      <c r="AS46" s="351">
        <v>0</v>
      </c>
      <c r="AT46" s="351">
        <v>0</v>
      </c>
      <c r="AU46" s="351">
        <v>0</v>
      </c>
      <c r="AV46" s="351">
        <v>0</v>
      </c>
      <c r="AW46" s="351">
        <v>0</v>
      </c>
      <c r="AX46" s="351">
        <v>0</v>
      </c>
      <c r="AY46" s="351">
        <v>0</v>
      </c>
      <c r="AZ46" s="351">
        <v>0</v>
      </c>
      <c r="BA46" s="351">
        <v>0</v>
      </c>
      <c r="BB46" s="362">
        <f t="shared" si="1"/>
        <v>867</v>
      </c>
      <c r="BI46">
        <v>0</v>
      </c>
      <c r="BJ46">
        <v>0</v>
      </c>
      <c r="BK46">
        <v>56</v>
      </c>
      <c r="BL46">
        <v>56</v>
      </c>
      <c r="BM46">
        <v>56</v>
      </c>
      <c r="BN46">
        <v>57</v>
      </c>
      <c r="BO46">
        <v>57</v>
      </c>
      <c r="BP46">
        <v>0</v>
      </c>
      <c r="BQ46">
        <v>0</v>
      </c>
      <c r="BR46">
        <v>0</v>
      </c>
      <c r="BS46">
        <v>0</v>
      </c>
      <c r="BT46">
        <v>0</v>
      </c>
      <c r="BU46">
        <v>0</v>
      </c>
      <c r="BV46">
        <v>0</v>
      </c>
      <c r="BW46">
        <v>0</v>
      </c>
      <c r="BX46">
        <f t="shared" si="2"/>
        <v>282</v>
      </c>
    </row>
    <row r="47" spans="1:107" ht="71.25" x14ac:dyDescent="0.45">
      <c r="A47" s="345" t="s">
        <v>348</v>
      </c>
      <c r="B47" s="345" t="s">
        <v>143</v>
      </c>
      <c r="C47" s="359"/>
      <c r="D47" s="348">
        <v>44097</v>
      </c>
      <c r="E47" s="351" t="s">
        <v>247</v>
      </c>
      <c r="F47" s="349" t="s">
        <v>1398</v>
      </c>
      <c r="G47" s="349"/>
      <c r="H47" s="351">
        <v>1997</v>
      </c>
      <c r="I47" s="351">
        <v>0</v>
      </c>
      <c r="J47" s="351">
        <v>1997</v>
      </c>
      <c r="K47" s="359"/>
      <c r="L47" s="351" t="s">
        <v>76</v>
      </c>
      <c r="M47" s="351" t="s">
        <v>281</v>
      </c>
      <c r="N47" s="351" t="s">
        <v>321</v>
      </c>
      <c r="O47" s="359"/>
      <c r="P47" s="359"/>
      <c r="Q47" s="359"/>
      <c r="R47" s="353" t="s">
        <v>147</v>
      </c>
      <c r="S47" s="391" t="s">
        <v>147</v>
      </c>
      <c r="T47" s="328" t="s">
        <v>38</v>
      </c>
      <c r="U47" s="351">
        <v>6.07</v>
      </c>
      <c r="V47" s="328">
        <v>1997</v>
      </c>
      <c r="W47" s="354">
        <v>200</v>
      </c>
      <c r="X47" s="354">
        <v>389</v>
      </c>
      <c r="Y47" s="354">
        <v>589</v>
      </c>
      <c r="Z47" s="355">
        <f t="shared" si="0"/>
        <v>29.494241362043066</v>
      </c>
      <c r="AA47" s="392"/>
      <c r="AB47" s="352" t="s">
        <v>152</v>
      </c>
      <c r="AC47" s="373" t="s">
        <v>1426</v>
      </c>
      <c r="AD47" s="373" t="s">
        <v>349</v>
      </c>
      <c r="AE47" s="393"/>
      <c r="AF47" s="393"/>
      <c r="AG47" s="359"/>
      <c r="AH47" s="360"/>
      <c r="AI47" s="360"/>
      <c r="AJ47" s="360"/>
      <c r="AK47" s="360"/>
      <c r="AL47" s="361"/>
      <c r="AM47" s="351">
        <v>0</v>
      </c>
      <c r="AN47" s="351">
        <v>0</v>
      </c>
      <c r="AO47" s="351">
        <v>0</v>
      </c>
      <c r="AP47" s="351">
        <v>0</v>
      </c>
      <c r="AQ47" s="328">
        <v>250</v>
      </c>
      <c r="AR47" s="328">
        <v>0</v>
      </c>
      <c r="AS47" s="328">
        <v>500</v>
      </c>
      <c r="AT47" s="328">
        <v>747</v>
      </c>
      <c r="AU47" s="328">
        <v>250</v>
      </c>
      <c r="AV47" s="328">
        <v>250</v>
      </c>
      <c r="AW47" s="351">
        <v>0</v>
      </c>
      <c r="AX47" s="351">
        <v>0</v>
      </c>
      <c r="AY47" s="351">
        <v>0</v>
      </c>
      <c r="AZ47" s="351">
        <v>0</v>
      </c>
      <c r="BA47" s="351">
        <v>0</v>
      </c>
      <c r="BB47" s="362">
        <f t="shared" si="1"/>
        <v>1997</v>
      </c>
      <c r="BI47">
        <v>0</v>
      </c>
      <c r="BJ47">
        <v>0</v>
      </c>
      <c r="BK47">
        <v>0</v>
      </c>
      <c r="BL47">
        <v>0</v>
      </c>
      <c r="BM47">
        <v>0</v>
      </c>
      <c r="BN47">
        <v>117</v>
      </c>
      <c r="BO47">
        <v>118</v>
      </c>
      <c r="BP47">
        <v>118</v>
      </c>
      <c r="BQ47">
        <v>118</v>
      </c>
      <c r="BR47">
        <v>118</v>
      </c>
      <c r="BS47">
        <v>0</v>
      </c>
      <c r="BT47">
        <v>0</v>
      </c>
      <c r="BU47">
        <v>0</v>
      </c>
      <c r="BV47">
        <v>0</v>
      </c>
      <c r="BW47">
        <v>0</v>
      </c>
      <c r="BX47">
        <f t="shared" si="2"/>
        <v>589</v>
      </c>
    </row>
    <row r="48" spans="1:107" ht="238.5" customHeight="1" x14ac:dyDescent="0.45">
      <c r="A48" s="345" t="s">
        <v>350</v>
      </c>
      <c r="B48" s="345" t="s">
        <v>143</v>
      </c>
      <c r="C48" s="359"/>
      <c r="D48" s="348">
        <v>42118</v>
      </c>
      <c r="E48" s="348">
        <v>42186</v>
      </c>
      <c r="F48" s="349" t="s">
        <v>1399</v>
      </c>
      <c r="G48" s="349" t="s">
        <v>351</v>
      </c>
      <c r="H48" s="351">
        <v>635</v>
      </c>
      <c r="I48" s="351">
        <v>536</v>
      </c>
      <c r="J48" s="351">
        <v>99</v>
      </c>
      <c r="K48" s="359"/>
      <c r="L48" s="359"/>
      <c r="M48" s="351" t="s">
        <v>281</v>
      </c>
      <c r="N48" s="351" t="s">
        <v>321</v>
      </c>
      <c r="O48" s="359"/>
      <c r="P48" s="359"/>
      <c r="Q48" s="359"/>
      <c r="R48" s="353" t="s">
        <v>352</v>
      </c>
      <c r="S48" s="391" t="s">
        <v>1433</v>
      </c>
      <c r="T48" s="351">
        <v>0</v>
      </c>
      <c r="U48" s="351">
        <v>18.3</v>
      </c>
      <c r="V48" s="328">
        <v>99</v>
      </c>
      <c r="W48" s="354">
        <v>-109</v>
      </c>
      <c r="X48" s="354">
        <v>91</v>
      </c>
      <c r="Y48" s="354">
        <v>-18</v>
      </c>
      <c r="Z48" s="355">
        <f t="shared" si="0"/>
        <v>-18.181818181818183</v>
      </c>
      <c r="AA48" s="356" t="s">
        <v>353</v>
      </c>
      <c r="AB48" s="352" t="s">
        <v>152</v>
      </c>
      <c r="AC48" s="349" t="s">
        <v>1204</v>
      </c>
      <c r="AD48" s="349" t="s">
        <v>1205</v>
      </c>
      <c r="AE48" s="393"/>
      <c r="AF48" s="393"/>
      <c r="AG48" s="359"/>
      <c r="AH48" s="360"/>
      <c r="AI48" s="360"/>
      <c r="AJ48" s="360"/>
      <c r="AK48" s="360"/>
      <c r="AL48" s="361"/>
      <c r="AM48" s="351">
        <v>0</v>
      </c>
      <c r="AN48" s="351">
        <v>0</v>
      </c>
      <c r="AO48" s="351">
        <v>0</v>
      </c>
      <c r="AP48" s="351">
        <v>0</v>
      </c>
      <c r="AQ48" s="328">
        <v>0</v>
      </c>
      <c r="AR48" s="328">
        <v>19</v>
      </c>
      <c r="AS48" s="328">
        <v>20</v>
      </c>
      <c r="AT48" s="328">
        <v>20</v>
      </c>
      <c r="AU48" s="328">
        <v>20</v>
      </c>
      <c r="AV48" s="328">
        <v>20</v>
      </c>
      <c r="AW48" s="351">
        <v>0</v>
      </c>
      <c r="AX48" s="351">
        <v>0</v>
      </c>
      <c r="AY48" s="351">
        <v>0</v>
      </c>
      <c r="AZ48" s="351">
        <v>0</v>
      </c>
      <c r="BA48" s="351">
        <v>0</v>
      </c>
      <c r="BB48" s="362">
        <f t="shared" si="1"/>
        <v>99</v>
      </c>
      <c r="BI48">
        <v>0</v>
      </c>
      <c r="BJ48">
        <v>0</v>
      </c>
      <c r="BK48">
        <v>0</v>
      </c>
      <c r="BL48">
        <v>0</v>
      </c>
      <c r="BM48">
        <v>0</v>
      </c>
      <c r="BN48">
        <v>-3</v>
      </c>
      <c r="BO48">
        <v>-3</v>
      </c>
      <c r="BP48">
        <v>-4</v>
      </c>
      <c r="BQ48">
        <v>-4</v>
      </c>
      <c r="BR48">
        <v>-4</v>
      </c>
      <c r="BS48">
        <v>0</v>
      </c>
      <c r="BT48">
        <v>0</v>
      </c>
      <c r="BU48">
        <v>0</v>
      </c>
      <c r="BV48">
        <v>0</v>
      </c>
      <c r="BW48">
        <v>0</v>
      </c>
      <c r="BX48">
        <f t="shared" si="2"/>
        <v>-18</v>
      </c>
    </row>
    <row r="49" spans="1:76" ht="156" customHeight="1" x14ac:dyDescent="0.45">
      <c r="A49" s="345" t="s">
        <v>354</v>
      </c>
      <c r="B49" s="345" t="s">
        <v>143</v>
      </c>
      <c r="C49" s="359"/>
      <c r="D49" s="348">
        <v>44813</v>
      </c>
      <c r="E49" s="359"/>
      <c r="F49" s="349" t="s">
        <v>1400</v>
      </c>
      <c r="G49" s="345"/>
      <c r="H49" s="351">
        <v>564</v>
      </c>
      <c r="I49" s="351">
        <v>0</v>
      </c>
      <c r="J49" s="351">
        <v>564</v>
      </c>
      <c r="K49" s="359"/>
      <c r="L49" s="359"/>
      <c r="M49" s="351" t="s">
        <v>355</v>
      </c>
      <c r="N49" s="351" t="s">
        <v>321</v>
      </c>
      <c r="O49" s="359"/>
      <c r="P49" s="359"/>
      <c r="Q49" s="359"/>
      <c r="R49" s="353" t="s">
        <v>356</v>
      </c>
      <c r="S49" s="391" t="s">
        <v>1434</v>
      </c>
      <c r="T49" s="351">
        <v>0</v>
      </c>
      <c r="U49" s="351">
        <v>1.97</v>
      </c>
      <c r="V49" s="328">
        <v>564</v>
      </c>
      <c r="W49" s="354">
        <v>157</v>
      </c>
      <c r="X49" s="354">
        <v>112</v>
      </c>
      <c r="Y49" s="354">
        <v>269</v>
      </c>
      <c r="Z49" s="355">
        <f t="shared" si="0"/>
        <v>47.695035460992905</v>
      </c>
      <c r="AA49" s="356" t="s">
        <v>358</v>
      </c>
      <c r="AB49" s="328" t="s">
        <v>164</v>
      </c>
      <c r="AC49" s="373" t="s">
        <v>1473</v>
      </c>
      <c r="AD49" s="373" t="s">
        <v>359</v>
      </c>
      <c r="AE49" s="393"/>
      <c r="AF49" s="393"/>
      <c r="AG49" s="359"/>
      <c r="AH49" s="360"/>
      <c r="AI49" s="360"/>
      <c r="AJ49" s="360"/>
      <c r="AK49" s="360"/>
      <c r="AL49" s="361"/>
      <c r="AM49" s="351">
        <v>0</v>
      </c>
      <c r="AN49" s="351">
        <v>0</v>
      </c>
      <c r="AO49" s="351">
        <v>0</v>
      </c>
      <c r="AP49" s="328">
        <v>242</v>
      </c>
      <c r="AQ49" s="328">
        <v>216</v>
      </c>
      <c r="AR49" s="328">
        <v>106</v>
      </c>
      <c r="AS49" s="351">
        <v>0</v>
      </c>
      <c r="AT49" s="351">
        <v>0</v>
      </c>
      <c r="AU49" s="351">
        <v>0</v>
      </c>
      <c r="AV49" s="351">
        <v>0</v>
      </c>
      <c r="AW49" s="351">
        <v>0</v>
      </c>
      <c r="AX49" s="351">
        <v>0</v>
      </c>
      <c r="AY49" s="351">
        <v>0</v>
      </c>
      <c r="AZ49" s="351">
        <v>0</v>
      </c>
      <c r="BA49" s="351">
        <v>0</v>
      </c>
      <c r="BB49" s="362">
        <f t="shared" si="1"/>
        <v>564</v>
      </c>
      <c r="BI49">
        <v>0</v>
      </c>
      <c r="BJ49">
        <v>0</v>
      </c>
      <c r="BK49">
        <v>53</v>
      </c>
      <c r="BL49">
        <v>54</v>
      </c>
      <c r="BM49">
        <v>54</v>
      </c>
      <c r="BN49">
        <v>54</v>
      </c>
      <c r="BO49">
        <v>54</v>
      </c>
      <c r="BP49">
        <v>0</v>
      </c>
      <c r="BQ49">
        <v>0</v>
      </c>
      <c r="BR49">
        <v>0</v>
      </c>
      <c r="BS49">
        <v>0</v>
      </c>
      <c r="BT49">
        <v>0</v>
      </c>
      <c r="BU49">
        <v>0</v>
      </c>
      <c r="BV49">
        <v>0</v>
      </c>
      <c r="BW49">
        <v>0</v>
      </c>
      <c r="BX49">
        <f t="shared" si="2"/>
        <v>269</v>
      </c>
    </row>
    <row r="50" spans="1:76" ht="140.25" customHeight="1" x14ac:dyDescent="0.45">
      <c r="A50" s="370" t="s">
        <v>360</v>
      </c>
      <c r="B50" s="371" t="s">
        <v>194</v>
      </c>
      <c r="C50" s="372"/>
      <c r="D50" s="372">
        <v>45338</v>
      </c>
      <c r="E50" s="428"/>
      <c r="F50" s="373" t="s">
        <v>1401</v>
      </c>
      <c r="G50" s="373" t="s">
        <v>1198</v>
      </c>
      <c r="H50" s="328">
        <v>96</v>
      </c>
      <c r="I50" s="328">
        <v>0</v>
      </c>
      <c r="J50" s="328">
        <v>96</v>
      </c>
      <c r="K50" s="421"/>
      <c r="L50" s="421"/>
      <c r="M50" s="328" t="s">
        <v>355</v>
      </c>
      <c r="N50" s="375" t="s">
        <v>321</v>
      </c>
      <c r="O50" s="421"/>
      <c r="P50" s="421"/>
      <c r="Q50" s="421"/>
      <c r="R50" s="328" t="s">
        <v>147</v>
      </c>
      <c r="S50" s="328" t="s">
        <v>1435</v>
      </c>
      <c r="T50" s="375" t="s">
        <v>149</v>
      </c>
      <c r="U50" s="328">
        <v>0.08</v>
      </c>
      <c r="V50" s="328">
        <v>96</v>
      </c>
      <c r="W50" s="354">
        <v>10</v>
      </c>
      <c r="X50" s="354">
        <v>23</v>
      </c>
      <c r="Y50" s="354">
        <v>33</v>
      </c>
      <c r="Z50" s="355">
        <f t="shared" si="0"/>
        <v>34.375</v>
      </c>
      <c r="AA50" s="356" t="s">
        <v>363</v>
      </c>
      <c r="AB50" s="429" t="s">
        <v>164</v>
      </c>
      <c r="AC50" s="373" t="s">
        <v>1475</v>
      </c>
      <c r="AD50" s="373" t="s">
        <v>1474</v>
      </c>
      <c r="AE50" s="393"/>
      <c r="AF50" s="393"/>
      <c r="AG50" s="359"/>
      <c r="AH50" s="360"/>
      <c r="AI50" s="360"/>
      <c r="AJ50" s="360"/>
      <c r="AK50" s="360"/>
      <c r="AL50" s="361"/>
      <c r="AM50" s="351">
        <v>0</v>
      </c>
      <c r="AN50" s="351">
        <v>0</v>
      </c>
      <c r="AO50" s="328">
        <v>0</v>
      </c>
      <c r="AP50" s="328">
        <v>48</v>
      </c>
      <c r="AQ50" s="328">
        <v>48</v>
      </c>
      <c r="AR50" s="351">
        <v>0</v>
      </c>
      <c r="AS50" s="351">
        <v>0</v>
      </c>
      <c r="AT50" s="351">
        <v>0</v>
      </c>
      <c r="AU50" s="351">
        <v>0</v>
      </c>
      <c r="AV50" s="351">
        <v>0</v>
      </c>
      <c r="AW50" s="351">
        <v>0</v>
      </c>
      <c r="AX50" s="351">
        <v>0</v>
      </c>
      <c r="AY50" s="351">
        <v>0</v>
      </c>
      <c r="AZ50" s="351">
        <v>0</v>
      </c>
      <c r="BA50" s="351">
        <v>0</v>
      </c>
      <c r="BB50" s="362">
        <f t="shared" si="1"/>
        <v>96</v>
      </c>
      <c r="BI50">
        <v>0</v>
      </c>
      <c r="BJ50">
        <v>0</v>
      </c>
      <c r="BK50">
        <v>0</v>
      </c>
      <c r="BL50">
        <v>16</v>
      </c>
      <c r="BM50">
        <v>17</v>
      </c>
      <c r="BN50">
        <v>0</v>
      </c>
      <c r="BO50">
        <v>0</v>
      </c>
      <c r="BP50">
        <v>0</v>
      </c>
      <c r="BQ50">
        <v>0</v>
      </c>
      <c r="BR50">
        <v>0</v>
      </c>
      <c r="BS50">
        <v>0</v>
      </c>
      <c r="BT50">
        <v>0</v>
      </c>
      <c r="BU50">
        <v>0</v>
      </c>
      <c r="BV50">
        <v>0</v>
      </c>
      <c r="BW50">
        <v>0</v>
      </c>
      <c r="BX50">
        <f t="shared" si="2"/>
        <v>33</v>
      </c>
    </row>
    <row r="51" spans="1:76" ht="57" x14ac:dyDescent="0.45">
      <c r="A51" s="345" t="s">
        <v>364</v>
      </c>
      <c r="B51" s="345" t="s">
        <v>161</v>
      </c>
      <c r="C51" s="359"/>
      <c r="D51" s="348">
        <v>43518</v>
      </c>
      <c r="E51" s="359"/>
      <c r="F51" s="349" t="s">
        <v>1402</v>
      </c>
      <c r="G51" s="349" t="s">
        <v>365</v>
      </c>
      <c r="H51" s="351">
        <v>897</v>
      </c>
      <c r="I51" s="351">
        <v>0</v>
      </c>
      <c r="J51" s="351">
        <v>897</v>
      </c>
      <c r="K51" s="359"/>
      <c r="L51" s="359"/>
      <c r="M51" s="351" t="s">
        <v>366</v>
      </c>
      <c r="N51" s="351" t="s">
        <v>321</v>
      </c>
      <c r="O51" s="359"/>
      <c r="P51" s="359"/>
      <c r="Q51" s="359"/>
      <c r="R51" s="353" t="s">
        <v>367</v>
      </c>
      <c r="S51" s="391" t="s">
        <v>1436</v>
      </c>
      <c r="T51" s="351">
        <v>0</v>
      </c>
      <c r="U51" s="351">
        <v>6.12</v>
      </c>
      <c r="V51" s="328">
        <v>897</v>
      </c>
      <c r="W51" s="354">
        <v>106</v>
      </c>
      <c r="X51" s="354">
        <v>40</v>
      </c>
      <c r="Y51" s="354">
        <v>146</v>
      </c>
      <c r="Z51" s="355">
        <f t="shared" si="0"/>
        <v>16.276477146042364</v>
      </c>
      <c r="AA51" s="356" t="s">
        <v>369</v>
      </c>
      <c r="AB51" s="352" t="s">
        <v>164</v>
      </c>
      <c r="AC51" s="349" t="s">
        <v>370</v>
      </c>
      <c r="AD51" s="349" t="s">
        <v>371</v>
      </c>
      <c r="AE51" s="393"/>
      <c r="AF51" s="393"/>
      <c r="AG51" s="359"/>
      <c r="AH51" s="360"/>
      <c r="AI51" s="360"/>
      <c r="AJ51" s="360"/>
      <c r="AK51" s="360"/>
      <c r="AL51" s="361"/>
      <c r="AM51" s="351">
        <v>0</v>
      </c>
      <c r="AN51" s="403">
        <v>0</v>
      </c>
      <c r="AO51" s="328">
        <v>224</v>
      </c>
      <c r="AP51" s="328">
        <v>224</v>
      </c>
      <c r="AQ51" s="328">
        <v>224</v>
      </c>
      <c r="AR51" s="328">
        <v>225</v>
      </c>
      <c r="AS51" s="328">
        <v>0</v>
      </c>
      <c r="AT51" s="351">
        <v>0</v>
      </c>
      <c r="AU51" s="351">
        <v>0</v>
      </c>
      <c r="AV51" s="351">
        <v>0</v>
      </c>
      <c r="AW51" s="351">
        <v>0</v>
      </c>
      <c r="AX51" s="351">
        <v>0</v>
      </c>
      <c r="AY51" s="351">
        <v>0</v>
      </c>
      <c r="AZ51" s="351">
        <v>0</v>
      </c>
      <c r="BA51" s="351">
        <v>0</v>
      </c>
      <c r="BB51" s="362">
        <f t="shared" si="1"/>
        <v>897</v>
      </c>
      <c r="BI51">
        <v>0</v>
      </c>
      <c r="BJ51">
        <v>0</v>
      </c>
      <c r="BK51">
        <v>29</v>
      </c>
      <c r="BL51">
        <v>29</v>
      </c>
      <c r="BM51">
        <v>29</v>
      </c>
      <c r="BN51">
        <v>29</v>
      </c>
      <c r="BO51">
        <v>30</v>
      </c>
      <c r="BP51">
        <v>0</v>
      </c>
      <c r="BQ51">
        <v>0</v>
      </c>
      <c r="BR51">
        <v>0</v>
      </c>
      <c r="BS51">
        <v>0</v>
      </c>
      <c r="BT51">
        <v>0</v>
      </c>
      <c r="BU51">
        <v>0</v>
      </c>
      <c r="BV51">
        <v>0</v>
      </c>
      <c r="BW51">
        <v>0</v>
      </c>
      <c r="BX51">
        <f t="shared" si="2"/>
        <v>146</v>
      </c>
    </row>
    <row r="52" spans="1:76" ht="42.75" x14ac:dyDescent="0.45">
      <c r="A52" s="345" t="s">
        <v>372</v>
      </c>
      <c r="B52" s="345" t="s">
        <v>343</v>
      </c>
      <c r="C52" s="359"/>
      <c r="D52" s="348">
        <v>43928</v>
      </c>
      <c r="E52" s="359"/>
      <c r="F52" s="349" t="s">
        <v>1402</v>
      </c>
      <c r="G52" s="349" t="s">
        <v>365</v>
      </c>
      <c r="H52" s="351">
        <v>11</v>
      </c>
      <c r="I52" s="351">
        <v>0</v>
      </c>
      <c r="J52" s="351">
        <v>11</v>
      </c>
      <c r="K52" s="359"/>
      <c r="L52" s="359"/>
      <c r="M52" s="351" t="s">
        <v>366</v>
      </c>
      <c r="N52" s="351" t="s">
        <v>321</v>
      </c>
      <c r="O52" s="359"/>
      <c r="P52" s="359"/>
      <c r="Q52" s="359"/>
      <c r="R52" s="353" t="s">
        <v>367</v>
      </c>
      <c r="S52" s="391" t="s">
        <v>1436</v>
      </c>
      <c r="T52" s="351">
        <v>0</v>
      </c>
      <c r="U52" s="351">
        <v>6.12</v>
      </c>
      <c r="V52" s="328">
        <v>11</v>
      </c>
      <c r="W52" s="354">
        <v>0</v>
      </c>
      <c r="X52" s="354">
        <v>0</v>
      </c>
      <c r="Y52" s="354">
        <v>0</v>
      </c>
      <c r="Z52" s="355">
        <f t="shared" si="0"/>
        <v>0</v>
      </c>
      <c r="AA52" s="356" t="s">
        <v>373</v>
      </c>
      <c r="AB52" s="352" t="s">
        <v>164</v>
      </c>
      <c r="AC52" s="349" t="s">
        <v>374</v>
      </c>
      <c r="AD52" s="349" t="s">
        <v>371</v>
      </c>
      <c r="AE52" s="393"/>
      <c r="AF52" s="393"/>
      <c r="AG52" s="359"/>
      <c r="AH52" s="360"/>
      <c r="AI52" s="360"/>
      <c r="AJ52" s="360"/>
      <c r="AK52" s="360"/>
      <c r="AL52" s="361"/>
      <c r="AM52" s="351">
        <v>0</v>
      </c>
      <c r="AN52" s="328">
        <v>0</v>
      </c>
      <c r="AO52" s="328">
        <v>2</v>
      </c>
      <c r="AP52" s="328">
        <v>3</v>
      </c>
      <c r="AQ52" s="328">
        <v>3</v>
      </c>
      <c r="AR52" s="328">
        <v>3</v>
      </c>
      <c r="AS52" s="328">
        <v>0</v>
      </c>
      <c r="AT52" s="351">
        <v>0</v>
      </c>
      <c r="AU52" s="351">
        <v>0</v>
      </c>
      <c r="AV52" s="351">
        <v>0</v>
      </c>
      <c r="AW52" s="351">
        <v>0</v>
      </c>
      <c r="AX52" s="351">
        <v>0</v>
      </c>
      <c r="AY52" s="351">
        <v>0</v>
      </c>
      <c r="AZ52" s="351">
        <v>0</v>
      </c>
      <c r="BA52" s="351">
        <v>0</v>
      </c>
      <c r="BB52" s="362">
        <f t="shared" si="1"/>
        <v>11</v>
      </c>
      <c r="BX52">
        <f t="shared" si="2"/>
        <v>0</v>
      </c>
    </row>
    <row r="53" spans="1:76" ht="42.75" x14ac:dyDescent="0.45">
      <c r="A53" s="345" t="s">
        <v>375</v>
      </c>
      <c r="B53" s="349" t="s">
        <v>376</v>
      </c>
      <c r="C53" s="359"/>
      <c r="D53" s="348">
        <v>44803</v>
      </c>
      <c r="E53" s="359"/>
      <c r="F53" s="349" t="s">
        <v>1402</v>
      </c>
      <c r="G53" s="349" t="s">
        <v>365</v>
      </c>
      <c r="H53" s="351">
        <v>250</v>
      </c>
      <c r="I53" s="351">
        <v>0</v>
      </c>
      <c r="J53" s="351">
        <v>250</v>
      </c>
      <c r="K53" s="359"/>
      <c r="L53" s="359"/>
      <c r="M53" s="351" t="s">
        <v>366</v>
      </c>
      <c r="N53" s="351" t="s">
        <v>321</v>
      </c>
      <c r="O53" s="359"/>
      <c r="P53" s="359"/>
      <c r="Q53" s="359"/>
      <c r="R53" s="353" t="s">
        <v>367</v>
      </c>
      <c r="S53" s="391" t="s">
        <v>1436</v>
      </c>
      <c r="T53" s="351">
        <v>0</v>
      </c>
      <c r="U53" s="351">
        <v>6.12</v>
      </c>
      <c r="V53" s="328">
        <v>250</v>
      </c>
      <c r="W53" s="354">
        <v>19</v>
      </c>
      <c r="X53" s="354">
        <v>50</v>
      </c>
      <c r="Y53" s="354">
        <v>69</v>
      </c>
      <c r="Z53" s="355">
        <f t="shared" si="0"/>
        <v>27.6</v>
      </c>
      <c r="AA53" s="356" t="s">
        <v>377</v>
      </c>
      <c r="AB53" s="352" t="s">
        <v>164</v>
      </c>
      <c r="AC53" s="349" t="s">
        <v>378</v>
      </c>
      <c r="AD53" s="349" t="s">
        <v>371</v>
      </c>
      <c r="AE53" s="393"/>
      <c r="AF53" s="393"/>
      <c r="AG53" s="359"/>
      <c r="AH53" s="360"/>
      <c r="AI53" s="360"/>
      <c r="AJ53" s="360"/>
      <c r="AK53" s="360"/>
      <c r="AL53" s="361"/>
      <c r="AM53" s="351">
        <v>0</v>
      </c>
      <c r="AN53" s="351">
        <v>0</v>
      </c>
      <c r="AO53" s="328">
        <v>62</v>
      </c>
      <c r="AP53" s="328">
        <v>62</v>
      </c>
      <c r="AQ53" s="328">
        <v>63</v>
      </c>
      <c r="AR53" s="328">
        <v>63</v>
      </c>
      <c r="AS53" s="328">
        <v>0</v>
      </c>
      <c r="AT53" s="351">
        <v>0</v>
      </c>
      <c r="AU53" s="351">
        <v>0</v>
      </c>
      <c r="AV53" s="351">
        <v>0</v>
      </c>
      <c r="AW53" s="351">
        <v>0</v>
      </c>
      <c r="AX53" s="351">
        <v>0</v>
      </c>
      <c r="AY53" s="351">
        <v>0</v>
      </c>
      <c r="AZ53" s="351">
        <v>0</v>
      </c>
      <c r="BA53" s="351">
        <v>0</v>
      </c>
      <c r="BB53" s="362">
        <f t="shared" si="1"/>
        <v>250</v>
      </c>
      <c r="BI53">
        <v>0</v>
      </c>
      <c r="BJ53">
        <v>0</v>
      </c>
      <c r="BK53">
        <v>13</v>
      </c>
      <c r="BL53">
        <v>14</v>
      </c>
      <c r="BM53">
        <v>14</v>
      </c>
      <c r="BN53">
        <v>14</v>
      </c>
      <c r="BO53">
        <v>14</v>
      </c>
      <c r="BP53">
        <v>0</v>
      </c>
      <c r="BQ53">
        <v>0</v>
      </c>
      <c r="BR53">
        <v>0</v>
      </c>
      <c r="BS53">
        <v>0</v>
      </c>
      <c r="BT53">
        <v>0</v>
      </c>
      <c r="BU53">
        <v>0</v>
      </c>
      <c r="BV53">
        <v>0</v>
      </c>
      <c r="BW53">
        <v>0</v>
      </c>
      <c r="BX53">
        <f t="shared" si="2"/>
        <v>69</v>
      </c>
    </row>
    <row r="54" spans="1:76" ht="42.75" x14ac:dyDescent="0.45">
      <c r="A54" s="345" t="s">
        <v>379</v>
      </c>
      <c r="B54" s="345" t="s">
        <v>143</v>
      </c>
      <c r="C54" s="359"/>
      <c r="D54" s="348">
        <v>44309</v>
      </c>
      <c r="E54" s="406" t="s">
        <v>247</v>
      </c>
      <c r="F54" s="349" t="s">
        <v>1402</v>
      </c>
      <c r="G54" s="349" t="s">
        <v>380</v>
      </c>
      <c r="H54" s="351">
        <v>645</v>
      </c>
      <c r="I54" s="351">
        <v>0</v>
      </c>
      <c r="J54" s="351">
        <v>645</v>
      </c>
      <c r="K54" s="359"/>
      <c r="L54" s="359"/>
      <c r="M54" s="351" t="s">
        <v>366</v>
      </c>
      <c r="N54" s="351" t="s">
        <v>321</v>
      </c>
      <c r="O54" s="359"/>
      <c r="P54" s="359"/>
      <c r="Q54" s="359"/>
      <c r="R54" s="353" t="s">
        <v>367</v>
      </c>
      <c r="S54" s="391" t="s">
        <v>1436</v>
      </c>
      <c r="T54" s="351">
        <v>0</v>
      </c>
      <c r="U54" s="351">
        <v>1.95</v>
      </c>
      <c r="V54" s="328">
        <v>645</v>
      </c>
      <c r="W54" s="354">
        <v>111</v>
      </c>
      <c r="X54" s="354">
        <v>84</v>
      </c>
      <c r="Y54" s="354">
        <v>195</v>
      </c>
      <c r="Z54" s="355">
        <f t="shared" si="0"/>
        <v>30.232558139534881</v>
      </c>
      <c r="AA54" s="356" t="s">
        <v>381</v>
      </c>
      <c r="AB54" s="352" t="s">
        <v>152</v>
      </c>
      <c r="AC54" s="345"/>
      <c r="AD54" s="373" t="s">
        <v>1476</v>
      </c>
      <c r="AE54" s="393"/>
      <c r="AF54" s="393"/>
      <c r="AG54" s="359"/>
      <c r="AH54" s="360"/>
      <c r="AI54" s="360"/>
      <c r="AJ54" s="360"/>
      <c r="AK54" s="360"/>
      <c r="AL54" s="409"/>
      <c r="AM54" s="328">
        <v>322</v>
      </c>
      <c r="AN54" s="328">
        <v>323</v>
      </c>
      <c r="AO54" s="328">
        <v>0</v>
      </c>
      <c r="AP54" s="328">
        <v>0</v>
      </c>
      <c r="AQ54" s="328">
        <v>0</v>
      </c>
      <c r="AR54" s="351">
        <v>0</v>
      </c>
      <c r="AS54" s="351">
        <v>0</v>
      </c>
      <c r="AT54" s="351">
        <v>0</v>
      </c>
      <c r="AU54" s="351">
        <v>0</v>
      </c>
      <c r="AV54" s="351">
        <v>0</v>
      </c>
      <c r="AW54" s="351">
        <v>0</v>
      </c>
      <c r="AX54" s="351">
        <v>0</v>
      </c>
      <c r="AY54" s="351">
        <v>0</v>
      </c>
      <c r="AZ54" s="351">
        <v>0</v>
      </c>
      <c r="BA54" s="351">
        <v>0</v>
      </c>
      <c r="BB54" s="362">
        <f t="shared" si="1"/>
        <v>645</v>
      </c>
      <c r="BI54">
        <v>39</v>
      </c>
      <c r="BJ54">
        <v>39</v>
      </c>
      <c r="BK54">
        <v>39</v>
      </c>
      <c r="BL54">
        <v>39</v>
      </c>
      <c r="BM54">
        <v>39</v>
      </c>
      <c r="BN54">
        <v>0</v>
      </c>
      <c r="BO54">
        <v>0</v>
      </c>
      <c r="BP54">
        <v>0</v>
      </c>
      <c r="BQ54">
        <v>0</v>
      </c>
      <c r="BR54">
        <v>0</v>
      </c>
      <c r="BS54">
        <v>0</v>
      </c>
      <c r="BT54">
        <v>0</v>
      </c>
      <c r="BU54">
        <v>0</v>
      </c>
      <c r="BV54">
        <v>0</v>
      </c>
      <c r="BW54">
        <v>0</v>
      </c>
      <c r="BX54">
        <f t="shared" si="2"/>
        <v>195</v>
      </c>
    </row>
    <row r="55" spans="1:76" ht="42.75" x14ac:dyDescent="0.45">
      <c r="A55" s="345" t="s">
        <v>382</v>
      </c>
      <c r="B55" s="345" t="s">
        <v>161</v>
      </c>
      <c r="C55" s="359"/>
      <c r="D55" s="348">
        <v>43994</v>
      </c>
      <c r="E55" s="348">
        <v>44887</v>
      </c>
      <c r="F55" s="349" t="s">
        <v>1403</v>
      </c>
      <c r="G55" s="345"/>
      <c r="H55" s="351">
        <v>9</v>
      </c>
      <c r="I55" s="351">
        <v>0</v>
      </c>
      <c r="J55" s="351">
        <v>9</v>
      </c>
      <c r="K55" s="359"/>
      <c r="L55" s="351" t="s">
        <v>76</v>
      </c>
      <c r="M55" s="351" t="s">
        <v>281</v>
      </c>
      <c r="N55" s="351" t="s">
        <v>321</v>
      </c>
      <c r="O55" s="359"/>
      <c r="P55" s="359"/>
      <c r="Q55" s="359"/>
      <c r="R55" s="353" t="s">
        <v>147</v>
      </c>
      <c r="S55" s="391" t="s">
        <v>1437</v>
      </c>
      <c r="T55" s="351" t="s">
        <v>383</v>
      </c>
      <c r="U55" s="351">
        <v>0.03</v>
      </c>
      <c r="V55" s="328">
        <v>9</v>
      </c>
      <c r="W55" s="354">
        <v>0</v>
      </c>
      <c r="X55" s="354">
        <v>0</v>
      </c>
      <c r="Y55" s="354">
        <v>0</v>
      </c>
      <c r="Z55" s="355">
        <f t="shared" si="0"/>
        <v>0</v>
      </c>
      <c r="AA55" s="392" t="s">
        <v>384</v>
      </c>
      <c r="AB55" s="352" t="s">
        <v>152</v>
      </c>
      <c r="AC55" s="373" t="s">
        <v>1477</v>
      </c>
      <c r="AD55" s="373" t="s">
        <v>385</v>
      </c>
      <c r="AE55" s="393"/>
      <c r="AF55" s="393"/>
      <c r="AG55" s="359"/>
      <c r="AH55" s="360"/>
      <c r="AI55" s="360"/>
      <c r="AJ55" s="360"/>
      <c r="AK55" s="360"/>
      <c r="AL55" s="361"/>
      <c r="AM55" s="328">
        <v>9</v>
      </c>
      <c r="AN55" s="351">
        <v>0</v>
      </c>
      <c r="AO55" s="351">
        <v>0</v>
      </c>
      <c r="AP55" s="351">
        <v>0</v>
      </c>
      <c r="AQ55" s="351">
        <v>0</v>
      </c>
      <c r="AR55" s="351">
        <v>0</v>
      </c>
      <c r="AS55" s="351">
        <v>0</v>
      </c>
      <c r="AT55" s="351">
        <v>0</v>
      </c>
      <c r="AU55" s="351">
        <v>0</v>
      </c>
      <c r="AV55" s="351">
        <v>0</v>
      </c>
      <c r="AW55" s="351">
        <v>0</v>
      </c>
      <c r="AX55" s="351">
        <v>0</v>
      </c>
      <c r="AY55" s="351">
        <v>0</v>
      </c>
      <c r="AZ55" s="351">
        <v>0</v>
      </c>
      <c r="BA55" s="351">
        <v>0</v>
      </c>
      <c r="BB55" s="362">
        <f t="shared" si="1"/>
        <v>9</v>
      </c>
      <c r="BX55">
        <f t="shared" si="2"/>
        <v>0</v>
      </c>
    </row>
    <row r="56" spans="1:76" ht="42.75" x14ac:dyDescent="0.45">
      <c r="A56" s="345" t="s">
        <v>386</v>
      </c>
      <c r="B56" s="345" t="s">
        <v>143</v>
      </c>
      <c r="C56" s="359"/>
      <c r="D56" s="348">
        <v>45233</v>
      </c>
      <c r="E56" s="359"/>
      <c r="F56" s="349" t="s">
        <v>1404</v>
      </c>
      <c r="G56" s="345" t="s">
        <v>387</v>
      </c>
      <c r="H56" s="351">
        <v>40</v>
      </c>
      <c r="I56" s="351">
        <v>0</v>
      </c>
      <c r="J56" s="351">
        <v>40</v>
      </c>
      <c r="K56" s="359"/>
      <c r="L56" s="351" t="s">
        <v>76</v>
      </c>
      <c r="M56" s="351" t="s">
        <v>355</v>
      </c>
      <c r="N56" s="351" t="s">
        <v>321</v>
      </c>
      <c r="O56" s="359"/>
      <c r="P56" s="359"/>
      <c r="Q56" s="359"/>
      <c r="R56" s="351" t="s">
        <v>147</v>
      </c>
      <c r="S56" s="351" t="s">
        <v>147</v>
      </c>
      <c r="T56" s="351">
        <v>0</v>
      </c>
      <c r="U56" s="351">
        <v>0.33</v>
      </c>
      <c r="V56" s="328">
        <v>40</v>
      </c>
      <c r="W56" s="354">
        <v>0</v>
      </c>
      <c r="X56" s="354">
        <v>0</v>
      </c>
      <c r="Y56" s="354">
        <v>0</v>
      </c>
      <c r="Z56" s="354">
        <f t="shared" si="0"/>
        <v>0</v>
      </c>
      <c r="AA56" s="430" t="s">
        <v>388</v>
      </c>
      <c r="AB56" s="351" t="s">
        <v>164</v>
      </c>
      <c r="AC56" s="345"/>
      <c r="AD56" s="373" t="s">
        <v>389</v>
      </c>
      <c r="AE56" s="393"/>
      <c r="AF56" s="393"/>
      <c r="AG56" s="359"/>
      <c r="AH56" s="360"/>
      <c r="AI56" s="360"/>
      <c r="AJ56" s="360"/>
      <c r="AK56" s="360"/>
      <c r="AL56" s="361"/>
      <c r="AM56" s="328">
        <v>0</v>
      </c>
      <c r="AN56" s="328">
        <v>20</v>
      </c>
      <c r="AO56" s="328">
        <v>20</v>
      </c>
      <c r="AP56" s="328">
        <v>0</v>
      </c>
      <c r="AQ56" s="328">
        <v>0</v>
      </c>
      <c r="AR56" s="328">
        <v>0</v>
      </c>
      <c r="AS56" s="328">
        <v>0</v>
      </c>
      <c r="AT56" s="328">
        <v>0</v>
      </c>
      <c r="AU56" s="328">
        <v>0</v>
      </c>
      <c r="AV56" s="328">
        <v>0</v>
      </c>
      <c r="AW56" s="328">
        <v>0</v>
      </c>
      <c r="AX56" s="328">
        <v>0</v>
      </c>
      <c r="AY56" s="328">
        <v>0</v>
      </c>
      <c r="AZ56" s="328">
        <v>0</v>
      </c>
      <c r="BA56" s="328">
        <v>0</v>
      </c>
      <c r="BB56" s="362">
        <f t="shared" si="1"/>
        <v>40</v>
      </c>
    </row>
    <row r="57" spans="1:76" ht="149.25" customHeight="1" x14ac:dyDescent="0.45">
      <c r="A57" s="345" t="s">
        <v>390</v>
      </c>
      <c r="B57" s="345" t="s">
        <v>143</v>
      </c>
      <c r="C57" s="359"/>
      <c r="D57" s="348">
        <v>44882</v>
      </c>
      <c r="E57" s="348">
        <v>45076</v>
      </c>
      <c r="F57" s="349" t="s">
        <v>1405</v>
      </c>
      <c r="G57" s="349" t="s">
        <v>380</v>
      </c>
      <c r="H57" s="351">
        <v>143</v>
      </c>
      <c r="I57" s="351">
        <v>84</v>
      </c>
      <c r="J57" s="351">
        <v>59</v>
      </c>
      <c r="K57" s="359"/>
      <c r="L57" s="359"/>
      <c r="M57" s="351" t="s">
        <v>391</v>
      </c>
      <c r="N57" s="351" t="s">
        <v>321</v>
      </c>
      <c r="O57" s="359"/>
      <c r="P57" s="359"/>
      <c r="Q57" s="359"/>
      <c r="R57" s="353" t="s">
        <v>147</v>
      </c>
      <c r="S57" s="391" t="s">
        <v>392</v>
      </c>
      <c r="T57" s="351">
        <v>0</v>
      </c>
      <c r="U57" s="351">
        <v>0.77</v>
      </c>
      <c r="V57" s="328">
        <v>59</v>
      </c>
      <c r="W57" s="354">
        <v>20</v>
      </c>
      <c r="X57" s="354">
        <v>39</v>
      </c>
      <c r="Y57" s="354">
        <v>59</v>
      </c>
      <c r="Z57" s="355">
        <f t="shared" si="0"/>
        <v>100</v>
      </c>
      <c r="AA57" s="356" t="s">
        <v>393</v>
      </c>
      <c r="AB57" s="352" t="s">
        <v>152</v>
      </c>
      <c r="AC57" s="373" t="s">
        <v>394</v>
      </c>
      <c r="AD57" s="373" t="s">
        <v>1344</v>
      </c>
      <c r="AE57" s="393"/>
      <c r="AF57" s="393"/>
      <c r="AG57" s="359"/>
      <c r="AH57" s="360"/>
      <c r="AI57" s="360"/>
      <c r="AJ57" s="360"/>
      <c r="AK57" s="360"/>
      <c r="AL57" s="361"/>
      <c r="AM57" s="351">
        <v>0</v>
      </c>
      <c r="AN57" s="351">
        <v>0</v>
      </c>
      <c r="AO57" s="328">
        <v>59</v>
      </c>
      <c r="AP57" s="351">
        <v>0</v>
      </c>
      <c r="AQ57" s="351">
        <v>0</v>
      </c>
      <c r="AR57" s="351">
        <v>0</v>
      </c>
      <c r="AS57" s="351">
        <v>0</v>
      </c>
      <c r="AT57" s="351">
        <v>0</v>
      </c>
      <c r="AU57" s="351">
        <v>0</v>
      </c>
      <c r="AV57" s="351">
        <v>0</v>
      </c>
      <c r="AW57" s="351">
        <v>0</v>
      </c>
      <c r="AX57" s="351">
        <v>0</v>
      </c>
      <c r="AY57" s="351">
        <v>0</v>
      </c>
      <c r="AZ57" s="351">
        <v>0</v>
      </c>
      <c r="BA57" s="351">
        <v>0</v>
      </c>
      <c r="BB57" s="362">
        <f t="shared" si="1"/>
        <v>59</v>
      </c>
      <c r="BI57">
        <v>19</v>
      </c>
      <c r="BJ57">
        <v>20</v>
      </c>
      <c r="BK57">
        <v>20</v>
      </c>
      <c r="BL57">
        <v>0</v>
      </c>
      <c r="BM57">
        <v>0</v>
      </c>
      <c r="BN57">
        <v>0</v>
      </c>
      <c r="BO57">
        <v>0</v>
      </c>
      <c r="BP57">
        <v>0</v>
      </c>
      <c r="BQ57">
        <v>0</v>
      </c>
      <c r="BR57">
        <v>0</v>
      </c>
      <c r="BS57">
        <v>0</v>
      </c>
      <c r="BT57">
        <v>0</v>
      </c>
      <c r="BU57">
        <v>0</v>
      </c>
      <c r="BV57">
        <v>0</v>
      </c>
      <c r="BW57">
        <v>0</v>
      </c>
      <c r="BX57">
        <f t="shared" si="2"/>
        <v>59</v>
      </c>
    </row>
    <row r="58" spans="1:76" x14ac:dyDescent="0.45">
      <c r="A58" s="345"/>
      <c r="B58" s="345"/>
      <c r="C58" s="359"/>
      <c r="D58" s="359"/>
      <c r="E58" s="359"/>
      <c r="F58" s="349"/>
      <c r="G58" s="345"/>
      <c r="H58" s="351"/>
      <c r="I58" s="328"/>
      <c r="J58" s="328"/>
      <c r="K58" s="359"/>
      <c r="L58" s="359"/>
      <c r="M58" s="385"/>
      <c r="N58" s="351"/>
      <c r="O58" s="359"/>
      <c r="P58" s="359"/>
      <c r="Q58" s="359"/>
      <c r="R58" s="359"/>
      <c r="S58" s="351"/>
      <c r="T58" s="375"/>
      <c r="U58" s="328"/>
      <c r="V58" s="328"/>
      <c r="W58" s="354"/>
      <c r="X58" s="354"/>
      <c r="Y58" s="354"/>
      <c r="Z58" s="355"/>
      <c r="AA58" s="356"/>
      <c r="AB58" s="359"/>
      <c r="AC58" s="349"/>
      <c r="AD58" s="349"/>
      <c r="AE58" s="393"/>
      <c r="AF58" s="393"/>
      <c r="AG58" s="362" t="s">
        <v>69</v>
      </c>
      <c r="AH58" s="431"/>
      <c r="AI58" s="431"/>
      <c r="AJ58" s="431"/>
      <c r="AK58" s="431"/>
      <c r="AL58" s="432"/>
      <c r="AM58" s="433">
        <f t="shared" ref="AM58:BB58" si="3">SUM(AM5:AM57)</f>
        <v>1520</v>
      </c>
      <c r="AN58" s="433">
        <f t="shared" si="3"/>
        <v>1555</v>
      </c>
      <c r="AO58" s="433">
        <f t="shared" si="3"/>
        <v>2054</v>
      </c>
      <c r="AP58" s="433">
        <f t="shared" si="3"/>
        <v>1958</v>
      </c>
      <c r="AQ58" s="433">
        <f t="shared" si="3"/>
        <v>2022</v>
      </c>
      <c r="AR58" s="433">
        <f t="shared" si="3"/>
        <v>1793</v>
      </c>
      <c r="AS58" s="433">
        <f t="shared" si="3"/>
        <v>1540</v>
      </c>
      <c r="AT58" s="433">
        <f t="shared" si="3"/>
        <v>1230</v>
      </c>
      <c r="AU58" s="433">
        <f t="shared" si="3"/>
        <v>345</v>
      </c>
      <c r="AV58" s="433">
        <f t="shared" si="3"/>
        <v>270</v>
      </c>
      <c r="AW58" s="433">
        <f t="shared" si="3"/>
        <v>0</v>
      </c>
      <c r="AX58" s="433">
        <f t="shared" si="3"/>
        <v>0</v>
      </c>
      <c r="AY58" s="433">
        <f t="shared" si="3"/>
        <v>0</v>
      </c>
      <c r="AZ58" s="433">
        <f t="shared" si="3"/>
        <v>0</v>
      </c>
      <c r="BA58" s="433">
        <f t="shared" si="3"/>
        <v>0</v>
      </c>
      <c r="BB58" s="362">
        <f t="shared" si="3"/>
        <v>14287</v>
      </c>
      <c r="BI58" s="2">
        <f t="shared" ref="BI58:BX58" si="4">SUM(BI5:BI57)</f>
        <v>253</v>
      </c>
      <c r="BJ58" s="2">
        <f t="shared" si="4"/>
        <v>359</v>
      </c>
      <c r="BK58" s="2">
        <f t="shared" si="4"/>
        <v>684</v>
      </c>
      <c r="BL58" s="2">
        <f t="shared" si="4"/>
        <v>629</v>
      </c>
      <c r="BM58" s="2">
        <f t="shared" si="4"/>
        <v>605</v>
      </c>
      <c r="BN58" s="2">
        <f t="shared" si="4"/>
        <v>620</v>
      </c>
      <c r="BO58" s="2">
        <f t="shared" si="4"/>
        <v>444</v>
      </c>
      <c r="BP58" s="2">
        <f t="shared" si="4"/>
        <v>288</v>
      </c>
      <c r="BQ58" s="2">
        <f t="shared" si="4"/>
        <v>197</v>
      </c>
      <c r="BR58" s="2">
        <f t="shared" si="4"/>
        <v>114</v>
      </c>
      <c r="BS58" s="2">
        <f t="shared" si="4"/>
        <v>0</v>
      </c>
      <c r="BT58" s="2">
        <f t="shared" si="4"/>
        <v>0</v>
      </c>
      <c r="BU58" s="2">
        <f t="shared" si="4"/>
        <v>0</v>
      </c>
      <c r="BV58" s="2">
        <f t="shared" si="4"/>
        <v>0</v>
      </c>
      <c r="BW58" s="2">
        <f t="shared" si="4"/>
        <v>0</v>
      </c>
      <c r="BX58" s="2">
        <f t="shared" si="4"/>
        <v>4193</v>
      </c>
    </row>
    <row r="59" spans="1:76" x14ac:dyDescent="0.45">
      <c r="F59" s="140"/>
      <c r="H59" s="42"/>
      <c r="I59" s="141"/>
      <c r="J59" s="141"/>
      <c r="M59" s="149"/>
      <c r="N59" s="42"/>
      <c r="S59" s="42"/>
      <c r="T59" s="142"/>
      <c r="U59" s="141"/>
      <c r="V59" s="141"/>
      <c r="W59" s="227"/>
      <c r="X59" s="227"/>
      <c r="Y59" s="227"/>
      <c r="Z59" s="236"/>
      <c r="AA59" s="305"/>
      <c r="AC59" s="140"/>
      <c r="AD59" s="140"/>
      <c r="AG59" s="2"/>
      <c r="AH59" s="74"/>
      <c r="AI59" s="74"/>
      <c r="AJ59" s="74"/>
      <c r="AK59" s="74"/>
      <c r="AL59" s="240"/>
      <c r="AM59" s="274"/>
      <c r="AN59" s="274"/>
      <c r="AO59" s="274"/>
      <c r="AP59" s="274"/>
      <c r="AQ59" s="274"/>
      <c r="AR59" s="274"/>
      <c r="AS59" s="274"/>
      <c r="AT59" s="274"/>
      <c r="AU59" s="274"/>
      <c r="AV59" s="274"/>
      <c r="AW59" s="274"/>
      <c r="AX59" s="274"/>
      <c r="AY59" s="274"/>
      <c r="AZ59" s="274"/>
      <c r="BA59" s="274"/>
      <c r="BB59" s="2"/>
      <c r="BI59" s="2"/>
      <c r="BJ59" s="2"/>
      <c r="BK59" s="2"/>
      <c r="BL59" s="2"/>
      <c r="BM59" s="2"/>
      <c r="BN59" s="2"/>
      <c r="BO59" s="2"/>
      <c r="BP59" s="2"/>
      <c r="BQ59" s="2"/>
      <c r="BR59" s="2"/>
      <c r="BS59" s="2"/>
      <c r="BT59" s="2"/>
      <c r="BU59" s="2"/>
      <c r="BV59" s="2"/>
      <c r="BW59" s="2"/>
      <c r="BX59" s="2"/>
    </row>
    <row r="60" spans="1:76" x14ac:dyDescent="0.45">
      <c r="F60" s="140"/>
      <c r="H60" s="42"/>
      <c r="I60" s="141"/>
      <c r="J60" s="141"/>
      <c r="M60" s="149"/>
      <c r="N60" s="42"/>
      <c r="S60" s="42"/>
      <c r="T60" s="142"/>
      <c r="U60" s="141"/>
      <c r="V60" s="141"/>
      <c r="W60" s="227"/>
      <c r="X60" s="227"/>
      <c r="Y60" s="227"/>
      <c r="Z60" s="236"/>
      <c r="AA60" s="305"/>
      <c r="AC60" s="140"/>
      <c r="AD60" s="140"/>
      <c r="AG60" s="2"/>
      <c r="AH60" s="74"/>
      <c r="AI60" s="74"/>
      <c r="AJ60" s="74"/>
      <c r="AK60" s="74"/>
      <c r="AL60" s="240"/>
      <c r="AM60" s="274"/>
      <c r="AN60" s="274"/>
      <c r="AO60" s="274"/>
      <c r="AP60" s="274"/>
      <c r="AQ60" s="274"/>
      <c r="AR60" s="274"/>
      <c r="AS60" s="274"/>
      <c r="AT60" s="274"/>
      <c r="AU60" s="274"/>
      <c r="AV60" s="274"/>
      <c r="AW60" s="274"/>
      <c r="AX60" s="274"/>
      <c r="AY60" s="274"/>
      <c r="AZ60" s="274"/>
      <c r="BA60" s="274"/>
      <c r="BB60" s="2"/>
      <c r="BI60" s="2"/>
      <c r="BJ60" s="2"/>
      <c r="BK60" s="2"/>
      <c r="BL60" s="2"/>
      <c r="BM60" s="2"/>
      <c r="BN60" s="2"/>
      <c r="BO60" s="2"/>
      <c r="BP60" s="2"/>
      <c r="BQ60" s="2"/>
      <c r="BR60" s="2"/>
      <c r="BS60" s="2"/>
      <c r="BT60" s="2"/>
      <c r="BU60" s="2"/>
      <c r="BV60" s="2"/>
      <c r="BW60" s="2"/>
      <c r="BX60" s="2"/>
    </row>
    <row r="61" spans="1:76" x14ac:dyDescent="0.45">
      <c r="F61" s="140"/>
      <c r="H61" s="42"/>
      <c r="I61" s="141"/>
      <c r="J61" s="141"/>
      <c r="M61" s="149"/>
      <c r="N61" s="42"/>
      <c r="S61" s="42"/>
      <c r="T61" s="142"/>
      <c r="U61" s="141"/>
      <c r="V61" s="141"/>
      <c r="W61" s="227"/>
      <c r="X61" s="227"/>
      <c r="Y61" s="227"/>
      <c r="Z61" s="236"/>
      <c r="AA61" s="305"/>
      <c r="AC61" s="140"/>
      <c r="AD61" s="140"/>
      <c r="AG61" s="2"/>
      <c r="AH61" s="74"/>
      <c r="AI61" s="74"/>
      <c r="AJ61" s="74"/>
      <c r="AK61" s="74"/>
      <c r="AL61" s="240"/>
      <c r="AM61" s="274"/>
      <c r="AN61" s="274"/>
      <c r="AO61" s="274"/>
      <c r="AP61" s="274"/>
      <c r="AQ61" s="274"/>
      <c r="AR61" s="274"/>
      <c r="AS61" s="274"/>
      <c r="AT61" s="274"/>
      <c r="AU61" s="274"/>
      <c r="AV61" s="274"/>
      <c r="AW61" s="274"/>
      <c r="AX61" s="274"/>
      <c r="AY61" s="274"/>
      <c r="AZ61" s="274"/>
      <c r="BA61" s="274"/>
      <c r="BB61" s="2"/>
      <c r="BI61" s="2"/>
      <c r="BJ61" s="2"/>
      <c r="BK61" s="2"/>
      <c r="BL61" s="2"/>
      <c r="BM61" s="2"/>
      <c r="BN61" s="2"/>
      <c r="BO61" s="2"/>
      <c r="BP61" s="2"/>
      <c r="BQ61" s="2"/>
      <c r="BR61" s="2"/>
      <c r="BS61" s="2"/>
      <c r="BT61" s="2"/>
      <c r="BU61" s="2"/>
      <c r="BV61" s="2"/>
      <c r="BW61" s="2"/>
      <c r="BX61" s="2"/>
    </row>
    <row r="62" spans="1:76" x14ac:dyDescent="0.45">
      <c r="F62" s="140"/>
      <c r="H62" s="42"/>
      <c r="I62" s="141"/>
      <c r="J62" s="141"/>
      <c r="M62" s="149"/>
      <c r="N62" s="42"/>
      <c r="S62" s="42"/>
      <c r="T62" s="142"/>
      <c r="U62" s="141"/>
      <c r="V62" s="141"/>
      <c r="W62" s="227"/>
      <c r="X62" s="227"/>
      <c r="Y62" s="227"/>
      <c r="Z62" s="236"/>
      <c r="AA62" s="305"/>
      <c r="AC62" s="140"/>
      <c r="AD62" s="140"/>
      <c r="AG62" s="2"/>
      <c r="AH62" s="74"/>
      <c r="AI62" s="74"/>
      <c r="AJ62" s="74"/>
      <c r="AK62" s="74"/>
      <c r="AL62" s="240"/>
      <c r="AM62" s="274"/>
      <c r="AN62" s="274"/>
      <c r="AO62" s="274"/>
      <c r="AP62" s="274"/>
      <c r="AQ62" s="274"/>
      <c r="AR62" s="274"/>
      <c r="AS62" s="274"/>
      <c r="AT62" s="274"/>
      <c r="AU62" s="274"/>
      <c r="AV62" s="274"/>
      <c r="AW62" s="274"/>
      <c r="AX62" s="274"/>
      <c r="AY62" s="274"/>
      <c r="AZ62" s="274"/>
      <c r="BA62" s="274"/>
      <c r="BB62" s="2"/>
      <c r="BI62" s="2"/>
      <c r="BJ62" s="2"/>
      <c r="BK62" s="2"/>
      <c r="BL62" s="2"/>
      <c r="BM62" s="2"/>
      <c r="BN62" s="2"/>
      <c r="BO62" s="2"/>
      <c r="BP62" s="2"/>
      <c r="BQ62" s="2"/>
      <c r="BR62" s="2"/>
      <c r="BS62" s="2"/>
      <c r="BT62" s="2"/>
      <c r="BU62" s="2"/>
      <c r="BV62" s="2"/>
      <c r="BW62" s="2"/>
      <c r="BX62" s="2"/>
    </row>
    <row r="78" spans="1:55" s="120" customFormat="1" x14ac:dyDescent="0.45">
      <c r="A78" s="300" t="s">
        <v>395</v>
      </c>
      <c r="B78" s="304"/>
      <c r="F78" s="304"/>
      <c r="G78" s="304"/>
      <c r="AA78" s="304"/>
      <c r="AC78" s="304"/>
      <c r="AD78" s="304"/>
      <c r="AM78" s="298"/>
      <c r="AN78" s="298"/>
      <c r="AO78" s="298"/>
      <c r="AP78" s="298"/>
      <c r="AQ78" s="298"/>
      <c r="AR78" s="298"/>
      <c r="AS78" s="298"/>
      <c r="AT78" s="298"/>
      <c r="AU78" s="298"/>
      <c r="AV78" s="298"/>
      <c r="AW78" s="298"/>
      <c r="AX78" s="298"/>
      <c r="AY78" s="298"/>
      <c r="AZ78" s="298"/>
      <c r="BA78" s="298"/>
    </row>
    <row r="79" spans="1:55" x14ac:dyDescent="0.45">
      <c r="A79" s="301" t="s">
        <v>396</v>
      </c>
    </row>
    <row r="80" spans="1:55" s="90" customFormat="1" x14ac:dyDescent="0.45">
      <c r="A80" s="302" t="s">
        <v>398</v>
      </c>
      <c r="B80" s="302" t="s">
        <v>143</v>
      </c>
      <c r="C80" s="267"/>
      <c r="D80" s="268">
        <v>45278</v>
      </c>
      <c r="E80" s="267"/>
      <c r="F80" s="302" t="s">
        <v>399</v>
      </c>
      <c r="G80" s="302"/>
      <c r="H80" s="267">
        <v>102</v>
      </c>
      <c r="I80" s="267">
        <v>39</v>
      </c>
      <c r="J80" s="267"/>
      <c r="K80" s="267"/>
      <c r="L80" s="267"/>
      <c r="M80" s="267"/>
      <c r="N80" s="267"/>
      <c r="O80" s="267"/>
      <c r="P80" s="267"/>
      <c r="Q80" s="267"/>
      <c r="R80" s="267"/>
      <c r="S80" s="267"/>
      <c r="T80" s="267"/>
      <c r="U80" s="267">
        <v>0.21</v>
      </c>
      <c r="V80" s="267"/>
      <c r="W80" s="267"/>
      <c r="X80" s="267"/>
      <c r="Y80" s="267"/>
      <c r="Z80" s="267"/>
      <c r="AA80" s="302"/>
      <c r="AB80" s="267"/>
      <c r="AC80" s="302"/>
      <c r="AD80" s="302"/>
      <c r="AE80" s="239"/>
      <c r="AF80" s="239"/>
      <c r="AH80" s="91"/>
      <c r="AI80" s="91"/>
      <c r="AJ80" s="91"/>
      <c r="AK80" s="91"/>
      <c r="AL80" s="241"/>
      <c r="AM80" s="89"/>
      <c r="AN80" s="89"/>
      <c r="AO80" s="89"/>
      <c r="AP80" s="89"/>
      <c r="AQ80" s="89"/>
      <c r="AR80" s="89"/>
      <c r="AS80" s="89"/>
      <c r="AT80" s="89"/>
      <c r="AU80" s="89"/>
      <c r="AV80" s="89"/>
      <c r="AW80" s="89"/>
      <c r="AX80" s="89"/>
      <c r="AY80" s="89"/>
      <c r="AZ80" s="89"/>
      <c r="BA80" s="89"/>
      <c r="BC80" s="237"/>
    </row>
    <row r="81" spans="1:30" x14ac:dyDescent="0.45">
      <c r="A81" s="302" t="s">
        <v>400</v>
      </c>
      <c r="B81" s="302" t="s">
        <v>143</v>
      </c>
      <c r="C81" s="267"/>
      <c r="D81" s="268">
        <v>44840</v>
      </c>
      <c r="E81" s="267"/>
      <c r="F81" s="302" t="s">
        <v>401</v>
      </c>
      <c r="G81" s="302"/>
      <c r="H81" s="267">
        <v>26</v>
      </c>
      <c r="I81" s="267"/>
      <c r="J81" s="267"/>
      <c r="K81" s="267"/>
      <c r="L81" s="267"/>
      <c r="M81" s="267"/>
      <c r="N81" s="267"/>
      <c r="O81" s="267"/>
      <c r="P81" s="267"/>
      <c r="Q81" s="267"/>
      <c r="R81" s="267"/>
      <c r="S81" s="267"/>
      <c r="T81" s="267"/>
      <c r="U81" s="267">
        <v>0.18</v>
      </c>
      <c r="V81" s="267"/>
      <c r="W81" s="267"/>
      <c r="X81" s="267"/>
      <c r="Y81" s="267"/>
      <c r="Z81" s="267"/>
      <c r="AA81" s="302"/>
      <c r="AB81" s="267"/>
      <c r="AC81" s="302"/>
      <c r="AD81" s="302"/>
    </row>
    <row r="82" spans="1:30" x14ac:dyDescent="0.45">
      <c r="A82" s="302" t="s">
        <v>402</v>
      </c>
      <c r="B82" s="302" t="s">
        <v>143</v>
      </c>
      <c r="C82" s="267"/>
      <c r="D82" s="268">
        <v>44657</v>
      </c>
      <c r="E82" s="267"/>
      <c r="F82" s="302" t="s">
        <v>403</v>
      </c>
      <c r="G82" s="302"/>
      <c r="H82" s="267">
        <v>24</v>
      </c>
      <c r="I82" s="267"/>
      <c r="J82" s="267"/>
      <c r="K82" s="267"/>
      <c r="L82" s="267"/>
      <c r="M82" s="267"/>
      <c r="N82" s="267"/>
      <c r="O82" s="267"/>
      <c r="P82" s="267"/>
      <c r="Q82" s="267"/>
      <c r="R82" s="267"/>
      <c r="S82" s="267"/>
      <c r="T82" s="267"/>
      <c r="U82" s="267">
        <v>0.12</v>
      </c>
      <c r="V82" s="267"/>
      <c r="W82" s="267"/>
      <c r="X82" s="267"/>
      <c r="Y82" s="267"/>
      <c r="Z82" s="267"/>
      <c r="AA82" s="302"/>
      <c r="AB82" s="267"/>
      <c r="AC82" s="302" t="s">
        <v>404</v>
      </c>
      <c r="AD82" s="302"/>
    </row>
    <row r="83" spans="1:30" x14ac:dyDescent="0.45">
      <c r="A83" s="302" t="s">
        <v>405</v>
      </c>
      <c r="B83" s="302" t="s">
        <v>143</v>
      </c>
      <c r="C83" s="267"/>
      <c r="D83" s="268">
        <v>44869</v>
      </c>
      <c r="E83" s="267"/>
      <c r="F83" s="302" t="s">
        <v>406</v>
      </c>
      <c r="G83" s="302"/>
      <c r="H83" s="267">
        <v>88</v>
      </c>
      <c r="I83" s="267"/>
      <c r="J83" s="267"/>
      <c r="K83" s="267"/>
      <c r="L83" s="267"/>
      <c r="M83" s="267"/>
      <c r="N83" s="267"/>
      <c r="O83" s="267"/>
      <c r="P83" s="267"/>
      <c r="Q83" s="267"/>
      <c r="R83" s="267"/>
      <c r="S83" s="267"/>
      <c r="T83" s="267"/>
      <c r="U83" s="267">
        <v>0.13</v>
      </c>
      <c r="V83" s="267"/>
      <c r="W83" s="267"/>
      <c r="X83" s="267"/>
      <c r="Y83" s="267"/>
      <c r="Z83" s="267"/>
      <c r="AA83" s="302"/>
      <c r="AB83" s="267"/>
      <c r="AC83" s="302"/>
      <c r="AD83" s="302"/>
    </row>
    <row r="84" spans="1:30" x14ac:dyDescent="0.45">
      <c r="A84" s="302" t="s">
        <v>407</v>
      </c>
      <c r="B84" s="302" t="s">
        <v>143</v>
      </c>
      <c r="C84" s="267"/>
      <c r="D84" s="268">
        <v>45322</v>
      </c>
      <c r="E84" s="267"/>
      <c r="F84" s="302" t="s">
        <v>408</v>
      </c>
      <c r="G84" s="302"/>
      <c r="H84" s="267">
        <v>24</v>
      </c>
      <c r="I84" s="267">
        <v>6</v>
      </c>
      <c r="J84" s="267">
        <v>18</v>
      </c>
      <c r="K84" s="267"/>
      <c r="L84" s="267"/>
      <c r="M84" s="267"/>
      <c r="N84" s="267"/>
      <c r="O84" s="267"/>
      <c r="P84" s="267"/>
      <c r="Q84" s="267"/>
      <c r="R84" s="267"/>
      <c r="S84" s="267"/>
      <c r="T84" s="267"/>
      <c r="U84" s="269">
        <v>6.59E-2</v>
      </c>
      <c r="V84" s="267"/>
      <c r="W84" s="267"/>
      <c r="X84" s="267"/>
      <c r="Y84" s="267"/>
      <c r="Z84" s="267"/>
      <c r="AA84" s="302"/>
      <c r="AB84" s="267"/>
      <c r="AC84" s="302" t="s">
        <v>409</v>
      </c>
      <c r="AD84" s="302"/>
    </row>
    <row r="85" spans="1:30" x14ac:dyDescent="0.45">
      <c r="A85" s="302" t="s">
        <v>702</v>
      </c>
      <c r="B85" s="302" t="s">
        <v>143</v>
      </c>
      <c r="C85" s="267"/>
      <c r="D85" s="268">
        <v>44092</v>
      </c>
      <c r="E85" s="267"/>
      <c r="F85" s="302" t="s">
        <v>1154</v>
      </c>
      <c r="G85" s="302"/>
      <c r="H85" s="267">
        <v>29</v>
      </c>
      <c r="I85" s="267">
        <v>0</v>
      </c>
      <c r="J85" s="267">
        <v>29</v>
      </c>
      <c r="K85" s="267"/>
      <c r="L85" s="267"/>
      <c r="M85" s="267"/>
      <c r="N85" s="267"/>
      <c r="O85" s="267"/>
      <c r="P85" s="267"/>
      <c r="Q85" s="267"/>
      <c r="R85" s="267"/>
      <c r="S85" s="267"/>
      <c r="T85" s="267"/>
      <c r="U85" s="269">
        <v>7.0000000000000007E-2</v>
      </c>
      <c r="V85" s="267"/>
      <c r="W85" s="267"/>
      <c r="X85" s="267"/>
      <c r="Y85" s="267"/>
      <c r="Z85" s="267"/>
      <c r="AA85" s="302"/>
      <c r="AB85" s="267"/>
      <c r="AC85" s="305"/>
      <c r="AD85" s="302"/>
    </row>
    <row r="86" spans="1:30" x14ac:dyDescent="0.45">
      <c r="A86" s="302"/>
      <c r="B86" s="302"/>
      <c r="C86" s="267"/>
      <c r="D86" s="268"/>
      <c r="E86" s="267"/>
      <c r="F86" s="302"/>
      <c r="G86" s="302"/>
      <c r="H86" s="267"/>
      <c r="I86" s="267"/>
      <c r="J86" s="267"/>
      <c r="K86" s="267"/>
      <c r="L86" s="267"/>
      <c r="M86" s="267"/>
      <c r="N86" s="267"/>
      <c r="O86" s="267"/>
      <c r="P86" s="267"/>
      <c r="Q86" s="267"/>
      <c r="R86" s="267"/>
      <c r="S86" s="267"/>
      <c r="T86" s="267"/>
      <c r="U86" s="269"/>
      <c r="V86" s="267"/>
      <c r="W86" s="267"/>
      <c r="X86" s="267"/>
      <c r="Y86" s="267"/>
      <c r="Z86" s="267"/>
      <c r="AA86" s="302"/>
      <c r="AB86" s="267"/>
      <c r="AC86" s="305"/>
      <c r="AD86" s="302"/>
    </row>
    <row r="87" spans="1:30" x14ac:dyDescent="0.45">
      <c r="A87" s="302"/>
      <c r="B87" s="302"/>
      <c r="C87" s="267"/>
      <c r="D87" s="268"/>
      <c r="E87" s="267"/>
      <c r="F87" s="302"/>
      <c r="G87" s="302"/>
      <c r="H87" s="267"/>
      <c r="I87" s="267"/>
      <c r="J87" s="267"/>
      <c r="K87" s="267"/>
      <c r="L87" s="267"/>
      <c r="M87" s="267"/>
      <c r="N87" s="267"/>
      <c r="O87" s="267"/>
      <c r="P87" s="267"/>
      <c r="Q87" s="267"/>
      <c r="R87" s="267"/>
      <c r="S87" s="267"/>
      <c r="T87" s="267"/>
      <c r="U87" s="269"/>
      <c r="V87" s="267"/>
      <c r="W87" s="267"/>
      <c r="X87" s="267"/>
      <c r="Y87" s="267"/>
      <c r="Z87" s="267"/>
      <c r="AA87" s="302"/>
      <c r="AB87" s="267"/>
      <c r="AC87" s="305"/>
      <c r="AD87" s="302"/>
    </row>
    <row r="91" spans="1:30" x14ac:dyDescent="0.45">
      <c r="A91" s="301" t="s">
        <v>412</v>
      </c>
    </row>
    <row r="102" spans="1:21" x14ac:dyDescent="0.45">
      <c r="A102" s="303"/>
      <c r="B102" s="303"/>
      <c r="D102" s="262"/>
      <c r="F102" s="303"/>
      <c r="H102" s="261"/>
      <c r="I102" s="261"/>
      <c r="U102" s="261"/>
    </row>
    <row r="103" spans="1:21" x14ac:dyDescent="0.45">
      <c r="A103" s="303"/>
      <c r="B103" s="303"/>
      <c r="D103" s="262"/>
      <c r="F103" s="303"/>
      <c r="H103" s="261"/>
      <c r="U103" s="261"/>
    </row>
    <row r="104" spans="1:21" x14ac:dyDescent="0.45">
      <c r="A104" s="301"/>
    </row>
    <row r="105" spans="1:21" x14ac:dyDescent="0.45">
      <c r="A105" s="273"/>
      <c r="B105" s="273"/>
    </row>
    <row r="112" spans="1:21" x14ac:dyDescent="0.45">
      <c r="A112" s="301" t="s">
        <v>65</v>
      </c>
    </row>
    <row r="113" spans="1:54" x14ac:dyDescent="0.45">
      <c r="A113" s="51" t="s">
        <v>411</v>
      </c>
    </row>
    <row r="114" spans="1:54" x14ac:dyDescent="0.45">
      <c r="BA114" s="565" t="s">
        <v>1414</v>
      </c>
      <c r="BB114" s="569"/>
    </row>
    <row r="115" spans="1:54" x14ac:dyDescent="0.45">
      <c r="BA115" s="569" t="s">
        <v>146</v>
      </c>
      <c r="BB115" s="568">
        <f>SUMIF(N5:N57,"Acton",BB5:BB57)</f>
        <v>2499</v>
      </c>
    </row>
    <row r="116" spans="1:54" x14ac:dyDescent="0.45">
      <c r="BA116" s="569" t="s">
        <v>197</v>
      </c>
      <c r="BB116" s="568">
        <f>SUMIF(N5:N57,"Ealing",BB5:BB57)</f>
        <v>531</v>
      </c>
    </row>
    <row r="117" spans="1:54" x14ac:dyDescent="0.45">
      <c r="BA117" s="569" t="s">
        <v>250</v>
      </c>
      <c r="BB117" s="568">
        <f>SUMIF(N5:N57,"Greenford",BB5:BB57)</f>
        <v>1654</v>
      </c>
    </row>
    <row r="118" spans="1:54" x14ac:dyDescent="0.45">
      <c r="BA118" s="569" t="s">
        <v>272</v>
      </c>
      <c r="BB118" s="568">
        <f>SUMIF(N5:N57,"Hanwell",BB5:BB57)</f>
        <v>837</v>
      </c>
    </row>
    <row r="119" spans="1:54" x14ac:dyDescent="0.45">
      <c r="BA119" s="569" t="s">
        <v>306</v>
      </c>
      <c r="BB119" s="568">
        <f>SUMIF(N5:N57,"Northolt",BB5:BB57)</f>
        <v>92</v>
      </c>
    </row>
    <row r="120" spans="1:54" x14ac:dyDescent="0.45">
      <c r="BA120" s="569" t="s">
        <v>397</v>
      </c>
      <c r="BB120" s="568">
        <f>SUMIF(N5:N57,"Perivale",BB5:BB57)</f>
        <v>278</v>
      </c>
    </row>
    <row r="121" spans="1:54" x14ac:dyDescent="0.45">
      <c r="BA121" s="569" t="s">
        <v>321</v>
      </c>
      <c r="BB121" s="568">
        <f>SUMIF(N5:N57,"Southall",BB5:BB57)</f>
        <v>8396</v>
      </c>
    </row>
  </sheetData>
  <sheetProtection algorithmName="SHA-512" hashValue="QcDdN83TiQ3BP26tBWxttPcnWy/7MCqpOShPCnExHEXnjIuy4rfCUV/7TA4C5qQ0ErnbtbCY1eYFQ+yeyqYKEg==" saltValue="4HvDYNwPZhCqsgoy49+DKA==" spinCount="100000" sheet="1" objects="1" scenarios="1"/>
  <autoFilter ref="N1:N68" xr:uid="{22BEC2D2-A415-43C7-87E5-8D209DD12579}"/>
  <mergeCells count="1">
    <mergeCell ref="H3:J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347F-6FE0-4FDA-9898-A3F40C9550CC}">
  <sheetPr>
    <tabColor rgb="FF99FF33"/>
  </sheetPr>
  <dimension ref="A1:BA47"/>
  <sheetViews>
    <sheetView zoomScale="70" zoomScaleNormal="70" workbookViewId="0">
      <pane ySplit="4" topLeftCell="A5" activePane="bottomLeft" state="frozen"/>
      <selection activeCell="F1" sqref="F1"/>
      <selection pane="bottomLeft"/>
    </sheetView>
  </sheetViews>
  <sheetFormatPr defaultRowHeight="14.25" x14ac:dyDescent="0.45"/>
  <cols>
    <col min="1" max="1" width="33" style="51" bestFit="1" customWidth="1"/>
    <col min="2" max="2" width="28.1328125" style="42" customWidth="1"/>
    <col min="3" max="3" width="10.3984375" bestFit="1" customWidth="1"/>
    <col min="4" max="4" width="22.73046875" style="42" bestFit="1" customWidth="1"/>
    <col min="5" max="5" width="14.3984375" bestFit="1" customWidth="1"/>
    <col min="6" max="6" width="27.59765625" style="51" bestFit="1" customWidth="1"/>
    <col min="7" max="7" width="30.59765625" style="51" bestFit="1" customWidth="1"/>
    <col min="8" max="8" width="24.1328125" style="42" bestFit="1" customWidth="1"/>
    <col min="9" max="9" width="21.265625" style="42" bestFit="1" customWidth="1"/>
    <col min="10" max="10" width="25.1328125" style="42" bestFit="1" customWidth="1"/>
    <col min="11" max="11" width="16.1328125" style="42" customWidth="1"/>
    <col min="12" max="12" width="18.3984375" style="42" bestFit="1" customWidth="1"/>
    <col min="13" max="13" width="30.86328125" style="42" bestFit="1" customWidth="1"/>
    <col min="14" max="14" width="27.73046875" style="42" bestFit="1" customWidth="1"/>
    <col min="15" max="15" width="24.86328125" style="42" bestFit="1" customWidth="1"/>
    <col min="16" max="16" width="18.86328125" style="42" customWidth="1"/>
    <col min="17" max="17" width="27.73046875" style="42" bestFit="1" customWidth="1"/>
    <col min="18" max="18" width="11.1328125" bestFit="1" customWidth="1"/>
    <col min="19" max="19" width="12.59765625" bestFit="1" customWidth="1"/>
    <col min="20" max="20" width="9.3984375" bestFit="1" customWidth="1"/>
    <col min="21" max="21" width="38.265625" bestFit="1" customWidth="1"/>
    <col min="22" max="22" width="39.1328125" style="42" bestFit="1" customWidth="1"/>
    <col min="23" max="23" width="65.1328125" bestFit="1" customWidth="1"/>
    <col min="24" max="24" width="13.265625" style="42" bestFit="1" customWidth="1"/>
    <col min="25" max="25" width="46.86328125" bestFit="1" customWidth="1"/>
    <col min="26" max="26" width="24" style="42" bestFit="1" customWidth="1"/>
    <col min="27" max="27" width="63.73046875" style="51" customWidth="1"/>
    <col min="28" max="28" width="57.265625" style="51" customWidth="1"/>
    <col min="29" max="29" width="3" style="65" customWidth="1"/>
    <col min="30" max="30" width="2.59765625" style="65" customWidth="1"/>
    <col min="31" max="31" width="3.1328125" style="65" customWidth="1"/>
    <col min="32" max="32" width="24.3984375" bestFit="1" customWidth="1"/>
    <col min="33" max="35" width="14" style="69" bestFit="1" customWidth="1"/>
    <col min="36" max="36" width="14.3984375" style="69" bestFit="1" customWidth="1"/>
    <col min="37" max="37" width="14.3984375" style="92" bestFit="1" customWidth="1"/>
    <col min="38" max="43" width="14.3984375" style="42" bestFit="1" customWidth="1"/>
    <col min="44" max="45" width="14" style="42" bestFit="1" customWidth="1"/>
    <col min="46" max="52" width="14.3984375" style="42" bestFit="1" customWidth="1"/>
    <col min="53" max="53" width="19" bestFit="1" customWidth="1"/>
  </cols>
  <sheetData>
    <row r="1" spans="1:53" x14ac:dyDescent="0.45">
      <c r="A1" s="299"/>
      <c r="B1" s="313"/>
      <c r="C1" s="41"/>
    </row>
    <row r="2" spans="1:53" ht="14.65" thickBot="1" x14ac:dyDescent="0.5"/>
    <row r="3" spans="1:53" ht="14.65" thickBot="1" x14ac:dyDescent="0.5">
      <c r="H3" s="604" t="s">
        <v>413</v>
      </c>
      <c r="I3" s="604"/>
      <c r="J3" s="604"/>
      <c r="AF3" s="44"/>
      <c r="AG3" s="105" t="s">
        <v>3</v>
      </c>
      <c r="AH3" s="105" t="s">
        <v>4</v>
      </c>
      <c r="AI3" s="106" t="s">
        <v>5</v>
      </c>
      <c r="AJ3" s="106" t="s">
        <v>6</v>
      </c>
      <c r="AK3" s="119" t="s">
        <v>7</v>
      </c>
      <c r="AL3" s="111" t="s">
        <v>8</v>
      </c>
      <c r="AM3" s="111" t="s">
        <v>9</v>
      </c>
      <c r="AN3" s="111" t="s">
        <v>10</v>
      </c>
      <c r="AO3" s="111" t="s">
        <v>11</v>
      </c>
      <c r="AP3" s="111" t="s">
        <v>12</v>
      </c>
      <c r="AQ3" s="112" t="s">
        <v>13</v>
      </c>
      <c r="AR3" s="112" t="s">
        <v>14</v>
      </c>
      <c r="AS3" s="112" t="s">
        <v>15</v>
      </c>
      <c r="AT3" s="112" t="s">
        <v>16</v>
      </c>
      <c r="AU3" s="112" t="s">
        <v>17</v>
      </c>
      <c r="AV3" s="118" t="s">
        <v>18</v>
      </c>
      <c r="AW3" s="118" t="s">
        <v>19</v>
      </c>
      <c r="AX3" s="118" t="s">
        <v>20</v>
      </c>
      <c r="AY3" s="118" t="s">
        <v>21</v>
      </c>
      <c r="AZ3" s="118" t="s">
        <v>440</v>
      </c>
    </row>
    <row r="4" spans="1:53" ht="14.65" thickBot="1" x14ac:dyDescent="0.5">
      <c r="A4" s="488" t="s">
        <v>41</v>
      </c>
      <c r="B4" s="26" t="s">
        <v>42</v>
      </c>
      <c r="C4" s="26" t="s">
        <v>43</v>
      </c>
      <c r="D4" s="26" t="s">
        <v>44</v>
      </c>
      <c r="E4" s="26" t="s">
        <v>45</v>
      </c>
      <c r="F4" s="29" t="s">
        <v>47</v>
      </c>
      <c r="G4" s="29" t="s">
        <v>48</v>
      </c>
      <c r="H4" s="29" t="s">
        <v>80</v>
      </c>
      <c r="I4" s="29" t="s">
        <v>81</v>
      </c>
      <c r="J4" s="29" t="s">
        <v>82</v>
      </c>
      <c r="K4" s="29" t="s">
        <v>83</v>
      </c>
      <c r="L4" s="29" t="s">
        <v>414</v>
      </c>
      <c r="M4" s="29" t="s">
        <v>415</v>
      </c>
      <c r="N4" s="29" t="s">
        <v>84</v>
      </c>
      <c r="O4" s="29" t="s">
        <v>53</v>
      </c>
      <c r="P4" s="26" t="s">
        <v>54</v>
      </c>
      <c r="Q4" s="26" t="s">
        <v>55</v>
      </c>
      <c r="R4" s="26" t="s">
        <v>56</v>
      </c>
      <c r="S4" s="26" t="s">
        <v>57</v>
      </c>
      <c r="T4" s="26" t="s">
        <v>58</v>
      </c>
      <c r="U4" s="26" t="s">
        <v>59</v>
      </c>
      <c r="V4" s="26" t="s">
        <v>60</v>
      </c>
      <c r="W4" s="26" t="s">
        <v>133</v>
      </c>
      <c r="X4" s="26" t="s">
        <v>61</v>
      </c>
      <c r="Y4" s="26" t="s">
        <v>416</v>
      </c>
      <c r="Z4" s="26" t="s">
        <v>138</v>
      </c>
      <c r="AA4" s="29" t="s">
        <v>65</v>
      </c>
      <c r="AB4" s="29" t="s">
        <v>139</v>
      </c>
      <c r="AC4" s="342"/>
      <c r="AD4" s="342"/>
      <c r="AE4" s="342"/>
      <c r="AF4" s="343" t="s">
        <v>22</v>
      </c>
      <c r="AG4" s="107">
        <v>-4</v>
      </c>
      <c r="AH4" s="108">
        <v>-3</v>
      </c>
      <c r="AI4" s="455">
        <v>-2</v>
      </c>
      <c r="AJ4" s="456">
        <v>-1</v>
      </c>
      <c r="AK4" s="491">
        <v>0</v>
      </c>
      <c r="AL4" s="458">
        <v>1</v>
      </c>
      <c r="AM4" s="458">
        <v>2</v>
      </c>
      <c r="AN4" s="458">
        <v>3</v>
      </c>
      <c r="AO4" s="458">
        <v>4</v>
      </c>
      <c r="AP4" s="458">
        <v>5</v>
      </c>
      <c r="AQ4" s="459">
        <v>6</v>
      </c>
      <c r="AR4" s="459">
        <v>7</v>
      </c>
      <c r="AS4" s="459">
        <v>8</v>
      </c>
      <c r="AT4" s="459">
        <v>9</v>
      </c>
      <c r="AU4" s="459">
        <v>10</v>
      </c>
      <c r="AV4" s="460">
        <v>11</v>
      </c>
      <c r="AW4" s="460">
        <v>12</v>
      </c>
      <c r="AX4" s="460">
        <v>13</v>
      </c>
      <c r="AY4" s="460">
        <v>14</v>
      </c>
      <c r="AZ4" s="460">
        <v>15</v>
      </c>
      <c r="BA4" s="344" t="s">
        <v>140</v>
      </c>
    </row>
    <row r="5" spans="1:53" ht="57" x14ac:dyDescent="0.45">
      <c r="A5" s="436" t="s">
        <v>417</v>
      </c>
      <c r="B5" s="481" t="s">
        <v>418</v>
      </c>
      <c r="C5" s="481"/>
      <c r="D5" s="481">
        <v>43795</v>
      </c>
      <c r="E5" s="482">
        <v>43990</v>
      </c>
      <c r="F5" s="440" t="s">
        <v>419</v>
      </c>
      <c r="G5" s="483"/>
      <c r="H5" s="445">
        <v>561</v>
      </c>
      <c r="I5" s="442">
        <v>0</v>
      </c>
      <c r="J5" s="445">
        <v>561</v>
      </c>
      <c r="K5" s="442" t="s">
        <v>420</v>
      </c>
      <c r="L5" s="442">
        <v>0</v>
      </c>
      <c r="M5" s="445">
        <v>224</v>
      </c>
      <c r="N5" s="445">
        <v>224</v>
      </c>
      <c r="O5" s="484" t="s">
        <v>421</v>
      </c>
      <c r="P5" s="484" t="s">
        <v>218</v>
      </c>
      <c r="Q5" s="484" t="s">
        <v>197</v>
      </c>
      <c r="R5" s="485"/>
      <c r="S5" s="485"/>
      <c r="T5" s="485"/>
      <c r="U5" s="485" t="s">
        <v>147</v>
      </c>
      <c r="V5" s="485" t="s">
        <v>147</v>
      </c>
      <c r="W5" s="484" t="s">
        <v>38</v>
      </c>
      <c r="X5" s="484" t="s">
        <v>422</v>
      </c>
      <c r="Y5" s="486" t="s">
        <v>423</v>
      </c>
      <c r="Z5" s="484" t="s">
        <v>424</v>
      </c>
      <c r="AA5" s="487" t="s">
        <v>1479</v>
      </c>
      <c r="AB5" s="487" t="s">
        <v>1478</v>
      </c>
      <c r="AC5" s="358"/>
      <c r="AD5" s="358"/>
      <c r="AE5" s="358"/>
      <c r="AF5" s="359"/>
      <c r="AG5" s="452"/>
      <c r="AH5" s="452"/>
      <c r="AI5" s="452"/>
      <c r="AJ5" s="452"/>
      <c r="AK5" s="489"/>
      <c r="AL5" s="445">
        <v>0</v>
      </c>
      <c r="AM5" s="445">
        <v>224</v>
      </c>
      <c r="AN5" s="490">
        <v>0</v>
      </c>
      <c r="AO5" s="442">
        <v>0</v>
      </c>
      <c r="AP5" s="442">
        <v>0</v>
      </c>
      <c r="AQ5" s="442">
        <v>0</v>
      </c>
      <c r="AR5" s="442">
        <v>0</v>
      </c>
      <c r="AS5" s="442">
        <v>0</v>
      </c>
      <c r="AT5" s="442">
        <v>0</v>
      </c>
      <c r="AU5" s="442">
        <v>0</v>
      </c>
      <c r="AV5" s="442">
        <v>0</v>
      </c>
      <c r="AW5" s="442">
        <v>0</v>
      </c>
      <c r="AX5" s="442">
        <v>0</v>
      </c>
      <c r="AY5" s="442">
        <v>0</v>
      </c>
      <c r="AZ5" s="442">
        <v>0</v>
      </c>
      <c r="BA5" s="362">
        <f>SUM(AL5:AZ5)</f>
        <v>224</v>
      </c>
    </row>
    <row r="6" spans="1:53" ht="42.75" x14ac:dyDescent="0.45">
      <c r="A6" s="345" t="s">
        <v>425</v>
      </c>
      <c r="B6" s="347" t="s">
        <v>418</v>
      </c>
      <c r="C6" s="347"/>
      <c r="D6" s="347">
        <v>45056</v>
      </c>
      <c r="E6" s="348">
        <v>45161</v>
      </c>
      <c r="F6" s="349" t="s">
        <v>419</v>
      </c>
      <c r="G6" s="350"/>
      <c r="H6" s="351">
        <v>144</v>
      </c>
      <c r="I6" s="351">
        <v>0</v>
      </c>
      <c r="J6" s="351">
        <v>144</v>
      </c>
      <c r="K6" s="351" t="s">
        <v>420</v>
      </c>
      <c r="L6" s="351">
        <v>0</v>
      </c>
      <c r="M6" s="328">
        <v>58</v>
      </c>
      <c r="N6" s="328">
        <v>58</v>
      </c>
      <c r="O6" s="352" t="s">
        <v>426</v>
      </c>
      <c r="P6" s="352" t="s">
        <v>218</v>
      </c>
      <c r="Q6" s="352" t="s">
        <v>197</v>
      </c>
      <c r="R6" s="353"/>
      <c r="S6" s="353"/>
      <c r="T6" s="353"/>
      <c r="U6" s="353" t="s">
        <v>147</v>
      </c>
      <c r="V6" s="353" t="s">
        <v>147</v>
      </c>
      <c r="W6" s="352" t="s">
        <v>38</v>
      </c>
      <c r="X6" s="352" t="s">
        <v>422</v>
      </c>
      <c r="Y6" s="375" t="s">
        <v>427</v>
      </c>
      <c r="Z6" s="375" t="s">
        <v>424</v>
      </c>
      <c r="AA6" s="373" t="s">
        <v>1480</v>
      </c>
      <c r="AB6" s="373" t="s">
        <v>428</v>
      </c>
      <c r="AC6" s="358"/>
      <c r="AD6" s="358"/>
      <c r="AE6" s="358"/>
      <c r="AF6" s="359"/>
      <c r="AG6" s="360"/>
      <c r="AH6" s="360"/>
      <c r="AI6" s="360"/>
      <c r="AJ6" s="360"/>
      <c r="AK6" s="468"/>
      <c r="AL6" s="351">
        <v>0</v>
      </c>
      <c r="AM6" s="328">
        <v>58</v>
      </c>
      <c r="AN6" s="351">
        <v>0</v>
      </c>
      <c r="AO6" s="351">
        <v>0</v>
      </c>
      <c r="AP6" s="351">
        <v>0</v>
      </c>
      <c r="AQ6" s="351">
        <v>0</v>
      </c>
      <c r="AR6" s="351">
        <v>0</v>
      </c>
      <c r="AS6" s="351">
        <v>0</v>
      </c>
      <c r="AT6" s="351">
        <v>0</v>
      </c>
      <c r="AU6" s="351">
        <v>0</v>
      </c>
      <c r="AV6" s="351">
        <v>0</v>
      </c>
      <c r="AW6" s="351">
        <v>0</v>
      </c>
      <c r="AX6" s="351">
        <v>0</v>
      </c>
      <c r="AY6" s="351">
        <v>0</v>
      </c>
      <c r="AZ6" s="351">
        <v>0</v>
      </c>
      <c r="BA6" s="362">
        <f t="shared" ref="BA6" si="0">SUM(AL6:AZ6)</f>
        <v>58</v>
      </c>
    </row>
    <row r="7" spans="1:53" ht="96" customHeight="1" x14ac:dyDescent="0.45">
      <c r="A7" s="370" t="s">
        <v>429</v>
      </c>
      <c r="B7" s="372" t="s">
        <v>418</v>
      </c>
      <c r="C7" s="372"/>
      <c r="D7" s="372">
        <v>45373</v>
      </c>
      <c r="E7" s="372"/>
      <c r="F7" s="373" t="s">
        <v>1406</v>
      </c>
      <c r="G7" s="374" t="s">
        <v>431</v>
      </c>
      <c r="H7" s="328">
        <v>318</v>
      </c>
      <c r="I7" s="328">
        <v>0</v>
      </c>
      <c r="J7" s="328">
        <v>318</v>
      </c>
      <c r="K7" s="328" t="s">
        <v>432</v>
      </c>
      <c r="L7" s="328">
        <v>4</v>
      </c>
      <c r="M7" s="328">
        <v>177</v>
      </c>
      <c r="N7" s="328">
        <v>173</v>
      </c>
      <c r="O7" s="375"/>
      <c r="P7" s="375" t="s">
        <v>196</v>
      </c>
      <c r="Q7" s="375" t="s">
        <v>197</v>
      </c>
      <c r="R7" s="376"/>
      <c r="S7" s="376"/>
      <c r="T7" s="376"/>
      <c r="U7" s="376" t="s">
        <v>433</v>
      </c>
      <c r="V7" s="376" t="s">
        <v>1438</v>
      </c>
      <c r="W7" s="375" t="s">
        <v>1345</v>
      </c>
      <c r="X7" s="375" t="s">
        <v>434</v>
      </c>
      <c r="Y7" s="375" t="s">
        <v>435</v>
      </c>
      <c r="Z7" s="429" t="s">
        <v>164</v>
      </c>
      <c r="AA7" s="373" t="s">
        <v>1482</v>
      </c>
      <c r="AB7" s="373" t="s">
        <v>1481</v>
      </c>
      <c r="AC7" s="358"/>
      <c r="AD7" s="358"/>
      <c r="AE7" s="358"/>
      <c r="AF7" s="359"/>
      <c r="AG7" s="360"/>
      <c r="AH7" s="360"/>
      <c r="AI7" s="360"/>
      <c r="AJ7" s="360"/>
      <c r="AK7" s="468"/>
      <c r="AL7" s="351">
        <v>0</v>
      </c>
      <c r="AM7" s="351">
        <v>0</v>
      </c>
      <c r="AN7" s="351">
        <v>0</v>
      </c>
      <c r="AO7" s="328">
        <v>0</v>
      </c>
      <c r="AP7" s="328">
        <v>86</v>
      </c>
      <c r="AQ7" s="328">
        <v>87</v>
      </c>
      <c r="AR7" s="351">
        <v>0</v>
      </c>
      <c r="AS7" s="351">
        <v>0</v>
      </c>
      <c r="AT7" s="351">
        <v>0</v>
      </c>
      <c r="AU7" s="351">
        <v>0</v>
      </c>
      <c r="AV7" s="351">
        <v>0</v>
      </c>
      <c r="AW7" s="351">
        <v>0</v>
      </c>
      <c r="AX7" s="351">
        <v>0</v>
      </c>
      <c r="AY7" s="351">
        <v>0</v>
      </c>
      <c r="AZ7" s="351">
        <v>0</v>
      </c>
      <c r="BA7" s="362">
        <f>SUM(AL7:AZ7)</f>
        <v>173</v>
      </c>
    </row>
    <row r="8" spans="1:53" ht="108.75" customHeight="1" x14ac:dyDescent="0.45">
      <c r="A8" s="363" t="s">
        <v>436</v>
      </c>
      <c r="B8" s="469" t="s">
        <v>418</v>
      </c>
      <c r="C8" s="469"/>
      <c r="D8" s="469">
        <v>45260</v>
      </c>
      <c r="E8" s="469"/>
      <c r="F8" s="365" t="s">
        <v>1407</v>
      </c>
      <c r="G8" s="470" t="s">
        <v>437</v>
      </c>
      <c r="H8" s="341">
        <v>94</v>
      </c>
      <c r="I8" s="341">
        <v>0</v>
      </c>
      <c r="J8" s="341">
        <v>94</v>
      </c>
      <c r="K8" s="341" t="s">
        <v>432</v>
      </c>
      <c r="L8" s="341">
        <v>0</v>
      </c>
      <c r="M8" s="341">
        <v>52</v>
      </c>
      <c r="N8" s="341">
        <v>52</v>
      </c>
      <c r="O8" s="471" t="s">
        <v>76</v>
      </c>
      <c r="P8" s="471" t="s">
        <v>224</v>
      </c>
      <c r="Q8" s="471" t="s">
        <v>197</v>
      </c>
      <c r="R8" s="472"/>
      <c r="S8" s="472"/>
      <c r="T8" s="472"/>
      <c r="U8" s="472" t="s">
        <v>147</v>
      </c>
      <c r="V8" s="472" t="s">
        <v>1301</v>
      </c>
      <c r="W8" s="471" t="s">
        <v>149</v>
      </c>
      <c r="X8" s="471" t="s">
        <v>1302</v>
      </c>
      <c r="Y8" s="471" t="s">
        <v>149</v>
      </c>
      <c r="Z8" s="473" t="s">
        <v>1306</v>
      </c>
      <c r="AA8" s="474" t="s">
        <v>1308</v>
      </c>
      <c r="AB8" s="474" t="s">
        <v>1307</v>
      </c>
      <c r="AC8" s="475"/>
      <c r="AD8" s="475"/>
      <c r="AE8" s="475"/>
      <c r="AF8" s="476"/>
      <c r="AG8" s="477"/>
      <c r="AH8" s="477"/>
      <c r="AI8" s="477"/>
      <c r="AJ8" s="477"/>
      <c r="AK8" s="402"/>
      <c r="AL8" s="435">
        <v>0</v>
      </c>
      <c r="AM8" s="435">
        <v>0</v>
      </c>
      <c r="AN8" s="435">
        <v>0</v>
      </c>
      <c r="AO8" s="435">
        <v>0</v>
      </c>
      <c r="AP8" s="435">
        <v>0</v>
      </c>
      <c r="AQ8" s="435">
        <v>0</v>
      </c>
      <c r="AR8" s="435">
        <v>0</v>
      </c>
      <c r="AS8" s="435">
        <v>0</v>
      </c>
      <c r="AT8" s="435">
        <v>0</v>
      </c>
      <c r="AU8" s="435">
        <v>0</v>
      </c>
      <c r="AV8" s="435">
        <v>0</v>
      </c>
      <c r="AW8" s="435">
        <v>0</v>
      </c>
      <c r="AX8" s="435">
        <v>0</v>
      </c>
      <c r="AY8" s="435">
        <v>0</v>
      </c>
      <c r="AZ8" s="435">
        <v>0</v>
      </c>
      <c r="BA8" s="362">
        <f>SUM(AL8:AZ8)</f>
        <v>0</v>
      </c>
    </row>
    <row r="9" spans="1:53" x14ac:dyDescent="0.45">
      <c r="A9" s="345"/>
      <c r="B9" s="347"/>
      <c r="C9" s="347"/>
      <c r="D9" s="347"/>
      <c r="E9" s="348"/>
      <c r="F9" s="345"/>
      <c r="G9" s="350"/>
      <c r="H9" s="351"/>
      <c r="I9" s="351"/>
      <c r="J9" s="351"/>
      <c r="K9" s="351"/>
      <c r="L9" s="351"/>
      <c r="M9" s="351"/>
      <c r="N9" s="351"/>
      <c r="O9" s="352"/>
      <c r="P9" s="352"/>
      <c r="Q9" s="352"/>
      <c r="R9" s="353"/>
      <c r="S9" s="353"/>
      <c r="T9" s="353"/>
      <c r="U9" s="353"/>
      <c r="V9" s="353"/>
      <c r="W9" s="352"/>
      <c r="X9" s="352"/>
      <c r="Y9" s="352"/>
      <c r="Z9" s="352"/>
      <c r="AA9" s="478"/>
      <c r="AB9" s="478"/>
      <c r="AC9" s="358"/>
      <c r="AD9" s="358"/>
      <c r="AE9" s="358"/>
      <c r="AF9" s="362" t="s">
        <v>69</v>
      </c>
      <c r="AG9" s="431"/>
      <c r="AH9" s="431"/>
      <c r="AI9" s="431"/>
      <c r="AJ9" s="431"/>
      <c r="AK9" s="479"/>
      <c r="AL9" s="433">
        <f>SUM(AL5:AL8)</f>
        <v>0</v>
      </c>
      <c r="AM9" s="433">
        <f t="shared" ref="AM9:BA9" si="1">SUM(AM5:AM8)</f>
        <v>282</v>
      </c>
      <c r="AN9" s="433">
        <f t="shared" si="1"/>
        <v>0</v>
      </c>
      <c r="AO9" s="433">
        <f t="shared" si="1"/>
        <v>0</v>
      </c>
      <c r="AP9" s="433">
        <f t="shared" si="1"/>
        <v>86</v>
      </c>
      <c r="AQ9" s="433">
        <f t="shared" si="1"/>
        <v>87</v>
      </c>
      <c r="AR9" s="433">
        <f t="shared" si="1"/>
        <v>0</v>
      </c>
      <c r="AS9" s="433">
        <f t="shared" si="1"/>
        <v>0</v>
      </c>
      <c r="AT9" s="433">
        <f t="shared" si="1"/>
        <v>0</v>
      </c>
      <c r="AU9" s="433">
        <f t="shared" si="1"/>
        <v>0</v>
      </c>
      <c r="AV9" s="433">
        <f t="shared" si="1"/>
        <v>0</v>
      </c>
      <c r="AW9" s="433">
        <f t="shared" si="1"/>
        <v>0</v>
      </c>
      <c r="AX9" s="433">
        <f t="shared" si="1"/>
        <v>0</v>
      </c>
      <c r="AY9" s="433">
        <f t="shared" si="1"/>
        <v>0</v>
      </c>
      <c r="AZ9" s="433">
        <f t="shared" si="1"/>
        <v>0</v>
      </c>
      <c r="BA9" s="480">
        <f t="shared" si="1"/>
        <v>455</v>
      </c>
    </row>
    <row r="10" spans="1:53" x14ac:dyDescent="0.45">
      <c r="B10" s="147"/>
      <c r="C10" s="147"/>
      <c r="D10" s="147"/>
      <c r="E10" s="139"/>
      <c r="G10" s="148"/>
      <c r="O10" s="137"/>
      <c r="P10" s="137"/>
      <c r="Q10" s="137"/>
      <c r="R10" s="138"/>
      <c r="S10" s="138"/>
      <c r="T10" s="138"/>
      <c r="U10" s="138"/>
      <c r="V10" s="138"/>
      <c r="W10" s="137"/>
      <c r="X10" s="137"/>
      <c r="Y10" s="137"/>
      <c r="Z10" s="137"/>
      <c r="AA10" s="336"/>
      <c r="AB10" s="336"/>
      <c r="AC10" s="461"/>
      <c r="AD10" s="462"/>
      <c r="AE10" s="462"/>
    </row>
    <row r="11" spans="1:53" x14ac:dyDescent="0.45">
      <c r="B11" s="147"/>
      <c r="C11" s="147"/>
      <c r="D11" s="147"/>
      <c r="E11" s="139"/>
      <c r="G11" s="148"/>
      <c r="O11" s="137"/>
      <c r="P11" s="137"/>
      <c r="Q11" s="137"/>
      <c r="R11" s="138"/>
      <c r="S11" s="138"/>
      <c r="T11" s="138"/>
      <c r="U11" s="138"/>
      <c r="V11" s="138"/>
      <c r="W11" s="137"/>
      <c r="X11" s="137"/>
      <c r="Y11" s="137"/>
      <c r="Z11" s="137"/>
      <c r="AA11" s="336"/>
      <c r="AB11" s="336"/>
      <c r="AC11" s="335"/>
      <c r="AD11" s="67"/>
      <c r="AE11" s="67"/>
    </row>
    <row r="16" spans="1:53" x14ac:dyDescent="0.45">
      <c r="O16" s="137"/>
    </row>
    <row r="17" spans="1:52" x14ac:dyDescent="0.45">
      <c r="O17" s="137"/>
    </row>
    <row r="18" spans="1:52" x14ac:dyDescent="0.45">
      <c r="O18" s="137"/>
    </row>
    <row r="19" spans="1:52" x14ac:dyDescent="0.45">
      <c r="O19" s="137"/>
      <c r="Z19" s="334"/>
    </row>
    <row r="20" spans="1:52" x14ac:dyDescent="0.45">
      <c r="Z20" s="334"/>
    </row>
    <row r="21" spans="1:52" x14ac:dyDescent="0.45">
      <c r="Z21" s="334"/>
    </row>
    <row r="31" spans="1:52" s="120" customFormat="1" x14ac:dyDescent="0.45">
      <c r="A31" s="300" t="s">
        <v>395</v>
      </c>
      <c r="B31" s="298"/>
      <c r="D31" s="298"/>
      <c r="F31" s="304"/>
      <c r="G31" s="304"/>
      <c r="H31" s="298"/>
      <c r="I31" s="298"/>
      <c r="J31" s="298"/>
      <c r="K31" s="298"/>
      <c r="L31" s="298"/>
      <c r="M31" s="298"/>
      <c r="N31" s="298"/>
      <c r="O31" s="298"/>
      <c r="P31" s="298"/>
      <c r="Q31" s="298"/>
      <c r="V31" s="298"/>
      <c r="X31" s="298"/>
      <c r="Z31" s="298"/>
      <c r="AA31" s="304"/>
      <c r="AB31" s="304"/>
      <c r="AL31" s="298"/>
      <c r="AM31" s="298"/>
      <c r="AN31" s="298"/>
      <c r="AO31" s="298"/>
      <c r="AP31" s="298"/>
      <c r="AQ31" s="298"/>
      <c r="AR31" s="298"/>
      <c r="AS31" s="298"/>
      <c r="AT31" s="298"/>
      <c r="AU31" s="298"/>
      <c r="AV31" s="298"/>
      <c r="AW31" s="298"/>
      <c r="AX31" s="298"/>
      <c r="AY31" s="298"/>
      <c r="AZ31" s="298"/>
    </row>
    <row r="32" spans="1:52" x14ac:dyDescent="0.45">
      <c r="A32" s="303"/>
      <c r="B32" s="314"/>
      <c r="C32" s="261"/>
      <c r="D32" s="312"/>
      <c r="E32" s="261"/>
      <c r="F32" s="306"/>
      <c r="G32" s="306"/>
      <c r="H32" s="314"/>
      <c r="I32" s="314"/>
      <c r="J32" s="314"/>
      <c r="X32" s="314"/>
    </row>
    <row r="33" spans="1:53" x14ac:dyDescent="0.45">
      <c r="A33" s="301" t="s">
        <v>438</v>
      </c>
    </row>
    <row r="40" spans="1:53" x14ac:dyDescent="0.45">
      <c r="AZ40" s="565" t="s">
        <v>1414</v>
      </c>
      <c r="BA40" s="569"/>
    </row>
    <row r="41" spans="1:53" x14ac:dyDescent="0.45">
      <c r="AZ41" s="567" t="s">
        <v>146</v>
      </c>
      <c r="BA41" s="568">
        <f>SUMIF(Q5:Q8,"Acton",BA5:BA8)</f>
        <v>0</v>
      </c>
    </row>
    <row r="42" spans="1:53" x14ac:dyDescent="0.45">
      <c r="AZ42" s="567" t="s">
        <v>197</v>
      </c>
      <c r="BA42" s="568">
        <f>SUMIF(Q5:Q8,"Ealing",BA5:BA8)</f>
        <v>455</v>
      </c>
    </row>
    <row r="43" spans="1:53" x14ac:dyDescent="0.45">
      <c r="AZ43" s="567" t="s">
        <v>250</v>
      </c>
      <c r="BA43" s="568">
        <f>SUMIF(Q5:Q8,"Greenford",BA5:BA8)</f>
        <v>0</v>
      </c>
    </row>
    <row r="44" spans="1:53" x14ac:dyDescent="0.45">
      <c r="AZ44" s="567" t="s">
        <v>272</v>
      </c>
      <c r="BA44" s="568">
        <f>SUMIF(Q5:Q8,"Hanwell",BA5:BA8)</f>
        <v>0</v>
      </c>
    </row>
    <row r="45" spans="1:53" x14ac:dyDescent="0.45">
      <c r="AZ45" s="567" t="s">
        <v>306</v>
      </c>
      <c r="BA45" s="568">
        <f>SUMIF(Q5:Q8,"Northolt",BA5:BA8)</f>
        <v>0</v>
      </c>
    </row>
    <row r="46" spans="1:53" x14ac:dyDescent="0.45">
      <c r="AZ46" s="567" t="s">
        <v>316</v>
      </c>
      <c r="BA46" s="568">
        <f>SUMIF(Q5:Q8,"Perivale",BA5:BA8)</f>
        <v>0</v>
      </c>
    </row>
    <row r="47" spans="1:53" x14ac:dyDescent="0.45">
      <c r="AZ47" s="567" t="s">
        <v>321</v>
      </c>
      <c r="BA47" s="569">
        <f>SUMIF(Q5:Q8,"Southall",BA5:BA8)</f>
        <v>0</v>
      </c>
    </row>
  </sheetData>
  <sheetProtection algorithmName="SHA-512" hashValue="PzHR5e0aHvqO3emW0KGChU9oj/AnbTDaZG44SLf5mJGzlUh6pTyTzZFKGmwGDvdWwVGy4WIGqteSlymHTtN9Bw==" saltValue="JO8kWxr5K/CQVDKXMKFIdw==" spinCount="100000" sheet="1" objects="1" scenarios="1"/>
  <mergeCells count="1">
    <mergeCell ref="H3:J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CB6C9-C428-40F2-9BCB-D84F72C37683}">
  <sheetPr>
    <tabColor rgb="FFFFC000"/>
  </sheetPr>
  <dimension ref="A1:BX92"/>
  <sheetViews>
    <sheetView zoomScale="70" zoomScaleNormal="70" workbookViewId="0">
      <pane ySplit="4" topLeftCell="A5" activePane="bottomLeft" state="frozen"/>
      <selection activeCell="X1" sqref="X1"/>
      <selection pane="bottomLeft"/>
    </sheetView>
  </sheetViews>
  <sheetFormatPr defaultRowHeight="14.25" x14ac:dyDescent="0.45"/>
  <cols>
    <col min="1" max="1" width="27.265625" style="51" customWidth="1"/>
    <col min="2" max="2" width="34.86328125" style="51" hidden="1" customWidth="1"/>
    <col min="3" max="3" width="30.86328125" style="246" customWidth="1"/>
    <col min="4" max="4" width="13.59765625" style="246" customWidth="1"/>
    <col min="5" max="5" width="21.3984375" style="246" customWidth="1"/>
    <col min="6" max="6" width="14.86328125" style="246" customWidth="1"/>
    <col min="7" max="7" width="37.265625" style="51" hidden="1" customWidth="1"/>
    <col min="8" max="8" width="33.265625" style="51" hidden="1" customWidth="1"/>
    <col min="9" max="9" width="16.265625" customWidth="1"/>
    <col min="10" max="10" width="14.1328125" customWidth="1"/>
    <col min="11" max="11" width="17.86328125" customWidth="1"/>
    <col min="12" max="12" width="31" customWidth="1"/>
    <col min="13" max="13" width="25.265625" customWidth="1"/>
    <col min="14" max="14" width="17.86328125" customWidth="1"/>
    <col min="15" max="15" width="26.3984375" customWidth="1"/>
    <col min="16" max="16" width="13.3984375" hidden="1" customWidth="1"/>
    <col min="17" max="17" width="13.1328125" hidden="1" customWidth="1"/>
    <col min="18" max="18" width="16.86328125" hidden="1" customWidth="1"/>
    <col min="19" max="19" width="37.59765625" style="42" hidden="1" customWidth="1"/>
    <col min="20" max="20" width="38.3984375" style="42" hidden="1" customWidth="1"/>
    <col min="21" max="21" width="47.73046875" style="42" customWidth="1"/>
    <col min="22" max="22" width="26.86328125" style="42" customWidth="1"/>
    <col min="23" max="23" width="46.3984375" style="42" customWidth="1"/>
    <col min="24" max="24" width="34" hidden="1" customWidth="1"/>
    <col min="25" max="25" width="36.86328125" style="42" hidden="1" customWidth="1"/>
    <col min="26" max="26" width="34" style="42" hidden="1" customWidth="1"/>
    <col min="27" max="27" width="43.265625" style="51" hidden="1" customWidth="1"/>
    <col min="28" max="28" width="46.59765625" style="42" customWidth="1"/>
    <col min="29" max="29" width="51.73046875" style="51" customWidth="1"/>
    <col min="30" max="30" width="44.1328125" style="51" customWidth="1"/>
    <col min="31" max="32" width="2.86328125" style="65" customWidth="1"/>
    <col min="33" max="33" width="24.3984375" bestFit="1" customWidth="1"/>
    <col min="34" max="36" width="14" style="73" bestFit="1" customWidth="1"/>
    <col min="37" max="37" width="14.3984375" style="69" bestFit="1" customWidth="1"/>
    <col min="38" max="38" width="14.3984375" style="92" bestFit="1" customWidth="1"/>
    <col min="39" max="44" width="14.3984375" style="42" bestFit="1" customWidth="1"/>
    <col min="45" max="46" width="14" style="42" bestFit="1" customWidth="1"/>
    <col min="47" max="53" width="14.3984375" style="42" bestFit="1" customWidth="1"/>
    <col min="54" max="54" width="19" bestFit="1" customWidth="1"/>
    <col min="55" max="55" width="9.1328125" style="234"/>
    <col min="56" max="56" width="24.3984375" hidden="1" customWidth="1"/>
    <col min="57" max="59" width="14" hidden="1" customWidth="1"/>
    <col min="60" max="67" width="14.3984375" hidden="1" customWidth="1"/>
    <col min="68" max="69" width="14" hidden="1" customWidth="1"/>
    <col min="70" max="75" width="14.3984375" hidden="1" customWidth="1"/>
    <col min="76" max="76" width="33.265625" hidden="1" customWidth="1"/>
  </cols>
  <sheetData>
    <row r="1" spans="1:76" x14ac:dyDescent="0.45">
      <c r="B1" s="299"/>
      <c r="C1" s="307"/>
      <c r="D1" s="307"/>
    </row>
    <row r="2" spans="1:76" ht="14.65" thickBot="1" x14ac:dyDescent="0.5">
      <c r="U2" s="601"/>
      <c r="AG2" s="72"/>
      <c r="BD2" s="231" t="s">
        <v>1540</v>
      </c>
    </row>
    <row r="3" spans="1:76" ht="14.65" thickBot="1" x14ac:dyDescent="0.5">
      <c r="I3" s="604" t="s">
        <v>439</v>
      </c>
      <c r="J3" s="604"/>
      <c r="K3" s="604"/>
      <c r="AG3" s="44"/>
      <c r="AH3" s="105" t="s">
        <v>3</v>
      </c>
      <c r="AI3" s="105" t="s">
        <v>4</v>
      </c>
      <c r="AJ3" s="106" t="s">
        <v>5</v>
      </c>
      <c r="AK3" s="106" t="s">
        <v>6</v>
      </c>
      <c r="AL3" s="119" t="s">
        <v>7</v>
      </c>
      <c r="AM3" s="111" t="s">
        <v>8</v>
      </c>
      <c r="AN3" s="111" t="s">
        <v>9</v>
      </c>
      <c r="AO3" s="111" t="s">
        <v>10</v>
      </c>
      <c r="AP3" s="111" t="s">
        <v>11</v>
      </c>
      <c r="AQ3" s="111" t="s">
        <v>12</v>
      </c>
      <c r="AR3" s="112" t="s">
        <v>13</v>
      </c>
      <c r="AS3" s="112" t="s">
        <v>14</v>
      </c>
      <c r="AT3" s="112" t="s">
        <v>15</v>
      </c>
      <c r="AU3" s="112" t="s">
        <v>16</v>
      </c>
      <c r="AV3" s="112" t="s">
        <v>17</v>
      </c>
      <c r="AW3" s="118" t="s">
        <v>18</v>
      </c>
      <c r="AX3" s="118" t="s">
        <v>19</v>
      </c>
      <c r="AY3" s="118" t="s">
        <v>20</v>
      </c>
      <c r="AZ3" s="118" t="s">
        <v>21</v>
      </c>
      <c r="BA3" s="118" t="s">
        <v>440</v>
      </c>
      <c r="BD3" s="44"/>
      <c r="BE3" s="105" t="s">
        <v>3</v>
      </c>
      <c r="BF3" s="105" t="s">
        <v>4</v>
      </c>
      <c r="BG3" s="106" t="s">
        <v>5</v>
      </c>
      <c r="BH3" s="110" t="s">
        <v>6</v>
      </c>
      <c r="BI3" s="111" t="s">
        <v>7</v>
      </c>
      <c r="BJ3" s="111" t="s">
        <v>8</v>
      </c>
      <c r="BK3" s="111" t="s">
        <v>9</v>
      </c>
      <c r="BL3" s="111" t="s">
        <v>10</v>
      </c>
      <c r="BM3" s="111" t="s">
        <v>11</v>
      </c>
      <c r="BN3" s="112" t="s">
        <v>12</v>
      </c>
      <c r="BO3" s="112" t="s">
        <v>13</v>
      </c>
      <c r="BP3" s="112" t="s">
        <v>14</v>
      </c>
      <c r="BQ3" s="112" t="s">
        <v>15</v>
      </c>
      <c r="BR3" s="112" t="s">
        <v>16</v>
      </c>
      <c r="BS3" s="118" t="s">
        <v>17</v>
      </c>
      <c r="BT3" s="118" t="s">
        <v>18</v>
      </c>
      <c r="BU3" s="118" t="s">
        <v>19</v>
      </c>
      <c r="BV3" s="118" t="s">
        <v>20</v>
      </c>
      <c r="BW3" s="118" t="s">
        <v>21</v>
      </c>
    </row>
    <row r="4" spans="1:76" ht="14.65" thickBot="1" x14ac:dyDescent="0.5">
      <c r="A4" s="26" t="s">
        <v>441</v>
      </c>
      <c r="B4" s="87" t="s">
        <v>41</v>
      </c>
      <c r="C4" s="80" t="s">
        <v>42</v>
      </c>
      <c r="D4" s="80" t="s">
        <v>43</v>
      </c>
      <c r="E4" s="80" t="s">
        <v>44</v>
      </c>
      <c r="F4" s="80" t="s">
        <v>45</v>
      </c>
      <c r="G4" s="29" t="s">
        <v>47</v>
      </c>
      <c r="H4" s="29" t="s">
        <v>48</v>
      </c>
      <c r="I4" s="29" t="s">
        <v>49</v>
      </c>
      <c r="J4" s="29" t="s">
        <v>50</v>
      </c>
      <c r="K4" s="29" t="s">
        <v>51</v>
      </c>
      <c r="L4" s="29" t="s">
        <v>52</v>
      </c>
      <c r="M4" s="29" t="s">
        <v>53</v>
      </c>
      <c r="N4" s="26" t="s">
        <v>54</v>
      </c>
      <c r="O4" s="26" t="s">
        <v>55</v>
      </c>
      <c r="P4" s="26" t="s">
        <v>56</v>
      </c>
      <c r="Q4" s="26" t="s">
        <v>57</v>
      </c>
      <c r="R4" s="26" t="s">
        <v>58</v>
      </c>
      <c r="S4" s="26" t="s">
        <v>59</v>
      </c>
      <c r="T4" s="26" t="s">
        <v>60</v>
      </c>
      <c r="U4" s="26" t="s">
        <v>442</v>
      </c>
      <c r="V4" s="26" t="s">
        <v>61</v>
      </c>
      <c r="W4" s="29" t="s">
        <v>416</v>
      </c>
      <c r="X4" s="232" t="s">
        <v>135</v>
      </c>
      <c r="Y4" s="232" t="s">
        <v>136</v>
      </c>
      <c r="Z4" s="232" t="s">
        <v>137</v>
      </c>
      <c r="AA4" s="232" t="s">
        <v>1538</v>
      </c>
      <c r="AB4" s="26" t="s">
        <v>443</v>
      </c>
      <c r="AC4" s="29" t="s">
        <v>65</v>
      </c>
      <c r="AD4" s="29" t="s">
        <v>139</v>
      </c>
      <c r="AE4" s="342"/>
      <c r="AF4" s="342"/>
      <c r="AG4" s="343" t="s">
        <v>22</v>
      </c>
      <c r="AH4" s="107">
        <v>-4</v>
      </c>
      <c r="AI4" s="108">
        <v>-3</v>
      </c>
      <c r="AJ4" s="455">
        <v>-2</v>
      </c>
      <c r="AK4" s="456">
        <v>-1</v>
      </c>
      <c r="AL4" s="491">
        <v>0</v>
      </c>
      <c r="AM4" s="458">
        <v>1</v>
      </c>
      <c r="AN4" s="458">
        <v>2</v>
      </c>
      <c r="AO4" s="458">
        <v>3</v>
      </c>
      <c r="AP4" s="458">
        <v>4</v>
      </c>
      <c r="AQ4" s="458">
        <v>5</v>
      </c>
      <c r="AR4" s="459">
        <v>6</v>
      </c>
      <c r="AS4" s="459">
        <v>7</v>
      </c>
      <c r="AT4" s="459">
        <v>8</v>
      </c>
      <c r="AU4" s="459">
        <v>9</v>
      </c>
      <c r="AV4" s="459">
        <v>10</v>
      </c>
      <c r="AW4" s="460">
        <v>11</v>
      </c>
      <c r="AX4" s="460">
        <v>12</v>
      </c>
      <c r="AY4" s="460">
        <v>13</v>
      </c>
      <c r="AZ4" s="460">
        <v>14</v>
      </c>
      <c r="BA4" s="460">
        <v>15</v>
      </c>
      <c r="BB4" s="344" t="s">
        <v>140</v>
      </c>
      <c r="BD4" s="47" t="s">
        <v>22</v>
      </c>
      <c r="BE4" s="107">
        <v>-3</v>
      </c>
      <c r="BF4" s="108">
        <v>-2</v>
      </c>
      <c r="BG4" s="109">
        <v>-1</v>
      </c>
      <c r="BH4" s="110">
        <v>0</v>
      </c>
      <c r="BI4" s="111">
        <v>1</v>
      </c>
      <c r="BJ4" s="111">
        <v>2</v>
      </c>
      <c r="BK4" s="111">
        <v>3</v>
      </c>
      <c r="BL4" s="111">
        <v>4</v>
      </c>
      <c r="BM4" s="111">
        <v>5</v>
      </c>
      <c r="BN4" s="112">
        <v>6</v>
      </c>
      <c r="BO4" s="112">
        <v>7</v>
      </c>
      <c r="BP4" s="112">
        <v>8</v>
      </c>
      <c r="BQ4" s="112">
        <v>9</v>
      </c>
      <c r="BR4" s="112">
        <v>10</v>
      </c>
      <c r="BS4" s="118">
        <v>11</v>
      </c>
      <c r="BT4" s="118">
        <v>12</v>
      </c>
      <c r="BU4" s="118">
        <v>13</v>
      </c>
      <c r="BV4" s="118">
        <v>14</v>
      </c>
      <c r="BW4" s="118">
        <v>15</v>
      </c>
      <c r="BX4" s="233" t="s">
        <v>141</v>
      </c>
    </row>
    <row r="5" spans="1:76" ht="28.5" x14ac:dyDescent="0.45">
      <c r="A5" s="507">
        <v>1</v>
      </c>
      <c r="B5" s="507" t="s">
        <v>180</v>
      </c>
      <c r="C5" s="508" t="s">
        <v>194</v>
      </c>
      <c r="D5" s="508" t="s">
        <v>444</v>
      </c>
      <c r="E5" s="508">
        <v>45289</v>
      </c>
      <c r="F5" s="508" t="s">
        <v>444</v>
      </c>
      <c r="G5" s="507" t="s">
        <v>181</v>
      </c>
      <c r="H5" s="509"/>
      <c r="I5" s="510">
        <v>185</v>
      </c>
      <c r="J5" s="510">
        <v>0</v>
      </c>
      <c r="K5" s="510">
        <v>185</v>
      </c>
      <c r="L5" s="510"/>
      <c r="M5" s="511" t="s">
        <v>76</v>
      </c>
      <c r="N5" s="511" t="s">
        <v>175</v>
      </c>
      <c r="O5" s="511" t="s">
        <v>146</v>
      </c>
      <c r="P5" s="512"/>
      <c r="Q5" s="512"/>
      <c r="R5" s="512"/>
      <c r="S5" s="512" t="s">
        <v>182</v>
      </c>
      <c r="T5" s="513" t="s">
        <v>183</v>
      </c>
      <c r="U5" s="511" t="s">
        <v>38</v>
      </c>
      <c r="V5" s="511" t="s">
        <v>184</v>
      </c>
      <c r="W5" s="510">
        <v>0</v>
      </c>
      <c r="X5" s="510"/>
      <c r="Y5" s="510"/>
      <c r="Z5" s="510"/>
      <c r="AA5" s="507"/>
      <c r="AB5" s="514" t="s">
        <v>143</v>
      </c>
      <c r="AC5" s="515" t="s">
        <v>445</v>
      </c>
      <c r="AD5" s="515" t="s">
        <v>1331</v>
      </c>
      <c r="AE5" s="358"/>
      <c r="AF5" s="358"/>
      <c r="AG5" s="359"/>
      <c r="AH5" s="452"/>
      <c r="AI5" s="452"/>
      <c r="AJ5" s="452"/>
      <c r="AK5" s="452"/>
      <c r="AL5" s="489"/>
      <c r="AM5" s="516">
        <v>0</v>
      </c>
      <c r="AN5" s="516">
        <v>0</v>
      </c>
      <c r="AO5" s="516">
        <v>0</v>
      </c>
      <c r="AP5" s="516">
        <v>0</v>
      </c>
      <c r="AQ5" s="516">
        <v>0</v>
      </c>
      <c r="AR5" s="516">
        <v>0</v>
      </c>
      <c r="AS5" s="516">
        <v>0</v>
      </c>
      <c r="AT5" s="516">
        <v>0</v>
      </c>
      <c r="AU5" s="516">
        <v>0</v>
      </c>
      <c r="AV5" s="516">
        <v>0</v>
      </c>
      <c r="AW5" s="516">
        <v>0</v>
      </c>
      <c r="AX5" s="516">
        <v>0</v>
      </c>
      <c r="AY5" s="516">
        <v>0</v>
      </c>
      <c r="AZ5" s="516">
        <v>0</v>
      </c>
      <c r="BA5" s="516">
        <v>0</v>
      </c>
      <c r="BB5" s="362">
        <f>SUM(AM5:BA5)</f>
        <v>0</v>
      </c>
    </row>
    <row r="6" spans="1:76" s="72" customFormat="1" ht="133.5" customHeight="1" x14ac:dyDescent="0.45">
      <c r="A6" s="370">
        <v>2</v>
      </c>
      <c r="B6" s="370" t="s">
        <v>446</v>
      </c>
      <c r="C6" s="493" t="s">
        <v>143</v>
      </c>
      <c r="D6" s="494" t="s">
        <v>444</v>
      </c>
      <c r="E6" s="495">
        <v>45420</v>
      </c>
      <c r="F6" s="494" t="s">
        <v>444</v>
      </c>
      <c r="G6" s="373" t="s">
        <v>1408</v>
      </c>
      <c r="H6" s="373" t="s">
        <v>1439</v>
      </c>
      <c r="I6" s="328">
        <v>95</v>
      </c>
      <c r="J6" s="328">
        <v>0</v>
      </c>
      <c r="K6" s="328">
        <v>95</v>
      </c>
      <c r="L6" s="370"/>
      <c r="M6" s="352" t="s">
        <v>76</v>
      </c>
      <c r="N6" s="352" t="s">
        <v>448</v>
      </c>
      <c r="O6" s="352" t="s">
        <v>146</v>
      </c>
      <c r="P6" s="353"/>
      <c r="Q6" s="353"/>
      <c r="R6" s="353"/>
      <c r="S6" s="353" t="s">
        <v>147</v>
      </c>
      <c r="T6" s="353" t="s">
        <v>147</v>
      </c>
      <c r="U6" s="352" t="s">
        <v>1579</v>
      </c>
      <c r="V6" s="352" t="s">
        <v>449</v>
      </c>
      <c r="W6" s="328">
        <v>95</v>
      </c>
      <c r="X6" s="354">
        <v>49</v>
      </c>
      <c r="Y6" s="354">
        <v>46</v>
      </c>
      <c r="Z6" s="354">
        <v>95</v>
      </c>
      <c r="AA6" s="356" t="s">
        <v>450</v>
      </c>
      <c r="AB6" s="429" t="s">
        <v>451</v>
      </c>
      <c r="AC6" s="373" t="s">
        <v>1346</v>
      </c>
      <c r="AD6" s="373" t="s">
        <v>1483</v>
      </c>
      <c r="AE6" s="496"/>
      <c r="AF6" s="496"/>
      <c r="AG6" s="421"/>
      <c r="AH6" s="497"/>
      <c r="AI6" s="497"/>
      <c r="AJ6" s="497"/>
      <c r="AK6" s="497"/>
      <c r="AL6" s="498"/>
      <c r="AM6" s="328">
        <v>0</v>
      </c>
      <c r="AN6" s="328">
        <v>0</v>
      </c>
      <c r="AO6" s="328">
        <v>0</v>
      </c>
      <c r="AP6" s="328">
        <v>47</v>
      </c>
      <c r="AQ6" s="328">
        <v>48</v>
      </c>
      <c r="AR6" s="328">
        <v>0</v>
      </c>
      <c r="AS6" s="328">
        <v>0</v>
      </c>
      <c r="AT6" s="328">
        <v>0</v>
      </c>
      <c r="AU6" s="328">
        <v>0</v>
      </c>
      <c r="AV6" s="328">
        <v>0</v>
      </c>
      <c r="AW6" s="328">
        <v>0</v>
      </c>
      <c r="AX6" s="328">
        <v>0</v>
      </c>
      <c r="AY6" s="328">
        <v>0</v>
      </c>
      <c r="AZ6" s="328">
        <v>0</v>
      </c>
      <c r="BA6" s="328">
        <v>0</v>
      </c>
      <c r="BB6" s="362">
        <f t="shared" ref="BB6:BB20" si="0">SUM(AM6:BA6)</f>
        <v>95</v>
      </c>
      <c r="BC6" s="264"/>
    </row>
    <row r="7" spans="1:76" ht="57" x14ac:dyDescent="0.45">
      <c r="A7" s="363">
        <v>3</v>
      </c>
      <c r="B7" s="363" t="s">
        <v>193</v>
      </c>
      <c r="C7" s="492" t="s">
        <v>194</v>
      </c>
      <c r="D7" s="492" t="s">
        <v>444</v>
      </c>
      <c r="E7" s="492">
        <v>45336</v>
      </c>
      <c r="F7" s="492" t="s">
        <v>444</v>
      </c>
      <c r="G7" s="365" t="s">
        <v>195</v>
      </c>
      <c r="H7" s="389"/>
      <c r="I7" s="341">
        <v>0</v>
      </c>
      <c r="J7" s="341">
        <v>4</v>
      </c>
      <c r="K7" s="341">
        <v>-4</v>
      </c>
      <c r="L7" s="341"/>
      <c r="M7" s="367"/>
      <c r="N7" s="367" t="s">
        <v>196</v>
      </c>
      <c r="O7" s="367" t="s">
        <v>197</v>
      </c>
      <c r="P7" s="340"/>
      <c r="Q7" s="340"/>
      <c r="R7" s="340"/>
      <c r="S7" s="340" t="s">
        <v>198</v>
      </c>
      <c r="T7" s="340" t="s">
        <v>1428</v>
      </c>
      <c r="U7" s="367" t="s">
        <v>38</v>
      </c>
      <c r="V7" s="367" t="s">
        <v>1324</v>
      </c>
      <c r="W7" s="341">
        <v>0</v>
      </c>
      <c r="X7" s="341"/>
      <c r="Y7" s="341"/>
      <c r="Z7" s="341"/>
      <c r="AA7" s="363"/>
      <c r="AB7" s="398" t="s">
        <v>143</v>
      </c>
      <c r="AC7" s="365" t="s">
        <v>1329</v>
      </c>
      <c r="AD7" s="365" t="s">
        <v>1330</v>
      </c>
      <c r="AE7" s="358"/>
      <c r="AF7" s="358"/>
      <c r="AG7" s="359"/>
      <c r="AH7" s="360"/>
      <c r="AI7" s="360"/>
      <c r="AJ7" s="360"/>
      <c r="AK7" s="360"/>
      <c r="AL7" s="468"/>
      <c r="AM7" s="499">
        <v>0</v>
      </c>
      <c r="AN7" s="499">
        <v>0</v>
      </c>
      <c r="AO7" s="499">
        <v>0</v>
      </c>
      <c r="AP7" s="499">
        <v>0</v>
      </c>
      <c r="AQ7" s="499">
        <v>0</v>
      </c>
      <c r="AR7" s="499">
        <v>0</v>
      </c>
      <c r="AS7" s="499">
        <v>0</v>
      </c>
      <c r="AT7" s="499">
        <v>0</v>
      </c>
      <c r="AU7" s="499">
        <v>0</v>
      </c>
      <c r="AV7" s="499">
        <v>0</v>
      </c>
      <c r="AW7" s="499">
        <v>0</v>
      </c>
      <c r="AX7" s="499">
        <v>0</v>
      </c>
      <c r="AY7" s="499">
        <v>0</v>
      </c>
      <c r="AZ7" s="499">
        <v>0</v>
      </c>
      <c r="BA7" s="499">
        <v>0</v>
      </c>
      <c r="BB7" s="362">
        <f t="shared" si="0"/>
        <v>0</v>
      </c>
    </row>
    <row r="8" spans="1:76" ht="71.25" x14ac:dyDescent="0.45">
      <c r="A8" s="345">
        <v>4</v>
      </c>
      <c r="B8" s="345" t="s">
        <v>452</v>
      </c>
      <c r="C8" s="500" t="s">
        <v>194</v>
      </c>
      <c r="D8" s="492" t="s">
        <v>444</v>
      </c>
      <c r="E8" s="500">
        <v>45616</v>
      </c>
      <c r="F8" s="492" t="s">
        <v>444</v>
      </c>
      <c r="G8" s="345" t="s">
        <v>453</v>
      </c>
      <c r="H8" s="387" t="s">
        <v>454</v>
      </c>
      <c r="I8" s="328">
        <v>396</v>
      </c>
      <c r="J8" s="328">
        <v>129</v>
      </c>
      <c r="K8" s="328">
        <v>267</v>
      </c>
      <c r="L8" s="351"/>
      <c r="M8" s="352"/>
      <c r="N8" s="385" t="s">
        <v>203</v>
      </c>
      <c r="O8" s="352" t="s">
        <v>197</v>
      </c>
      <c r="P8" s="353"/>
      <c r="Q8" s="353"/>
      <c r="R8" s="353"/>
      <c r="S8" s="353" t="s">
        <v>147</v>
      </c>
      <c r="T8" s="391" t="s">
        <v>210</v>
      </c>
      <c r="U8" s="352" t="s">
        <v>38</v>
      </c>
      <c r="V8" s="352" t="s">
        <v>455</v>
      </c>
      <c r="W8" s="328">
        <v>267</v>
      </c>
      <c r="X8" s="354">
        <v>21</v>
      </c>
      <c r="Y8" s="354">
        <v>54</v>
      </c>
      <c r="Z8" s="354">
        <v>75</v>
      </c>
      <c r="AA8" s="356" t="s">
        <v>456</v>
      </c>
      <c r="AB8" s="429" t="s">
        <v>451</v>
      </c>
      <c r="AC8" s="373" t="s">
        <v>1164</v>
      </c>
      <c r="AD8" s="373" t="s">
        <v>1484</v>
      </c>
      <c r="AE8" s="358"/>
      <c r="AF8" s="358"/>
      <c r="AG8" s="359"/>
      <c r="AH8" s="360"/>
      <c r="AI8" s="360"/>
      <c r="AJ8" s="360"/>
      <c r="AK8" s="360"/>
      <c r="AL8" s="468"/>
      <c r="AM8" s="351">
        <v>0</v>
      </c>
      <c r="AN8" s="328">
        <v>0</v>
      </c>
      <c r="AO8" s="328">
        <v>133</v>
      </c>
      <c r="AP8" s="328">
        <v>134</v>
      </c>
      <c r="AQ8" s="351">
        <v>0</v>
      </c>
      <c r="AR8" s="351">
        <v>0</v>
      </c>
      <c r="AS8" s="351">
        <v>0</v>
      </c>
      <c r="AT8" s="351">
        <v>0</v>
      </c>
      <c r="AU8" s="351">
        <v>0</v>
      </c>
      <c r="AV8" s="351">
        <v>0</v>
      </c>
      <c r="AW8" s="351">
        <v>0</v>
      </c>
      <c r="AX8" s="351">
        <v>0</v>
      </c>
      <c r="AY8" s="351">
        <v>0</v>
      </c>
      <c r="AZ8" s="351">
        <v>0</v>
      </c>
      <c r="BA8" s="351">
        <v>0</v>
      </c>
      <c r="BB8" s="362">
        <f t="shared" si="0"/>
        <v>267</v>
      </c>
      <c r="BI8">
        <v>0</v>
      </c>
      <c r="BJ8">
        <v>0</v>
      </c>
      <c r="BK8">
        <v>25</v>
      </c>
      <c r="BL8">
        <v>25</v>
      </c>
      <c r="BM8">
        <v>25</v>
      </c>
      <c r="BN8">
        <v>0</v>
      </c>
      <c r="BO8">
        <v>0</v>
      </c>
      <c r="BP8">
        <v>0</v>
      </c>
      <c r="BQ8">
        <v>0</v>
      </c>
      <c r="BR8">
        <v>0</v>
      </c>
      <c r="BS8">
        <v>0</v>
      </c>
      <c r="BT8">
        <v>0</v>
      </c>
      <c r="BU8">
        <v>0</v>
      </c>
      <c r="BV8">
        <v>0</v>
      </c>
      <c r="BW8">
        <v>0</v>
      </c>
      <c r="BX8">
        <f>SUM(BI8:BW8)</f>
        <v>75</v>
      </c>
    </row>
    <row r="9" spans="1:76" ht="57" x14ac:dyDescent="0.45">
      <c r="A9" s="363">
        <v>5</v>
      </c>
      <c r="B9" s="363" t="s">
        <v>457</v>
      </c>
      <c r="C9" s="492" t="s">
        <v>444</v>
      </c>
      <c r="D9" s="492" t="s">
        <v>444</v>
      </c>
      <c r="E9" s="492" t="s">
        <v>444</v>
      </c>
      <c r="F9" s="492" t="s">
        <v>444</v>
      </c>
      <c r="G9" s="363" t="s">
        <v>458</v>
      </c>
      <c r="H9" s="389"/>
      <c r="I9" s="341">
        <v>428</v>
      </c>
      <c r="J9" s="341">
        <v>0</v>
      </c>
      <c r="K9" s="341">
        <v>428</v>
      </c>
      <c r="L9" s="341"/>
      <c r="M9" s="367"/>
      <c r="N9" s="398" t="s">
        <v>203</v>
      </c>
      <c r="O9" s="367" t="s">
        <v>197</v>
      </c>
      <c r="P9" s="340"/>
      <c r="Q9" s="340"/>
      <c r="R9" s="340"/>
      <c r="S9" s="340" t="s">
        <v>147</v>
      </c>
      <c r="T9" s="427" t="s">
        <v>1440</v>
      </c>
      <c r="U9" s="367" t="s">
        <v>459</v>
      </c>
      <c r="V9" s="367" t="s">
        <v>460</v>
      </c>
      <c r="W9" s="341">
        <v>0</v>
      </c>
      <c r="X9" s="341"/>
      <c r="Y9" s="341"/>
      <c r="Z9" s="341"/>
      <c r="AA9" s="363"/>
      <c r="AB9" s="367" t="s">
        <v>461</v>
      </c>
      <c r="AC9" s="365" t="s">
        <v>462</v>
      </c>
      <c r="AD9" s="365" t="s">
        <v>463</v>
      </c>
      <c r="AE9" s="358"/>
      <c r="AF9" s="358"/>
      <c r="AG9" s="359"/>
      <c r="AH9" s="360"/>
      <c r="AI9" s="360"/>
      <c r="AJ9" s="360"/>
      <c r="AK9" s="360"/>
      <c r="AL9" s="468"/>
      <c r="AM9" s="369">
        <v>0</v>
      </c>
      <c r="AN9" s="369">
        <v>0</v>
      </c>
      <c r="AO9" s="369">
        <v>0</v>
      </c>
      <c r="AP9" s="369">
        <v>0</v>
      </c>
      <c r="AQ9" s="369">
        <v>0</v>
      </c>
      <c r="AR9" s="369">
        <v>0</v>
      </c>
      <c r="AS9" s="369">
        <v>0</v>
      </c>
      <c r="AT9" s="369">
        <v>0</v>
      </c>
      <c r="AU9" s="369">
        <v>0</v>
      </c>
      <c r="AV9" s="369">
        <v>0</v>
      </c>
      <c r="AW9" s="369">
        <v>0</v>
      </c>
      <c r="AX9" s="369">
        <v>0</v>
      </c>
      <c r="AY9" s="369">
        <v>0</v>
      </c>
      <c r="AZ9" s="369">
        <v>0</v>
      </c>
      <c r="BA9" s="369">
        <v>0</v>
      </c>
      <c r="BB9" s="362">
        <f t="shared" si="0"/>
        <v>0</v>
      </c>
      <c r="BX9">
        <f t="shared" ref="BX9:BX19" si="1">SUM(BI9:BW9)</f>
        <v>0</v>
      </c>
    </row>
    <row r="10" spans="1:76" ht="99.75" x14ac:dyDescent="0.45">
      <c r="A10" s="345">
        <v>6</v>
      </c>
      <c r="B10" s="345" t="s">
        <v>464</v>
      </c>
      <c r="C10" s="495" t="s">
        <v>194</v>
      </c>
      <c r="D10" s="501" t="s">
        <v>444</v>
      </c>
      <c r="E10" s="495">
        <v>45541</v>
      </c>
      <c r="F10" s="501" t="s">
        <v>444</v>
      </c>
      <c r="G10" s="373" t="s">
        <v>465</v>
      </c>
      <c r="H10" s="350" t="s">
        <v>380</v>
      </c>
      <c r="I10" s="351">
        <v>185</v>
      </c>
      <c r="J10" s="351">
        <v>47</v>
      </c>
      <c r="K10" s="351">
        <v>138</v>
      </c>
      <c r="L10" s="351"/>
      <c r="M10" s="352" t="s">
        <v>76</v>
      </c>
      <c r="N10" s="352" t="s">
        <v>224</v>
      </c>
      <c r="O10" s="352" t="s">
        <v>197</v>
      </c>
      <c r="P10" s="353"/>
      <c r="Q10" s="353"/>
      <c r="R10" s="353"/>
      <c r="S10" s="353" t="s">
        <v>147</v>
      </c>
      <c r="T10" s="353" t="s">
        <v>147</v>
      </c>
      <c r="U10" s="352" t="s">
        <v>38</v>
      </c>
      <c r="V10" s="352" t="s">
        <v>466</v>
      </c>
      <c r="W10" s="328">
        <v>138</v>
      </c>
      <c r="X10" s="354">
        <v>5</v>
      </c>
      <c r="Y10" s="354">
        <v>0</v>
      </c>
      <c r="Z10" s="354">
        <v>5</v>
      </c>
      <c r="AA10" s="356" t="s">
        <v>467</v>
      </c>
      <c r="AB10" s="429" t="s">
        <v>451</v>
      </c>
      <c r="AC10" s="373" t="s">
        <v>1486</v>
      </c>
      <c r="AD10" s="373" t="s">
        <v>1485</v>
      </c>
      <c r="AE10" s="358"/>
      <c r="AF10" s="358"/>
      <c r="AG10" s="359"/>
      <c r="AH10" s="360"/>
      <c r="AI10" s="360"/>
      <c r="AJ10" s="360"/>
      <c r="AK10" s="360"/>
      <c r="AL10" s="402"/>
      <c r="AM10" s="328">
        <v>0</v>
      </c>
      <c r="AN10" s="328">
        <v>0</v>
      </c>
      <c r="AO10" s="328">
        <v>0</v>
      </c>
      <c r="AP10" s="328">
        <v>138</v>
      </c>
      <c r="AQ10" s="351">
        <v>0</v>
      </c>
      <c r="AR10" s="351">
        <v>0</v>
      </c>
      <c r="AS10" s="351">
        <v>0</v>
      </c>
      <c r="AT10" s="351">
        <v>0</v>
      </c>
      <c r="AU10" s="351">
        <v>0</v>
      </c>
      <c r="AV10" s="351">
        <v>0</v>
      </c>
      <c r="AW10" s="351">
        <v>0</v>
      </c>
      <c r="AX10" s="351">
        <v>0</v>
      </c>
      <c r="AY10" s="351">
        <v>0</v>
      </c>
      <c r="AZ10" s="351">
        <v>0</v>
      </c>
      <c r="BA10" s="351">
        <v>0</v>
      </c>
      <c r="BB10" s="362">
        <f t="shared" si="0"/>
        <v>138</v>
      </c>
      <c r="BI10">
        <v>1</v>
      </c>
      <c r="BJ10">
        <v>2</v>
      </c>
      <c r="BK10">
        <v>2</v>
      </c>
      <c r="BL10">
        <v>0</v>
      </c>
      <c r="BM10">
        <v>0</v>
      </c>
      <c r="BN10">
        <v>0</v>
      </c>
      <c r="BO10">
        <v>0</v>
      </c>
      <c r="BP10">
        <v>0</v>
      </c>
      <c r="BQ10">
        <v>0</v>
      </c>
      <c r="BR10">
        <v>0</v>
      </c>
      <c r="BS10">
        <v>0</v>
      </c>
      <c r="BT10">
        <v>0</v>
      </c>
      <c r="BU10">
        <v>0</v>
      </c>
      <c r="BV10">
        <v>0</v>
      </c>
      <c r="BW10">
        <v>0</v>
      </c>
      <c r="BX10">
        <f t="shared" si="1"/>
        <v>5</v>
      </c>
    </row>
    <row r="11" spans="1:76" ht="57" x14ac:dyDescent="0.45">
      <c r="A11" s="345">
        <v>7</v>
      </c>
      <c r="B11" s="345" t="s">
        <v>468</v>
      </c>
      <c r="C11" s="492" t="s">
        <v>444</v>
      </c>
      <c r="D11" s="492" t="s">
        <v>444</v>
      </c>
      <c r="E11" s="492" t="s">
        <v>444</v>
      </c>
      <c r="F11" s="492" t="s">
        <v>444</v>
      </c>
      <c r="G11" s="349" t="s">
        <v>469</v>
      </c>
      <c r="H11" s="350"/>
      <c r="I11" s="351">
        <v>326</v>
      </c>
      <c r="J11" s="351">
        <v>10</v>
      </c>
      <c r="K11" s="351">
        <v>316</v>
      </c>
      <c r="L11" s="351"/>
      <c r="M11" s="352"/>
      <c r="N11" s="352" t="s">
        <v>218</v>
      </c>
      <c r="O11" s="352" t="s">
        <v>197</v>
      </c>
      <c r="P11" s="353"/>
      <c r="Q11" s="353"/>
      <c r="R11" s="353"/>
      <c r="S11" s="353" t="s">
        <v>147</v>
      </c>
      <c r="T11" s="353" t="s">
        <v>147</v>
      </c>
      <c r="U11" s="352" t="s">
        <v>38</v>
      </c>
      <c r="V11" s="352" t="s">
        <v>470</v>
      </c>
      <c r="W11" s="328">
        <v>316</v>
      </c>
      <c r="X11" s="354">
        <v>36</v>
      </c>
      <c r="Y11" s="354">
        <v>76</v>
      </c>
      <c r="Z11" s="354">
        <v>112</v>
      </c>
      <c r="AA11" s="356" t="s">
        <v>471</v>
      </c>
      <c r="AB11" s="385" t="s">
        <v>472</v>
      </c>
      <c r="AC11" s="357" t="s">
        <v>473</v>
      </c>
      <c r="AD11" s="373" t="s">
        <v>1487</v>
      </c>
      <c r="AE11" s="358"/>
      <c r="AF11" s="358"/>
      <c r="AG11" s="359"/>
      <c r="AH11" s="360"/>
      <c r="AI11" s="360"/>
      <c r="AJ11" s="360"/>
      <c r="AK11" s="360"/>
      <c r="AL11" s="468"/>
      <c r="AM11" s="351">
        <v>0</v>
      </c>
      <c r="AN11" s="351">
        <v>0</v>
      </c>
      <c r="AO11" s="351">
        <v>0</v>
      </c>
      <c r="AP11" s="351">
        <v>0</v>
      </c>
      <c r="AQ11" s="328">
        <v>0</v>
      </c>
      <c r="AR11" s="351">
        <v>79</v>
      </c>
      <c r="AS11" s="351">
        <v>79</v>
      </c>
      <c r="AT11" s="351">
        <v>79</v>
      </c>
      <c r="AU11" s="328">
        <v>79</v>
      </c>
      <c r="AV11" s="351">
        <v>0</v>
      </c>
      <c r="AW11" s="351">
        <v>0</v>
      </c>
      <c r="AX11" s="351">
        <v>0</v>
      </c>
      <c r="AY11" s="351">
        <v>0</v>
      </c>
      <c r="AZ11" s="351">
        <v>0</v>
      </c>
      <c r="BA11" s="351">
        <v>0</v>
      </c>
      <c r="BB11" s="362">
        <f t="shared" si="0"/>
        <v>316</v>
      </c>
      <c r="BI11">
        <v>0</v>
      </c>
      <c r="BJ11">
        <v>0</v>
      </c>
      <c r="BK11">
        <v>0</v>
      </c>
      <c r="BL11">
        <v>0</v>
      </c>
      <c r="BM11">
        <v>0</v>
      </c>
      <c r="BN11">
        <v>30</v>
      </c>
      <c r="BO11">
        <v>30</v>
      </c>
      <c r="BP11">
        <v>31</v>
      </c>
      <c r="BQ11">
        <v>31</v>
      </c>
      <c r="BR11">
        <v>0</v>
      </c>
      <c r="BS11">
        <v>0</v>
      </c>
      <c r="BT11">
        <v>0</v>
      </c>
      <c r="BU11">
        <v>0</v>
      </c>
      <c r="BV11">
        <v>0</v>
      </c>
      <c r="BW11">
        <v>0</v>
      </c>
      <c r="BX11">
        <f t="shared" si="1"/>
        <v>122</v>
      </c>
    </row>
    <row r="12" spans="1:76" ht="103.5" customHeight="1" x14ac:dyDescent="0.45">
      <c r="A12" s="363">
        <v>8</v>
      </c>
      <c r="B12" s="363" t="s">
        <v>474</v>
      </c>
      <c r="C12" s="492" t="s">
        <v>444</v>
      </c>
      <c r="D12" s="492" t="s">
        <v>444</v>
      </c>
      <c r="E12" s="492" t="s">
        <v>444</v>
      </c>
      <c r="F12" s="492" t="s">
        <v>444</v>
      </c>
      <c r="G12" s="363" t="s">
        <v>475</v>
      </c>
      <c r="H12" s="363"/>
      <c r="I12" s="341">
        <v>36</v>
      </c>
      <c r="J12" s="341">
        <v>0</v>
      </c>
      <c r="K12" s="341">
        <v>36</v>
      </c>
      <c r="L12" s="395"/>
      <c r="M12" s="367" t="s">
        <v>76</v>
      </c>
      <c r="N12" s="398" t="s">
        <v>262</v>
      </c>
      <c r="O12" s="367" t="s">
        <v>250</v>
      </c>
      <c r="P12" s="395"/>
      <c r="Q12" s="395"/>
      <c r="R12" s="395"/>
      <c r="S12" s="341" t="s">
        <v>147</v>
      </c>
      <c r="T12" s="341" t="s">
        <v>1490</v>
      </c>
      <c r="U12" s="367" t="s">
        <v>477</v>
      </c>
      <c r="V12" s="341">
        <v>0.13</v>
      </c>
      <c r="W12" s="341">
        <v>0</v>
      </c>
      <c r="X12" s="341"/>
      <c r="Y12" s="341"/>
      <c r="Z12" s="341"/>
      <c r="AA12" s="363"/>
      <c r="AB12" s="367" t="s">
        <v>461</v>
      </c>
      <c r="AC12" s="365" t="s">
        <v>1332</v>
      </c>
      <c r="AD12" s="363" t="s">
        <v>38</v>
      </c>
      <c r="AE12" s="393"/>
      <c r="AF12" s="393"/>
      <c r="AG12" s="359"/>
      <c r="AH12" s="497"/>
      <c r="AI12" s="497"/>
      <c r="AJ12" s="497"/>
      <c r="AK12" s="360"/>
      <c r="AL12" s="468"/>
      <c r="AM12" s="369">
        <v>0</v>
      </c>
      <c r="AN12" s="369">
        <v>0</v>
      </c>
      <c r="AO12" s="369">
        <v>0</v>
      </c>
      <c r="AP12" s="369">
        <v>0</v>
      </c>
      <c r="AQ12" s="369">
        <v>0</v>
      </c>
      <c r="AR12" s="369">
        <v>0</v>
      </c>
      <c r="AS12" s="369">
        <v>0</v>
      </c>
      <c r="AT12" s="369">
        <v>0</v>
      </c>
      <c r="AU12" s="369">
        <v>0</v>
      </c>
      <c r="AV12" s="369">
        <v>0</v>
      </c>
      <c r="AW12" s="369">
        <v>0</v>
      </c>
      <c r="AX12" s="369">
        <v>0</v>
      </c>
      <c r="AY12" s="369">
        <v>0</v>
      </c>
      <c r="AZ12" s="369">
        <v>0</v>
      </c>
      <c r="BA12" s="369">
        <v>0</v>
      </c>
      <c r="BB12" s="362">
        <f t="shared" si="0"/>
        <v>0</v>
      </c>
      <c r="BX12">
        <f t="shared" si="1"/>
        <v>0</v>
      </c>
    </row>
    <row r="13" spans="1:76" ht="131.25" customHeight="1" x14ac:dyDescent="0.45">
      <c r="A13" s="345">
        <v>9</v>
      </c>
      <c r="B13" s="345" t="s">
        <v>478</v>
      </c>
      <c r="C13" s="495" t="s">
        <v>194</v>
      </c>
      <c r="D13" s="501" t="s">
        <v>444</v>
      </c>
      <c r="E13" s="495">
        <v>45443</v>
      </c>
      <c r="F13" s="501" t="s">
        <v>444</v>
      </c>
      <c r="G13" s="373" t="s">
        <v>479</v>
      </c>
      <c r="H13" s="373" t="s">
        <v>480</v>
      </c>
      <c r="I13" s="351">
        <v>220</v>
      </c>
      <c r="J13" s="328">
        <v>3</v>
      </c>
      <c r="K13" s="328">
        <v>217</v>
      </c>
      <c r="L13" s="359"/>
      <c r="M13" s="359"/>
      <c r="N13" s="385" t="s">
        <v>262</v>
      </c>
      <c r="O13" s="352" t="s">
        <v>250</v>
      </c>
      <c r="P13" s="359"/>
      <c r="Q13" s="359"/>
      <c r="R13" s="359"/>
      <c r="S13" s="351" t="s">
        <v>147</v>
      </c>
      <c r="T13" s="351" t="s">
        <v>1441</v>
      </c>
      <c r="U13" s="375" t="s">
        <v>149</v>
      </c>
      <c r="V13" s="328">
        <v>1.5</v>
      </c>
      <c r="W13" s="328">
        <v>217</v>
      </c>
      <c r="X13" s="354">
        <v>71</v>
      </c>
      <c r="Y13" s="354">
        <v>40</v>
      </c>
      <c r="Z13" s="354">
        <v>111</v>
      </c>
      <c r="AA13" s="356" t="s">
        <v>1488</v>
      </c>
      <c r="AB13" s="429" t="s">
        <v>451</v>
      </c>
      <c r="AC13" s="349" t="s">
        <v>481</v>
      </c>
      <c r="AD13" s="373" t="s">
        <v>482</v>
      </c>
      <c r="AE13" s="393"/>
      <c r="AF13" s="393"/>
      <c r="AG13" s="359"/>
      <c r="AH13" s="497"/>
      <c r="AI13" s="497"/>
      <c r="AJ13" s="497"/>
      <c r="AK13" s="360"/>
      <c r="AL13" s="468"/>
      <c r="AM13" s="351">
        <v>0</v>
      </c>
      <c r="AN13" s="351">
        <v>0</v>
      </c>
      <c r="AO13" s="328">
        <v>29</v>
      </c>
      <c r="AP13" s="328">
        <v>66</v>
      </c>
      <c r="AQ13" s="328">
        <v>122</v>
      </c>
      <c r="AR13" s="351">
        <v>0</v>
      </c>
      <c r="AS13" s="351">
        <v>0</v>
      </c>
      <c r="AT13" s="351">
        <v>0</v>
      </c>
      <c r="AU13" s="351">
        <v>0</v>
      </c>
      <c r="AV13" s="351">
        <v>0</v>
      </c>
      <c r="AW13" s="351">
        <v>0</v>
      </c>
      <c r="AX13" s="351">
        <v>0</v>
      </c>
      <c r="AY13" s="351">
        <v>0</v>
      </c>
      <c r="AZ13" s="351">
        <v>0</v>
      </c>
      <c r="BA13" s="351">
        <v>0</v>
      </c>
      <c r="BB13" s="362">
        <f t="shared" si="0"/>
        <v>217</v>
      </c>
      <c r="BI13">
        <v>0</v>
      </c>
      <c r="BJ13">
        <v>0</v>
      </c>
      <c r="BK13">
        <v>0</v>
      </c>
      <c r="BL13">
        <v>0</v>
      </c>
      <c r="BM13">
        <v>55</v>
      </c>
      <c r="BN13">
        <v>56</v>
      </c>
      <c r="BO13">
        <v>0</v>
      </c>
      <c r="BP13">
        <v>0</v>
      </c>
      <c r="BQ13">
        <v>0</v>
      </c>
      <c r="BR13">
        <v>0</v>
      </c>
      <c r="BS13">
        <v>0</v>
      </c>
      <c r="BT13">
        <v>0</v>
      </c>
      <c r="BU13">
        <v>0</v>
      </c>
      <c r="BV13">
        <v>0</v>
      </c>
      <c r="BW13">
        <v>0</v>
      </c>
      <c r="BX13">
        <f t="shared" si="1"/>
        <v>111</v>
      </c>
    </row>
    <row r="14" spans="1:76" ht="42.75" x14ac:dyDescent="0.45">
      <c r="A14" s="345">
        <v>10</v>
      </c>
      <c r="B14" s="345" t="s">
        <v>483</v>
      </c>
      <c r="C14" s="492" t="s">
        <v>444</v>
      </c>
      <c r="D14" s="492" t="s">
        <v>444</v>
      </c>
      <c r="E14" s="492" t="s">
        <v>444</v>
      </c>
      <c r="F14" s="492" t="s">
        <v>444</v>
      </c>
      <c r="G14" s="349" t="s">
        <v>484</v>
      </c>
      <c r="H14" s="345"/>
      <c r="I14" s="351">
        <v>288</v>
      </c>
      <c r="J14" s="328">
        <v>0</v>
      </c>
      <c r="K14" s="328">
        <v>288</v>
      </c>
      <c r="L14" s="359"/>
      <c r="M14" s="352" t="s">
        <v>76</v>
      </c>
      <c r="N14" s="351" t="s">
        <v>249</v>
      </c>
      <c r="O14" s="351" t="s">
        <v>250</v>
      </c>
      <c r="P14" s="359"/>
      <c r="Q14" s="359"/>
      <c r="R14" s="359"/>
      <c r="S14" s="351" t="s">
        <v>147</v>
      </c>
      <c r="T14" s="351" t="s">
        <v>147</v>
      </c>
      <c r="U14" s="375" t="s">
        <v>38</v>
      </c>
      <c r="V14" s="351">
        <v>2.37</v>
      </c>
      <c r="W14" s="351">
        <v>288</v>
      </c>
      <c r="X14" s="354">
        <v>27</v>
      </c>
      <c r="Y14" s="354">
        <v>68</v>
      </c>
      <c r="Z14" s="354">
        <v>95</v>
      </c>
      <c r="AA14" s="356" t="s">
        <v>485</v>
      </c>
      <c r="AB14" s="352" t="s">
        <v>472</v>
      </c>
      <c r="AC14" s="349" t="s">
        <v>486</v>
      </c>
      <c r="AD14" s="349" t="s">
        <v>487</v>
      </c>
      <c r="AE14" s="393"/>
      <c r="AF14" s="393"/>
      <c r="AG14" s="359"/>
      <c r="AH14" s="497"/>
      <c r="AI14" s="497"/>
      <c r="AJ14" s="497"/>
      <c r="AK14" s="360"/>
      <c r="AL14" s="468"/>
      <c r="AM14" s="351">
        <v>0</v>
      </c>
      <c r="AN14" s="351">
        <v>0</v>
      </c>
      <c r="AO14" s="351">
        <v>0</v>
      </c>
      <c r="AP14" s="351">
        <v>0</v>
      </c>
      <c r="AQ14" s="328">
        <v>0</v>
      </c>
      <c r="AR14" s="328">
        <v>72</v>
      </c>
      <c r="AS14" s="328">
        <v>72</v>
      </c>
      <c r="AT14" s="328">
        <v>72</v>
      </c>
      <c r="AU14" s="328">
        <v>72</v>
      </c>
      <c r="AV14" s="328">
        <v>0</v>
      </c>
      <c r="AW14" s="351">
        <v>0</v>
      </c>
      <c r="AX14" s="351">
        <v>0</v>
      </c>
      <c r="AY14" s="351">
        <v>0</v>
      </c>
      <c r="AZ14" s="351">
        <v>0</v>
      </c>
      <c r="BA14" s="351">
        <v>0</v>
      </c>
      <c r="BB14" s="362">
        <f t="shared" si="0"/>
        <v>288</v>
      </c>
      <c r="BI14">
        <v>0</v>
      </c>
      <c r="BJ14">
        <v>0</v>
      </c>
      <c r="BK14">
        <v>0</v>
      </c>
      <c r="BL14">
        <v>0</v>
      </c>
      <c r="BM14">
        <v>0</v>
      </c>
      <c r="BN14">
        <v>23</v>
      </c>
      <c r="BO14">
        <v>24</v>
      </c>
      <c r="BP14">
        <v>24</v>
      </c>
      <c r="BQ14">
        <v>24</v>
      </c>
      <c r="BR14">
        <v>0</v>
      </c>
      <c r="BS14">
        <v>0</v>
      </c>
      <c r="BT14">
        <v>0</v>
      </c>
      <c r="BU14">
        <v>0</v>
      </c>
      <c r="BV14">
        <v>0</v>
      </c>
      <c r="BW14">
        <v>0</v>
      </c>
      <c r="BX14">
        <f t="shared" si="1"/>
        <v>95</v>
      </c>
    </row>
    <row r="15" spans="1:76" ht="76.5" customHeight="1" x14ac:dyDescent="0.45">
      <c r="A15" s="363">
        <v>11</v>
      </c>
      <c r="B15" s="363" t="s">
        <v>488</v>
      </c>
      <c r="C15" s="492" t="s">
        <v>444</v>
      </c>
      <c r="D15" s="492" t="s">
        <v>444</v>
      </c>
      <c r="E15" s="492" t="s">
        <v>444</v>
      </c>
      <c r="F15" s="492" t="s">
        <v>444</v>
      </c>
      <c r="G15" s="365" t="s">
        <v>489</v>
      </c>
      <c r="H15" s="363"/>
      <c r="I15" s="341">
        <v>43</v>
      </c>
      <c r="J15" s="341">
        <v>0</v>
      </c>
      <c r="K15" s="341">
        <v>43</v>
      </c>
      <c r="L15" s="395"/>
      <c r="M15" s="395"/>
      <c r="N15" s="398" t="s">
        <v>203</v>
      </c>
      <c r="O15" s="367" t="s">
        <v>272</v>
      </c>
      <c r="P15" s="395"/>
      <c r="Q15" s="395"/>
      <c r="R15" s="395"/>
      <c r="S15" s="341" t="s">
        <v>301</v>
      </c>
      <c r="T15" s="341" t="s">
        <v>1442</v>
      </c>
      <c r="U15" s="367" t="s">
        <v>490</v>
      </c>
      <c r="V15" s="341">
        <v>0.14000000000000001</v>
      </c>
      <c r="W15" s="341">
        <v>0</v>
      </c>
      <c r="X15" s="341"/>
      <c r="Y15" s="341"/>
      <c r="Z15" s="341"/>
      <c r="AA15" s="363"/>
      <c r="AB15" s="367" t="s">
        <v>472</v>
      </c>
      <c r="AC15" s="365" t="s">
        <v>1443</v>
      </c>
      <c r="AD15" s="363" t="s">
        <v>38</v>
      </c>
      <c r="AE15" s="393"/>
      <c r="AF15" s="393"/>
      <c r="AG15" s="359"/>
      <c r="AH15" s="497"/>
      <c r="AI15" s="497"/>
      <c r="AJ15" s="497"/>
      <c r="AK15" s="360"/>
      <c r="AL15" s="468"/>
      <c r="AM15" s="369">
        <v>0</v>
      </c>
      <c r="AN15" s="369">
        <v>0</v>
      </c>
      <c r="AO15" s="369">
        <v>0</v>
      </c>
      <c r="AP15" s="369">
        <v>0</v>
      </c>
      <c r="AQ15" s="369">
        <v>0</v>
      </c>
      <c r="AR15" s="369">
        <v>0</v>
      </c>
      <c r="AS15" s="369">
        <v>0</v>
      </c>
      <c r="AT15" s="369">
        <v>0</v>
      </c>
      <c r="AU15" s="369">
        <v>0</v>
      </c>
      <c r="AV15" s="369">
        <v>0</v>
      </c>
      <c r="AW15" s="369">
        <v>0</v>
      </c>
      <c r="AX15" s="369">
        <v>0</v>
      </c>
      <c r="AY15" s="369">
        <v>0</v>
      </c>
      <c r="AZ15" s="369">
        <v>0</v>
      </c>
      <c r="BA15" s="369">
        <v>0</v>
      </c>
      <c r="BB15" s="362">
        <f t="shared" si="0"/>
        <v>0</v>
      </c>
      <c r="BX15">
        <f t="shared" si="1"/>
        <v>0</v>
      </c>
    </row>
    <row r="16" spans="1:76" ht="135.75" customHeight="1" x14ac:dyDescent="0.45">
      <c r="A16" s="345">
        <v>12</v>
      </c>
      <c r="B16" s="345" t="s">
        <v>491</v>
      </c>
      <c r="C16" s="492" t="s">
        <v>444</v>
      </c>
      <c r="D16" s="492" t="s">
        <v>444</v>
      </c>
      <c r="E16" s="492" t="s">
        <v>444</v>
      </c>
      <c r="F16" s="492" t="s">
        <v>444</v>
      </c>
      <c r="G16" s="349" t="s">
        <v>492</v>
      </c>
      <c r="H16" s="345"/>
      <c r="I16" s="351">
        <v>106</v>
      </c>
      <c r="J16" s="351">
        <v>0</v>
      </c>
      <c r="K16" s="351">
        <v>106</v>
      </c>
      <c r="L16" s="359"/>
      <c r="M16" s="352" t="s">
        <v>76</v>
      </c>
      <c r="N16" s="429" t="s">
        <v>313</v>
      </c>
      <c r="O16" s="352" t="s">
        <v>306</v>
      </c>
      <c r="P16" s="359"/>
      <c r="Q16" s="359"/>
      <c r="R16" s="359"/>
      <c r="S16" s="351" t="s">
        <v>147</v>
      </c>
      <c r="T16" s="351" t="s">
        <v>1444</v>
      </c>
      <c r="U16" s="351">
        <v>0</v>
      </c>
      <c r="V16" s="351">
        <v>1.7</v>
      </c>
      <c r="W16" s="328">
        <v>106</v>
      </c>
      <c r="X16" s="354">
        <v>23</v>
      </c>
      <c r="Y16" s="354">
        <v>83</v>
      </c>
      <c r="Z16" s="354">
        <v>106</v>
      </c>
      <c r="AA16" s="356" t="s">
        <v>494</v>
      </c>
      <c r="AB16" s="385" t="s">
        <v>461</v>
      </c>
      <c r="AC16" s="345"/>
      <c r="AD16" s="373" t="s">
        <v>1489</v>
      </c>
      <c r="AE16" s="393"/>
      <c r="AF16" s="393"/>
      <c r="AG16" s="359"/>
      <c r="AH16" s="497"/>
      <c r="AI16" s="497"/>
      <c r="AJ16" s="497"/>
      <c r="AK16" s="360"/>
      <c r="AL16" s="468"/>
      <c r="AM16" s="351">
        <v>0</v>
      </c>
      <c r="AN16" s="351">
        <v>0</v>
      </c>
      <c r="AO16" s="328">
        <v>0</v>
      </c>
      <c r="AP16" s="328">
        <v>53</v>
      </c>
      <c r="AQ16" s="328">
        <v>53</v>
      </c>
      <c r="AR16" s="351">
        <v>0</v>
      </c>
      <c r="AS16" s="351">
        <v>0</v>
      </c>
      <c r="AT16" s="351">
        <v>0</v>
      </c>
      <c r="AU16" s="351">
        <v>0</v>
      </c>
      <c r="AV16" s="351">
        <v>0</v>
      </c>
      <c r="AW16" s="351">
        <v>0</v>
      </c>
      <c r="AX16" s="351">
        <v>0</v>
      </c>
      <c r="AY16" s="351">
        <v>0</v>
      </c>
      <c r="AZ16" s="351">
        <v>0</v>
      </c>
      <c r="BA16" s="351">
        <v>0</v>
      </c>
      <c r="BB16" s="362">
        <f t="shared" si="0"/>
        <v>106</v>
      </c>
      <c r="BI16">
        <v>0</v>
      </c>
      <c r="BJ16">
        <v>0</v>
      </c>
      <c r="BK16">
        <v>0</v>
      </c>
      <c r="BL16">
        <v>53</v>
      </c>
      <c r="BM16">
        <v>53</v>
      </c>
      <c r="BN16">
        <v>0</v>
      </c>
      <c r="BO16">
        <v>0</v>
      </c>
      <c r="BP16">
        <v>0</v>
      </c>
      <c r="BQ16">
        <v>0</v>
      </c>
      <c r="BR16">
        <v>0</v>
      </c>
      <c r="BS16">
        <v>0</v>
      </c>
      <c r="BT16">
        <v>0</v>
      </c>
      <c r="BU16">
        <v>0</v>
      </c>
      <c r="BV16">
        <v>0</v>
      </c>
      <c r="BW16">
        <v>0</v>
      </c>
      <c r="BX16">
        <f t="shared" si="1"/>
        <v>106</v>
      </c>
    </row>
    <row r="17" spans="1:76" ht="101.25" customHeight="1" x14ac:dyDescent="0.45">
      <c r="A17" s="363">
        <v>13</v>
      </c>
      <c r="B17" s="363" t="s">
        <v>360</v>
      </c>
      <c r="C17" s="492" t="s">
        <v>194</v>
      </c>
      <c r="D17" s="492" t="s">
        <v>444</v>
      </c>
      <c r="E17" s="492">
        <v>45338</v>
      </c>
      <c r="F17" s="492" t="s">
        <v>444</v>
      </c>
      <c r="G17" s="365" t="s">
        <v>361</v>
      </c>
      <c r="H17" s="363"/>
      <c r="I17" s="341">
        <v>96</v>
      </c>
      <c r="J17" s="341">
        <v>0</v>
      </c>
      <c r="K17" s="341">
        <v>96</v>
      </c>
      <c r="L17" s="395"/>
      <c r="M17" s="395"/>
      <c r="N17" s="341" t="s">
        <v>355</v>
      </c>
      <c r="O17" s="367" t="s">
        <v>321</v>
      </c>
      <c r="P17" s="395"/>
      <c r="Q17" s="395"/>
      <c r="R17" s="395"/>
      <c r="S17" s="341" t="s">
        <v>147</v>
      </c>
      <c r="T17" s="341" t="s">
        <v>1445</v>
      </c>
      <c r="U17" s="367" t="s">
        <v>495</v>
      </c>
      <c r="V17" s="341">
        <v>0.08</v>
      </c>
      <c r="W17" s="341">
        <v>0</v>
      </c>
      <c r="X17" s="341"/>
      <c r="Y17" s="341"/>
      <c r="Z17" s="341"/>
      <c r="AA17" s="363"/>
      <c r="AB17" s="398" t="s">
        <v>143</v>
      </c>
      <c r="AC17" s="365" t="s">
        <v>496</v>
      </c>
      <c r="AD17" s="365" t="s">
        <v>38</v>
      </c>
      <c r="AE17" s="393"/>
      <c r="AF17" s="393"/>
      <c r="AG17" s="359"/>
      <c r="AH17" s="497"/>
      <c r="AI17" s="497"/>
      <c r="AJ17" s="497"/>
      <c r="AK17" s="360"/>
      <c r="AL17" s="468"/>
      <c r="AM17" s="369">
        <v>0</v>
      </c>
      <c r="AN17" s="369">
        <v>0</v>
      </c>
      <c r="AO17" s="369">
        <v>0</v>
      </c>
      <c r="AP17" s="369">
        <v>0</v>
      </c>
      <c r="AQ17" s="369">
        <v>0</v>
      </c>
      <c r="AR17" s="369">
        <v>0</v>
      </c>
      <c r="AS17" s="369">
        <v>0</v>
      </c>
      <c r="AT17" s="369">
        <v>0</v>
      </c>
      <c r="AU17" s="369">
        <v>0</v>
      </c>
      <c r="AV17" s="369">
        <v>0</v>
      </c>
      <c r="AW17" s="369">
        <v>0</v>
      </c>
      <c r="AX17" s="369">
        <v>0</v>
      </c>
      <c r="AY17" s="369">
        <v>0</v>
      </c>
      <c r="AZ17" s="369">
        <v>0</v>
      </c>
      <c r="BA17" s="369">
        <v>0</v>
      </c>
      <c r="BB17" s="362">
        <f t="shared" si="0"/>
        <v>0</v>
      </c>
      <c r="BX17">
        <f t="shared" si="1"/>
        <v>0</v>
      </c>
    </row>
    <row r="18" spans="1:76" ht="85.5" x14ac:dyDescent="0.45">
      <c r="A18" s="370">
        <v>14</v>
      </c>
      <c r="B18" s="370" t="s">
        <v>497</v>
      </c>
      <c r="C18" s="501" t="s">
        <v>444</v>
      </c>
      <c r="D18" s="501" t="s">
        <v>444</v>
      </c>
      <c r="E18" s="501" t="s">
        <v>444</v>
      </c>
      <c r="F18" s="501" t="s">
        <v>444</v>
      </c>
      <c r="G18" s="370" t="s">
        <v>498</v>
      </c>
      <c r="H18" s="370" t="s">
        <v>499</v>
      </c>
      <c r="I18" s="328">
        <v>5566</v>
      </c>
      <c r="J18" s="328">
        <v>0</v>
      </c>
      <c r="K18" s="328">
        <v>5566</v>
      </c>
      <c r="L18" s="328"/>
      <c r="M18" s="328" t="s">
        <v>76</v>
      </c>
      <c r="N18" s="328" t="s">
        <v>366</v>
      </c>
      <c r="O18" s="328" t="s">
        <v>321</v>
      </c>
      <c r="P18" s="328"/>
      <c r="Q18" s="328"/>
      <c r="R18" s="328"/>
      <c r="S18" s="328" t="s">
        <v>367</v>
      </c>
      <c r="T18" s="328" t="s">
        <v>500</v>
      </c>
      <c r="U18" s="328">
        <v>0</v>
      </c>
      <c r="V18" s="328">
        <v>21.7</v>
      </c>
      <c r="W18" s="328" t="s">
        <v>501</v>
      </c>
      <c r="X18" s="328"/>
      <c r="Y18" s="328"/>
      <c r="Z18" s="328"/>
      <c r="AA18" s="370"/>
      <c r="AB18" s="502" t="s">
        <v>502</v>
      </c>
      <c r="AC18" s="373" t="s">
        <v>1210</v>
      </c>
      <c r="AD18" s="373" t="s">
        <v>503</v>
      </c>
      <c r="AE18" s="393"/>
      <c r="AF18" s="393"/>
      <c r="AG18" s="359"/>
      <c r="AH18" s="497"/>
      <c r="AI18" s="497"/>
      <c r="AJ18" s="497"/>
      <c r="AK18" s="360"/>
      <c r="AL18" s="503"/>
      <c r="AM18" s="328">
        <v>0</v>
      </c>
      <c r="AN18" s="328">
        <v>0</v>
      </c>
      <c r="AO18" s="328">
        <v>0</v>
      </c>
      <c r="AP18" s="328">
        <v>0</v>
      </c>
      <c r="AQ18" s="328">
        <v>0</v>
      </c>
      <c r="AR18" s="328">
        <v>214</v>
      </c>
      <c r="AS18" s="328">
        <v>214</v>
      </c>
      <c r="AT18" s="328">
        <v>214</v>
      </c>
      <c r="AU18" s="328">
        <v>214</v>
      </c>
      <c r="AV18" s="328">
        <v>214</v>
      </c>
      <c r="AW18" s="328">
        <v>214</v>
      </c>
      <c r="AX18" s="328">
        <v>214</v>
      </c>
      <c r="AY18" s="328">
        <v>214</v>
      </c>
      <c r="AZ18" s="328">
        <v>214</v>
      </c>
      <c r="BA18" s="328">
        <v>214</v>
      </c>
      <c r="BB18" s="362">
        <f t="shared" si="0"/>
        <v>2140</v>
      </c>
    </row>
    <row r="19" spans="1:76" ht="28.5" x14ac:dyDescent="0.45">
      <c r="A19" s="363">
        <v>15</v>
      </c>
      <c r="B19" s="363" t="s">
        <v>504</v>
      </c>
      <c r="C19" s="492" t="s">
        <v>444</v>
      </c>
      <c r="D19" s="492" t="s">
        <v>444</v>
      </c>
      <c r="E19" s="492" t="s">
        <v>444</v>
      </c>
      <c r="F19" s="492" t="s">
        <v>444</v>
      </c>
      <c r="G19" s="365" t="s">
        <v>505</v>
      </c>
      <c r="H19" s="363"/>
      <c r="I19" s="341">
        <v>215</v>
      </c>
      <c r="J19" s="341">
        <v>0</v>
      </c>
      <c r="K19" s="341">
        <v>215</v>
      </c>
      <c r="L19" s="395"/>
      <c r="M19" s="395"/>
      <c r="N19" s="341" t="s">
        <v>355</v>
      </c>
      <c r="O19" s="367" t="s">
        <v>321</v>
      </c>
      <c r="P19" s="395"/>
      <c r="Q19" s="395"/>
      <c r="R19" s="395"/>
      <c r="S19" s="341" t="s">
        <v>147</v>
      </c>
      <c r="T19" s="341" t="s">
        <v>1445</v>
      </c>
      <c r="U19" s="367" t="s">
        <v>163</v>
      </c>
      <c r="V19" s="341">
        <v>0.35</v>
      </c>
      <c r="W19" s="341">
        <v>0</v>
      </c>
      <c r="X19" s="341"/>
      <c r="Y19" s="341"/>
      <c r="Z19" s="341"/>
      <c r="AA19" s="363"/>
      <c r="AB19" s="398" t="s">
        <v>461</v>
      </c>
      <c r="AC19" s="365" t="s">
        <v>506</v>
      </c>
      <c r="AD19" s="365" t="s">
        <v>38</v>
      </c>
      <c r="AE19" s="393"/>
      <c r="AF19" s="393"/>
      <c r="AG19" s="359"/>
      <c r="AH19" s="497"/>
      <c r="AI19" s="497"/>
      <c r="AJ19" s="497"/>
      <c r="AK19" s="360"/>
      <c r="AL19" s="468"/>
      <c r="AM19" s="369">
        <v>0</v>
      </c>
      <c r="AN19" s="369">
        <v>0</v>
      </c>
      <c r="AO19" s="369">
        <v>0</v>
      </c>
      <c r="AP19" s="369">
        <v>0</v>
      </c>
      <c r="AQ19" s="369">
        <v>0</v>
      </c>
      <c r="AR19" s="369">
        <v>0</v>
      </c>
      <c r="AS19" s="369">
        <v>0</v>
      </c>
      <c r="AT19" s="369">
        <v>0</v>
      </c>
      <c r="AU19" s="369">
        <v>0</v>
      </c>
      <c r="AV19" s="369">
        <v>0</v>
      </c>
      <c r="AW19" s="369">
        <v>0</v>
      </c>
      <c r="AX19" s="369">
        <v>0</v>
      </c>
      <c r="AY19" s="369">
        <v>0</v>
      </c>
      <c r="AZ19" s="369">
        <v>0</v>
      </c>
      <c r="BA19" s="369">
        <v>0</v>
      </c>
      <c r="BB19" s="362">
        <f t="shared" si="0"/>
        <v>0</v>
      </c>
      <c r="BX19">
        <f t="shared" si="1"/>
        <v>0</v>
      </c>
    </row>
    <row r="20" spans="1:76" x14ac:dyDescent="0.45">
      <c r="A20" s="345"/>
      <c r="B20" s="345"/>
      <c r="C20" s="504"/>
      <c r="D20" s="504"/>
      <c r="E20" s="504"/>
      <c r="F20" s="504"/>
      <c r="G20" s="345"/>
      <c r="H20" s="345"/>
      <c r="I20" s="505"/>
      <c r="J20" s="505"/>
      <c r="K20" s="505"/>
      <c r="L20" s="359"/>
      <c r="M20" s="359"/>
      <c r="N20" s="359"/>
      <c r="O20" s="359"/>
      <c r="P20" s="359"/>
      <c r="Q20" s="359"/>
      <c r="R20" s="359"/>
      <c r="S20" s="351"/>
      <c r="T20" s="351"/>
      <c r="U20" s="351"/>
      <c r="V20" s="351"/>
      <c r="W20" s="351"/>
      <c r="X20" s="359"/>
      <c r="Y20" s="351"/>
      <c r="Z20" s="351"/>
      <c r="AA20" s="345"/>
      <c r="AB20" s="351"/>
      <c r="AC20" s="345"/>
      <c r="AD20" s="345"/>
      <c r="AE20" s="393"/>
      <c r="AF20" s="393"/>
      <c r="AG20" s="362" t="s">
        <v>69</v>
      </c>
      <c r="AH20" s="506"/>
      <c r="AI20" s="506"/>
      <c r="AJ20" s="506"/>
      <c r="AK20" s="431"/>
      <c r="AL20" s="479"/>
      <c r="AM20" s="433">
        <f t="shared" ref="AM20:BA20" si="2">SUM(AM5:AM19)</f>
        <v>0</v>
      </c>
      <c r="AN20" s="433">
        <f t="shared" si="2"/>
        <v>0</v>
      </c>
      <c r="AO20" s="433">
        <f t="shared" si="2"/>
        <v>162</v>
      </c>
      <c r="AP20" s="433">
        <f t="shared" si="2"/>
        <v>438</v>
      </c>
      <c r="AQ20" s="433">
        <f t="shared" si="2"/>
        <v>223</v>
      </c>
      <c r="AR20" s="433">
        <f t="shared" si="2"/>
        <v>365</v>
      </c>
      <c r="AS20" s="433">
        <f t="shared" si="2"/>
        <v>365</v>
      </c>
      <c r="AT20" s="433">
        <f t="shared" si="2"/>
        <v>365</v>
      </c>
      <c r="AU20" s="433">
        <f t="shared" si="2"/>
        <v>365</v>
      </c>
      <c r="AV20" s="433">
        <f t="shared" si="2"/>
        <v>214</v>
      </c>
      <c r="AW20" s="433">
        <f t="shared" si="2"/>
        <v>214</v>
      </c>
      <c r="AX20" s="433">
        <f t="shared" si="2"/>
        <v>214</v>
      </c>
      <c r="AY20" s="433">
        <f t="shared" si="2"/>
        <v>214</v>
      </c>
      <c r="AZ20" s="433">
        <f t="shared" si="2"/>
        <v>214</v>
      </c>
      <c r="BA20" s="433">
        <f t="shared" si="2"/>
        <v>214</v>
      </c>
      <c r="BB20" s="362">
        <f t="shared" si="0"/>
        <v>3567</v>
      </c>
      <c r="BI20" s="2">
        <f t="shared" ref="BI20:BX20" si="3">SUM(BI5:BI19)</f>
        <v>1</v>
      </c>
      <c r="BJ20" s="2">
        <f t="shared" si="3"/>
        <v>2</v>
      </c>
      <c r="BK20" s="2">
        <f t="shared" si="3"/>
        <v>27</v>
      </c>
      <c r="BL20" s="2">
        <f t="shared" si="3"/>
        <v>78</v>
      </c>
      <c r="BM20" s="2">
        <f t="shared" si="3"/>
        <v>133</v>
      </c>
      <c r="BN20" s="2">
        <f t="shared" si="3"/>
        <v>109</v>
      </c>
      <c r="BO20" s="2">
        <f t="shared" si="3"/>
        <v>54</v>
      </c>
      <c r="BP20" s="2">
        <f t="shared" si="3"/>
        <v>55</v>
      </c>
      <c r="BQ20" s="2">
        <f t="shared" si="3"/>
        <v>55</v>
      </c>
      <c r="BR20" s="2">
        <f t="shared" si="3"/>
        <v>0</v>
      </c>
      <c r="BS20" s="2">
        <f t="shared" si="3"/>
        <v>0</v>
      </c>
      <c r="BT20" s="2">
        <f t="shared" si="3"/>
        <v>0</v>
      </c>
      <c r="BU20" s="2">
        <f t="shared" si="3"/>
        <v>0</v>
      </c>
      <c r="BV20" s="2">
        <f t="shared" si="3"/>
        <v>0</v>
      </c>
      <c r="BW20" s="2">
        <f t="shared" si="3"/>
        <v>0</v>
      </c>
      <c r="BX20" s="2">
        <f t="shared" si="3"/>
        <v>514</v>
      </c>
    </row>
    <row r="52" spans="1:55" s="120" customFormat="1" x14ac:dyDescent="0.45">
      <c r="A52" s="300" t="s">
        <v>507</v>
      </c>
      <c r="B52" s="304"/>
      <c r="C52" s="298"/>
      <c r="D52" s="298"/>
      <c r="E52" s="298"/>
      <c r="F52" s="298"/>
      <c r="G52" s="304"/>
      <c r="H52" s="304"/>
      <c r="S52" s="298"/>
      <c r="T52" s="298"/>
      <c r="U52" s="298"/>
      <c r="V52" s="298"/>
      <c r="W52" s="298"/>
      <c r="Y52" s="298"/>
      <c r="Z52" s="298"/>
      <c r="AA52" s="304"/>
      <c r="AB52" s="298"/>
      <c r="AC52" s="304"/>
      <c r="AD52" s="304"/>
      <c r="AH52" s="243"/>
      <c r="AI52" s="243"/>
      <c r="AJ52" s="243"/>
      <c r="AM52" s="298"/>
      <c r="AN52" s="298"/>
      <c r="AO52" s="298"/>
      <c r="AP52" s="298"/>
      <c r="AQ52" s="298"/>
      <c r="AR52" s="298"/>
      <c r="AS52" s="298"/>
      <c r="AT52" s="298"/>
      <c r="AU52" s="298"/>
      <c r="AV52" s="298"/>
      <c r="AW52" s="298"/>
      <c r="AX52" s="298"/>
      <c r="AY52" s="298"/>
      <c r="AZ52" s="298"/>
      <c r="BA52" s="298"/>
    </row>
    <row r="53" spans="1:55" x14ac:dyDescent="0.45">
      <c r="A53" s="301" t="s">
        <v>396</v>
      </c>
    </row>
    <row r="54" spans="1:55" s="90" customFormat="1" ht="28.5" x14ac:dyDescent="0.45">
      <c r="A54" s="302" t="s">
        <v>38</v>
      </c>
      <c r="B54" s="302" t="s">
        <v>508</v>
      </c>
      <c r="C54" s="247"/>
      <c r="D54" s="247"/>
      <c r="E54" s="247"/>
      <c r="F54" s="247"/>
      <c r="G54" s="305" t="s">
        <v>509</v>
      </c>
      <c r="H54" s="302"/>
      <c r="I54" s="267">
        <v>140</v>
      </c>
      <c r="J54" s="267"/>
      <c r="K54" s="267">
        <v>140</v>
      </c>
      <c r="L54" s="267"/>
      <c r="M54" s="267"/>
      <c r="N54" s="267"/>
      <c r="O54" s="267"/>
      <c r="P54" s="267"/>
      <c r="Q54" s="267"/>
      <c r="R54" s="267"/>
      <c r="S54" s="227"/>
      <c r="T54" s="227"/>
      <c r="U54" s="227"/>
      <c r="V54" s="227">
        <v>0.14000000000000001</v>
      </c>
      <c r="W54" s="227"/>
      <c r="X54" s="267"/>
      <c r="Y54" s="227"/>
      <c r="Z54" s="227"/>
      <c r="AA54" s="302"/>
      <c r="AB54" s="228" t="s">
        <v>472</v>
      </c>
      <c r="AC54" s="302"/>
      <c r="AD54" s="302"/>
      <c r="AE54" s="239"/>
      <c r="AF54" s="239"/>
      <c r="AH54" s="91"/>
      <c r="AI54" s="91"/>
      <c r="AJ54" s="91"/>
      <c r="AK54" s="91"/>
      <c r="AL54" s="93"/>
      <c r="AM54" s="89"/>
      <c r="AN54" s="89"/>
      <c r="AO54" s="89"/>
      <c r="AP54" s="89"/>
      <c r="AQ54" s="89"/>
      <c r="AR54" s="89"/>
      <c r="AS54" s="89"/>
      <c r="AT54" s="89"/>
      <c r="AU54" s="89"/>
      <c r="AV54" s="89"/>
      <c r="AW54" s="89"/>
      <c r="AX54" s="89"/>
      <c r="AY54" s="89"/>
      <c r="AZ54" s="89"/>
      <c r="BA54" s="89"/>
      <c r="BC54" s="237"/>
    </row>
    <row r="55" spans="1:55" x14ac:dyDescent="0.45">
      <c r="A55" s="302" t="s">
        <v>38</v>
      </c>
      <c r="B55" s="302" t="s">
        <v>510</v>
      </c>
      <c r="C55" s="247"/>
      <c r="D55" s="247"/>
      <c r="E55" s="247"/>
      <c r="F55" s="247"/>
      <c r="G55" s="305" t="s">
        <v>511</v>
      </c>
      <c r="H55" s="302"/>
      <c r="I55" s="267">
        <v>124</v>
      </c>
      <c r="J55" s="267"/>
      <c r="K55" s="267">
        <v>124</v>
      </c>
      <c r="L55" s="267"/>
      <c r="M55" s="267"/>
      <c r="N55" s="267"/>
      <c r="O55" s="267"/>
      <c r="P55" s="267"/>
      <c r="Q55" s="267"/>
      <c r="R55" s="267"/>
      <c r="S55" s="227"/>
      <c r="T55" s="227"/>
      <c r="U55" s="227"/>
      <c r="V55" s="227">
        <v>0.2</v>
      </c>
      <c r="W55" s="227"/>
      <c r="X55" s="267"/>
      <c r="Y55" s="227"/>
      <c r="Z55" s="227"/>
      <c r="AA55" s="302"/>
      <c r="AB55" s="228" t="s">
        <v>472</v>
      </c>
      <c r="AC55" s="302"/>
      <c r="AD55" s="302"/>
    </row>
    <row r="56" spans="1:55" x14ac:dyDescent="0.45">
      <c r="A56" s="302" t="s">
        <v>38</v>
      </c>
      <c r="B56" s="302" t="s">
        <v>512</v>
      </c>
      <c r="C56" s="247"/>
      <c r="D56" s="247"/>
      <c r="E56" s="247"/>
      <c r="F56" s="247"/>
      <c r="G56" s="305" t="s">
        <v>513</v>
      </c>
      <c r="H56" s="302"/>
      <c r="I56" s="267">
        <v>51</v>
      </c>
      <c r="J56" s="267"/>
      <c r="K56" s="267">
        <v>51</v>
      </c>
      <c r="L56" s="267"/>
      <c r="M56" s="267"/>
      <c r="N56" s="267"/>
      <c r="O56" s="267"/>
      <c r="P56" s="267"/>
      <c r="Q56" s="267"/>
      <c r="R56" s="267"/>
      <c r="S56" s="227"/>
      <c r="T56" s="227"/>
      <c r="U56" s="227"/>
      <c r="V56" s="227">
        <v>0.09</v>
      </c>
      <c r="W56" s="227"/>
      <c r="X56" s="267"/>
      <c r="Y56" s="227"/>
      <c r="Z56" s="227"/>
      <c r="AA56" s="302"/>
      <c r="AB56" s="227" t="s">
        <v>472</v>
      </c>
      <c r="AC56" s="305"/>
      <c r="AD56" s="302"/>
    </row>
    <row r="57" spans="1:55" ht="28.5" x14ac:dyDescent="0.45">
      <c r="A57" s="302" t="s">
        <v>38</v>
      </c>
      <c r="B57" s="302" t="s">
        <v>514</v>
      </c>
      <c r="C57" s="308" t="s">
        <v>143</v>
      </c>
      <c r="D57" s="247"/>
      <c r="E57" s="309">
        <v>45601</v>
      </c>
      <c r="F57" s="247"/>
      <c r="G57" s="305" t="s">
        <v>515</v>
      </c>
      <c r="H57" s="302"/>
      <c r="I57" s="267">
        <v>144</v>
      </c>
      <c r="J57" s="267"/>
      <c r="K57" s="267"/>
      <c r="L57" s="267"/>
      <c r="M57" s="267"/>
      <c r="N57" s="267"/>
      <c r="O57" s="267"/>
      <c r="P57" s="267"/>
      <c r="Q57" s="267"/>
      <c r="R57" s="267"/>
      <c r="S57" s="227"/>
      <c r="T57" s="227"/>
      <c r="U57" s="227"/>
      <c r="V57" s="227">
        <v>0.2</v>
      </c>
      <c r="W57" s="227"/>
      <c r="X57" s="267"/>
      <c r="Y57" s="227"/>
      <c r="Z57" s="227"/>
      <c r="AA57" s="302"/>
      <c r="AB57" s="228" t="s">
        <v>451</v>
      </c>
      <c r="AC57" s="305" t="s">
        <v>516</v>
      </c>
      <c r="AD57" s="302"/>
      <c r="AE57" s="104"/>
      <c r="AF57" s="104"/>
    </row>
    <row r="58" spans="1:55" x14ac:dyDescent="0.45">
      <c r="A58" s="302" t="s">
        <v>38</v>
      </c>
      <c r="B58" s="302" t="s">
        <v>517</v>
      </c>
      <c r="C58" s="247"/>
      <c r="D58" s="247"/>
      <c r="E58" s="247"/>
      <c r="F58" s="247"/>
      <c r="G58" s="305" t="s">
        <v>518</v>
      </c>
      <c r="H58" s="302"/>
      <c r="I58" s="267">
        <v>96</v>
      </c>
      <c r="J58" s="267"/>
      <c r="K58" s="267"/>
      <c r="L58" s="267"/>
      <c r="M58" s="267"/>
      <c r="N58" s="267"/>
      <c r="O58" s="267"/>
      <c r="P58" s="267"/>
      <c r="Q58" s="267"/>
      <c r="R58" s="267"/>
      <c r="S58" s="227"/>
      <c r="T58" s="227"/>
      <c r="U58" s="227"/>
      <c r="V58" s="227">
        <v>0.2</v>
      </c>
      <c r="W58" s="227"/>
      <c r="X58" s="267"/>
      <c r="Y58" s="227"/>
      <c r="Z58" s="227"/>
      <c r="AA58" s="302"/>
      <c r="AB58" s="227" t="s">
        <v>472</v>
      </c>
      <c r="AC58" s="305"/>
      <c r="AD58" s="302"/>
    </row>
    <row r="59" spans="1:55" x14ac:dyDescent="0.45">
      <c r="A59" s="302" t="s">
        <v>38</v>
      </c>
      <c r="B59" s="302" t="s">
        <v>512</v>
      </c>
      <c r="C59" s="247"/>
      <c r="D59" s="247"/>
      <c r="E59" s="309"/>
      <c r="F59" s="247"/>
      <c r="G59" s="305" t="s">
        <v>513</v>
      </c>
      <c r="H59" s="302" t="s">
        <v>519</v>
      </c>
      <c r="I59" s="267">
        <v>51</v>
      </c>
      <c r="J59" s="267">
        <v>0</v>
      </c>
      <c r="K59" s="267">
        <v>51</v>
      </c>
      <c r="L59" s="267"/>
      <c r="V59" s="266">
        <v>0.09</v>
      </c>
      <c r="AB59" s="228" t="s">
        <v>472</v>
      </c>
    </row>
    <row r="60" spans="1:55" ht="28.5" x14ac:dyDescent="0.45">
      <c r="A60" s="302" t="s">
        <v>38</v>
      </c>
      <c r="B60" s="302" t="s">
        <v>520</v>
      </c>
      <c r="C60" s="248" t="s">
        <v>143</v>
      </c>
      <c r="D60" s="247"/>
      <c r="E60" s="309">
        <v>45525</v>
      </c>
      <c r="F60" s="247"/>
      <c r="G60" s="305" t="s">
        <v>521</v>
      </c>
      <c r="H60" s="302"/>
      <c r="I60" s="267">
        <v>116</v>
      </c>
      <c r="J60" s="267">
        <v>1</v>
      </c>
      <c r="K60" s="267">
        <v>115</v>
      </c>
      <c r="L60" s="267"/>
      <c r="M60" s="267"/>
      <c r="N60" s="267"/>
      <c r="O60" s="267"/>
      <c r="P60" s="267"/>
      <c r="Q60" s="267"/>
      <c r="R60" s="267"/>
      <c r="S60" s="227"/>
      <c r="T60" s="227"/>
      <c r="U60" s="227"/>
      <c r="V60" s="227">
        <v>0.17</v>
      </c>
      <c r="W60" s="227"/>
      <c r="X60" s="267"/>
      <c r="Y60" s="227"/>
      <c r="Z60" s="227"/>
      <c r="AA60" s="302"/>
      <c r="AB60" s="228" t="s">
        <v>451</v>
      </c>
      <c r="AC60" s="305" t="s">
        <v>522</v>
      </c>
      <c r="AD60" s="302"/>
    </row>
    <row r="61" spans="1:55" ht="28.5" x14ac:dyDescent="0.45">
      <c r="A61" s="302" t="s">
        <v>38</v>
      </c>
      <c r="B61" s="302" t="s">
        <v>615</v>
      </c>
      <c r="G61" s="305" t="s">
        <v>1117</v>
      </c>
      <c r="I61" s="267">
        <v>35</v>
      </c>
      <c r="J61">
        <v>0</v>
      </c>
      <c r="K61" s="267">
        <v>35</v>
      </c>
      <c r="V61" s="227">
        <v>0.24</v>
      </c>
      <c r="AB61" s="228" t="s">
        <v>1224</v>
      </c>
      <c r="AC61" s="305" t="s">
        <v>1247</v>
      </c>
    </row>
    <row r="62" spans="1:55" ht="28.5" x14ac:dyDescent="0.45">
      <c r="A62" s="302" t="s">
        <v>38</v>
      </c>
      <c r="B62" s="302" t="s">
        <v>1158</v>
      </c>
      <c r="G62" s="305" t="s">
        <v>1159</v>
      </c>
      <c r="I62" s="267">
        <v>40</v>
      </c>
      <c r="K62" s="267"/>
      <c r="V62" s="227"/>
    </row>
    <row r="63" spans="1:55" x14ac:dyDescent="0.45">
      <c r="A63" s="302" t="s">
        <v>38</v>
      </c>
      <c r="B63" s="302" t="s">
        <v>1160</v>
      </c>
      <c r="C63" s="247" t="s">
        <v>143</v>
      </c>
      <c r="D63" s="247"/>
      <c r="E63" s="309">
        <v>45406</v>
      </c>
      <c r="G63" s="305" t="s">
        <v>1161</v>
      </c>
      <c r="I63" s="267">
        <v>13</v>
      </c>
      <c r="K63" s="267"/>
      <c r="V63" s="227"/>
    </row>
    <row r="66" spans="1:30" x14ac:dyDescent="0.45">
      <c r="A66" s="301" t="s">
        <v>523</v>
      </c>
    </row>
    <row r="67" spans="1:30" ht="42.75" x14ac:dyDescent="0.45">
      <c r="A67" s="273" t="s">
        <v>38</v>
      </c>
      <c r="B67" s="273" t="s">
        <v>524</v>
      </c>
      <c r="G67" s="272" t="s">
        <v>525</v>
      </c>
      <c r="H67" s="272" t="s">
        <v>526</v>
      </c>
      <c r="I67" s="245">
        <v>295</v>
      </c>
      <c r="J67" s="42">
        <v>0</v>
      </c>
      <c r="K67" s="245">
        <v>295</v>
      </c>
      <c r="M67" s="42" t="s">
        <v>421</v>
      </c>
      <c r="N67" s="42" t="s">
        <v>233</v>
      </c>
      <c r="O67" s="42" t="s">
        <v>197</v>
      </c>
      <c r="P67" s="42">
        <v>515840</v>
      </c>
      <c r="Q67" s="42">
        <v>182459</v>
      </c>
      <c r="R67" s="42">
        <v>12140887</v>
      </c>
      <c r="T67" s="245" t="s">
        <v>527</v>
      </c>
      <c r="U67" s="245">
        <v>295</v>
      </c>
      <c r="V67" s="42">
        <v>7.25</v>
      </c>
      <c r="W67" s="245">
        <v>0</v>
      </c>
      <c r="X67" s="236">
        <v>63</v>
      </c>
      <c r="Y67" s="236">
        <v>35</v>
      </c>
      <c r="Z67" s="42">
        <v>98</v>
      </c>
      <c r="AA67" s="272" t="s">
        <v>528</v>
      </c>
      <c r="AB67" s="245" t="s">
        <v>529</v>
      </c>
      <c r="AC67" s="272" t="s">
        <v>530</v>
      </c>
      <c r="AD67" s="272" t="s">
        <v>531</v>
      </c>
    </row>
    <row r="68" spans="1:30" ht="114" x14ac:dyDescent="0.45">
      <c r="A68" s="273" t="s">
        <v>38</v>
      </c>
      <c r="B68" s="273" t="s">
        <v>1221</v>
      </c>
      <c r="C68" s="260"/>
      <c r="D68" s="260"/>
      <c r="E68" s="260"/>
      <c r="F68" s="260"/>
      <c r="G68" s="272" t="s">
        <v>1222</v>
      </c>
      <c r="H68" s="272" t="s">
        <v>1223</v>
      </c>
      <c r="I68" s="245">
        <v>0</v>
      </c>
      <c r="J68" s="245">
        <v>0</v>
      </c>
      <c r="K68" s="245">
        <v>0</v>
      </c>
      <c r="L68" s="244"/>
      <c r="M68" s="244"/>
      <c r="N68" s="244"/>
      <c r="O68" s="244"/>
      <c r="P68" s="244"/>
      <c r="Q68" s="244"/>
      <c r="R68" s="244"/>
      <c r="S68" s="245"/>
      <c r="T68" s="245" t="s">
        <v>977</v>
      </c>
      <c r="U68" s="245">
        <v>42</v>
      </c>
      <c r="V68" s="245"/>
      <c r="W68" s="245">
        <v>0</v>
      </c>
      <c r="X68" s="244"/>
      <c r="Y68" s="245"/>
      <c r="Z68" s="245"/>
      <c r="AA68" s="273"/>
      <c r="AB68" s="245" t="s">
        <v>1224</v>
      </c>
      <c r="AC68" s="272" t="s">
        <v>1225</v>
      </c>
      <c r="AD68" s="273" t="s">
        <v>38</v>
      </c>
    </row>
    <row r="79" spans="1:30" ht="14.65" thickBot="1" x14ac:dyDescent="0.5">
      <c r="A79" s="301" t="s">
        <v>532</v>
      </c>
    </row>
    <row r="80" spans="1:30" ht="14.65" thickBot="1" x14ac:dyDescent="0.5">
      <c r="A80" s="51" t="s">
        <v>533</v>
      </c>
      <c r="B80" s="51" t="s">
        <v>534</v>
      </c>
      <c r="C80" s="112" t="s">
        <v>13</v>
      </c>
      <c r="D80" s="112" t="s">
        <v>14</v>
      </c>
      <c r="E80" s="112" t="s">
        <v>15</v>
      </c>
      <c r="F80" s="112" t="s">
        <v>16</v>
      </c>
      <c r="G80" s="310" t="s">
        <v>17</v>
      </c>
      <c r="H80" s="310" t="s">
        <v>18</v>
      </c>
      <c r="I80" s="118" t="s">
        <v>19</v>
      </c>
      <c r="J80" s="118" t="s">
        <v>20</v>
      </c>
      <c r="K80" s="118" t="s">
        <v>21</v>
      </c>
      <c r="L80" s="265" t="s">
        <v>535</v>
      </c>
      <c r="M80" s="265" t="s">
        <v>536</v>
      </c>
      <c r="N80" s="265" t="s">
        <v>537</v>
      </c>
      <c r="O80" s="265" t="s">
        <v>538</v>
      </c>
      <c r="P80" s="265" t="s">
        <v>539</v>
      </c>
      <c r="Q80" s="265" t="s">
        <v>540</v>
      </c>
      <c r="R80" s="265" t="s">
        <v>541</v>
      </c>
      <c r="S80" s="265" t="s">
        <v>542</v>
      </c>
      <c r="T80" s="265" t="s">
        <v>543</v>
      </c>
      <c r="U80" s="265" t="s">
        <v>544</v>
      </c>
      <c r="V80" s="265" t="s">
        <v>545</v>
      </c>
      <c r="W80" s="265" t="s">
        <v>546</v>
      </c>
      <c r="X80" s="265" t="s">
        <v>547</v>
      </c>
      <c r="Y80" s="265" t="s">
        <v>548</v>
      </c>
      <c r="Z80" s="265" t="s">
        <v>549</v>
      </c>
      <c r="AA80" s="311" t="s">
        <v>550</v>
      </c>
      <c r="AB80" s="265" t="s">
        <v>551</v>
      </c>
      <c r="AC80" s="311" t="s">
        <v>69</v>
      </c>
    </row>
    <row r="81" spans="1:54" ht="14.65" thickBot="1" x14ac:dyDescent="0.5">
      <c r="A81" s="51">
        <v>5</v>
      </c>
      <c r="B81" s="51">
        <v>6</v>
      </c>
      <c r="C81" s="112">
        <v>7</v>
      </c>
      <c r="D81" s="112">
        <v>8</v>
      </c>
      <c r="E81" s="112">
        <v>9</v>
      </c>
      <c r="F81" s="112">
        <v>10</v>
      </c>
      <c r="G81" s="310">
        <v>11</v>
      </c>
      <c r="H81" s="310">
        <v>12</v>
      </c>
      <c r="I81" s="118">
        <v>13</v>
      </c>
      <c r="J81" s="118">
        <v>14</v>
      </c>
      <c r="K81" s="118">
        <v>15</v>
      </c>
      <c r="L81" s="265">
        <v>16</v>
      </c>
      <c r="M81" s="265">
        <v>17</v>
      </c>
      <c r="N81" s="265">
        <v>18</v>
      </c>
      <c r="O81" s="265">
        <v>19</v>
      </c>
      <c r="P81" s="265">
        <v>20</v>
      </c>
      <c r="Q81" s="265">
        <v>21</v>
      </c>
      <c r="R81" s="265">
        <v>22</v>
      </c>
      <c r="S81" s="265">
        <v>23</v>
      </c>
      <c r="T81" s="265">
        <v>24</v>
      </c>
      <c r="U81" s="265">
        <v>25</v>
      </c>
      <c r="V81" s="265">
        <v>26</v>
      </c>
      <c r="W81" s="265">
        <v>27</v>
      </c>
      <c r="X81" s="265">
        <v>28</v>
      </c>
      <c r="Y81" s="265">
        <v>29</v>
      </c>
      <c r="Z81" s="265">
        <v>30</v>
      </c>
      <c r="AA81" s="311">
        <v>31</v>
      </c>
      <c r="AB81" s="265">
        <v>32</v>
      </c>
    </row>
    <row r="82" spans="1:54" x14ac:dyDescent="0.45">
      <c r="A82" s="51">
        <v>0</v>
      </c>
      <c r="B82" s="51">
        <v>0</v>
      </c>
      <c r="C82" s="42">
        <v>214</v>
      </c>
      <c r="D82" s="42">
        <v>214</v>
      </c>
      <c r="E82" s="42">
        <v>214</v>
      </c>
      <c r="F82" s="42">
        <v>214</v>
      </c>
      <c r="G82" s="51">
        <v>214</v>
      </c>
      <c r="H82" s="51">
        <v>214</v>
      </c>
      <c r="I82">
        <v>214</v>
      </c>
      <c r="J82">
        <v>214</v>
      </c>
      <c r="K82">
        <v>214</v>
      </c>
      <c r="L82">
        <v>214</v>
      </c>
      <c r="M82">
        <v>214</v>
      </c>
      <c r="N82">
        <v>214</v>
      </c>
      <c r="O82">
        <v>214</v>
      </c>
      <c r="P82">
        <v>214</v>
      </c>
      <c r="Q82">
        <v>214</v>
      </c>
      <c r="R82">
        <v>214</v>
      </c>
      <c r="S82" s="42">
        <v>214</v>
      </c>
      <c r="T82" s="42">
        <v>214</v>
      </c>
      <c r="U82" s="42">
        <v>214</v>
      </c>
      <c r="V82" s="42">
        <v>214</v>
      </c>
      <c r="W82" s="42">
        <v>214</v>
      </c>
      <c r="X82">
        <v>214</v>
      </c>
      <c r="Y82" s="42">
        <v>214</v>
      </c>
      <c r="Z82" s="42">
        <v>214</v>
      </c>
      <c r="AA82" s="51">
        <v>215</v>
      </c>
      <c r="AB82" s="42">
        <v>215</v>
      </c>
      <c r="AC82" s="51">
        <f>SUM(A82:AB82)</f>
        <v>5566</v>
      </c>
    </row>
    <row r="85" spans="1:54" x14ac:dyDescent="0.45">
      <c r="BA85" s="565" t="s">
        <v>1414</v>
      </c>
      <c r="BB85" s="599" t="s">
        <v>1415</v>
      </c>
    </row>
    <row r="86" spans="1:54" x14ac:dyDescent="0.45">
      <c r="BA86" s="567" t="s">
        <v>146</v>
      </c>
      <c r="BB86" s="568">
        <f>SUMIF(O5:O19,"Acton",BB5:BB19)</f>
        <v>95</v>
      </c>
    </row>
    <row r="87" spans="1:54" x14ac:dyDescent="0.45">
      <c r="BA87" s="567" t="s">
        <v>197</v>
      </c>
      <c r="BB87" s="568">
        <f>SUMIF(O5:O19,"Ealing",BB5:BB19)</f>
        <v>721</v>
      </c>
    </row>
    <row r="88" spans="1:54" x14ac:dyDescent="0.45">
      <c r="BA88" s="567" t="s">
        <v>250</v>
      </c>
      <c r="BB88" s="568">
        <f>SUMIF(O5:O19,"Greenford",BB5:BB19)</f>
        <v>505</v>
      </c>
    </row>
    <row r="89" spans="1:54" x14ac:dyDescent="0.45">
      <c r="BA89" s="567" t="s">
        <v>272</v>
      </c>
      <c r="BB89" s="568">
        <f>SUMIF(O5:O19,"Hanwell",BB5:BB19)</f>
        <v>0</v>
      </c>
    </row>
    <row r="90" spans="1:54" x14ac:dyDescent="0.45">
      <c r="BA90" s="567" t="s">
        <v>306</v>
      </c>
      <c r="BB90" s="568">
        <f>SUMIF(O5:O19,"Northolt",BB5:BB19)</f>
        <v>106</v>
      </c>
    </row>
    <row r="91" spans="1:54" x14ac:dyDescent="0.45">
      <c r="BA91" s="567" t="s">
        <v>316</v>
      </c>
      <c r="BB91" s="568">
        <f>SUMIF(O5:O19,"Perivale",BB5:BB19)</f>
        <v>0</v>
      </c>
    </row>
    <row r="92" spans="1:54" x14ac:dyDescent="0.45">
      <c r="BA92" s="567" t="s">
        <v>321</v>
      </c>
      <c r="BB92" s="568">
        <f>SUMIF(O5:O19,"Southall",BB5:BB19)</f>
        <v>2140</v>
      </c>
    </row>
  </sheetData>
  <sheetProtection algorithmName="SHA-512" hashValue="4/2PryJP3Mp4D9jNPPuXEMo7dGErfNmEkmCsOrANddmGMjE4I8PwXhMAx9JhMdQuo8uxvwD6nFG4TEyVXXoOYQ==" saltValue="IBQx/BtRin6fqv3rhv3o2g==" spinCount="100000" sheet="1" objects="1" scenarios="1"/>
  <autoFilter ref="O1:O59" xr:uid="{9A6CB6C9-C428-40F2-9BCB-D84F72C37683}"/>
  <mergeCells count="1">
    <mergeCell ref="I3:K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D00F1-49A1-48B7-B6EB-8E2087F9D5D5}">
  <sheetPr>
    <tabColor rgb="FFFFC000"/>
  </sheetPr>
  <dimension ref="A1:BB57"/>
  <sheetViews>
    <sheetView zoomScale="70" zoomScaleNormal="70" workbookViewId="0">
      <pane ySplit="4" topLeftCell="A5" activePane="bottomLeft" state="frozen"/>
      <selection pane="bottomLeft"/>
    </sheetView>
  </sheetViews>
  <sheetFormatPr defaultRowHeight="14.25" x14ac:dyDescent="0.45"/>
  <cols>
    <col min="1" max="1" width="22" style="51" customWidth="1"/>
    <col min="2" max="2" width="30.1328125" style="51" hidden="1" customWidth="1"/>
    <col min="3" max="3" width="27.86328125" style="246" customWidth="1"/>
    <col min="4" max="4" width="12" style="246" customWidth="1"/>
    <col min="5" max="5" width="20.3984375" style="69" bestFit="1" customWidth="1"/>
    <col min="6" max="6" width="14" style="69" customWidth="1"/>
    <col min="7" max="7" width="31.1328125" style="51" hidden="1" customWidth="1"/>
    <col min="8" max="8" width="41" style="51" hidden="1" customWidth="1"/>
    <col min="9" max="9" width="22.59765625" style="42" bestFit="1" customWidth="1"/>
    <col min="10" max="10" width="19" style="42" bestFit="1" customWidth="1"/>
    <col min="11" max="11" width="22.73046875" style="42" bestFit="1" customWidth="1"/>
    <col min="12" max="13" width="22.59765625" style="42" customWidth="1"/>
    <col min="14" max="14" width="28.265625" style="42" bestFit="1" customWidth="1"/>
    <col min="15" max="15" width="25.3984375" style="42" bestFit="1" customWidth="1"/>
    <col min="16" max="16" width="23.265625" style="42" bestFit="1" customWidth="1"/>
    <col min="17" max="17" width="17.265625" style="42" bestFit="1" customWidth="1"/>
    <col min="18" max="18" width="25.86328125" style="42" bestFit="1" customWidth="1"/>
    <col min="19" max="19" width="10.265625" style="42" hidden="1" customWidth="1"/>
    <col min="20" max="20" width="11.59765625" style="42" hidden="1" customWidth="1"/>
    <col min="21" max="21" width="0" style="42" hidden="1" customWidth="1"/>
    <col min="22" max="22" width="35.265625" style="42" hidden="1" customWidth="1"/>
    <col min="23" max="23" width="36.1328125" style="42" hidden="1" customWidth="1"/>
    <col min="24" max="24" width="61.3984375" style="42" bestFit="1" customWidth="1"/>
    <col min="25" max="25" width="22.3984375" style="42" customWidth="1"/>
    <col min="26" max="26" width="44" style="42" bestFit="1" customWidth="1"/>
    <col min="27" max="27" width="41.3984375" style="42" customWidth="1"/>
    <col min="28" max="28" width="54.73046875" style="51" customWidth="1"/>
    <col min="29" max="29" width="51.73046875" style="51" customWidth="1"/>
    <col min="30" max="30" width="3.1328125" style="65" customWidth="1"/>
    <col min="31" max="31" width="3.265625" style="65" customWidth="1"/>
    <col min="32" max="32" width="3.1328125" style="65" customWidth="1"/>
    <col min="33" max="33" width="22" customWidth="1"/>
    <col min="34" max="36" width="14.265625" style="73" bestFit="1" customWidth="1"/>
    <col min="37" max="37" width="14.59765625" style="69" bestFit="1" customWidth="1"/>
    <col min="38" max="38" width="14.59765625" style="226" bestFit="1" customWidth="1"/>
    <col min="39" max="44" width="14.59765625" bestFit="1" customWidth="1"/>
    <col min="45" max="46" width="14.265625" bestFit="1" customWidth="1"/>
    <col min="47" max="53" width="14.59765625" bestFit="1" customWidth="1"/>
    <col min="54" max="54" width="17.73046875" bestFit="1" customWidth="1"/>
    <col min="55" max="55" width="12" customWidth="1"/>
  </cols>
  <sheetData>
    <row r="1" spans="1:54" x14ac:dyDescent="0.45">
      <c r="B1" s="299"/>
      <c r="C1" s="307"/>
      <c r="D1" s="307"/>
    </row>
    <row r="2" spans="1:54" ht="14.65" thickBot="1" x14ac:dyDescent="0.5"/>
    <row r="3" spans="1:54" ht="14.65" thickBot="1" x14ac:dyDescent="0.5">
      <c r="I3" s="604" t="s">
        <v>552</v>
      </c>
      <c r="J3" s="604"/>
      <c r="K3" s="604"/>
      <c r="AG3" s="44"/>
      <c r="AH3" s="105" t="s">
        <v>3</v>
      </c>
      <c r="AI3" s="105" t="s">
        <v>4</v>
      </c>
      <c r="AJ3" s="106" t="s">
        <v>5</v>
      </c>
      <c r="AK3" s="106" t="s">
        <v>6</v>
      </c>
      <c r="AL3" s="110" t="s">
        <v>7</v>
      </c>
      <c r="AM3" s="111" t="s">
        <v>8</v>
      </c>
      <c r="AN3" s="111" t="s">
        <v>9</v>
      </c>
      <c r="AO3" s="111" t="s">
        <v>10</v>
      </c>
      <c r="AP3" s="111" t="s">
        <v>11</v>
      </c>
      <c r="AQ3" s="112" t="s">
        <v>12</v>
      </c>
      <c r="AR3" s="112" t="s">
        <v>13</v>
      </c>
      <c r="AS3" s="112" t="s">
        <v>14</v>
      </c>
      <c r="AT3" s="112" t="s">
        <v>15</v>
      </c>
      <c r="AU3" s="112" t="s">
        <v>16</v>
      </c>
      <c r="AV3" s="118" t="s">
        <v>17</v>
      </c>
      <c r="AW3" s="118" t="s">
        <v>18</v>
      </c>
      <c r="AX3" s="118" t="s">
        <v>19</v>
      </c>
      <c r="AY3" s="118" t="s">
        <v>20</v>
      </c>
      <c r="AZ3" s="118" t="s">
        <v>21</v>
      </c>
      <c r="BA3" s="118" t="s">
        <v>440</v>
      </c>
    </row>
    <row r="4" spans="1:54" ht="14.65" thickBot="1" x14ac:dyDescent="0.5">
      <c r="A4" s="26" t="s">
        <v>441</v>
      </c>
      <c r="B4" s="26" t="s">
        <v>41</v>
      </c>
      <c r="C4" s="80" t="s">
        <v>42</v>
      </c>
      <c r="D4" s="80" t="s">
        <v>43</v>
      </c>
      <c r="E4" s="80" t="s">
        <v>44</v>
      </c>
      <c r="F4" s="80" t="s">
        <v>45</v>
      </c>
      <c r="G4" s="29" t="s">
        <v>47</v>
      </c>
      <c r="H4" s="29" t="s">
        <v>48</v>
      </c>
      <c r="I4" s="29" t="s">
        <v>80</v>
      </c>
      <c r="J4" s="29" t="s">
        <v>81</v>
      </c>
      <c r="K4" s="29" t="s">
        <v>82</v>
      </c>
      <c r="L4" s="29" t="s">
        <v>83</v>
      </c>
      <c r="M4" s="29" t="s">
        <v>414</v>
      </c>
      <c r="N4" s="29" t="s">
        <v>415</v>
      </c>
      <c r="O4" s="29" t="s">
        <v>84</v>
      </c>
      <c r="P4" s="29" t="s">
        <v>53</v>
      </c>
      <c r="Q4" s="26" t="s">
        <v>54</v>
      </c>
      <c r="R4" s="26" t="s">
        <v>55</v>
      </c>
      <c r="S4" s="26" t="s">
        <v>56</v>
      </c>
      <c r="T4" s="26" t="s">
        <v>57</v>
      </c>
      <c r="U4" s="26" t="s">
        <v>58</v>
      </c>
      <c r="V4" s="26" t="s">
        <v>59</v>
      </c>
      <c r="W4" s="26" t="s">
        <v>60</v>
      </c>
      <c r="X4" s="26" t="s">
        <v>133</v>
      </c>
      <c r="Y4" s="26" t="s">
        <v>61</v>
      </c>
      <c r="Z4" s="26" t="s">
        <v>134</v>
      </c>
      <c r="AA4" s="26" t="s">
        <v>443</v>
      </c>
      <c r="AB4" s="29" t="s">
        <v>65</v>
      </c>
      <c r="AC4" s="29" t="s">
        <v>139</v>
      </c>
      <c r="AD4" s="342"/>
      <c r="AE4" s="342"/>
      <c r="AF4" s="342"/>
      <c r="AG4" s="343" t="s">
        <v>22</v>
      </c>
      <c r="AH4" s="107">
        <v>-4</v>
      </c>
      <c r="AI4" s="108">
        <v>-3</v>
      </c>
      <c r="AJ4" s="455">
        <v>-2</v>
      </c>
      <c r="AK4" s="456">
        <v>-1</v>
      </c>
      <c r="AL4" s="457">
        <v>0</v>
      </c>
      <c r="AM4" s="458">
        <v>1</v>
      </c>
      <c r="AN4" s="458">
        <v>2</v>
      </c>
      <c r="AO4" s="458">
        <v>3</v>
      </c>
      <c r="AP4" s="458">
        <v>4</v>
      </c>
      <c r="AQ4" s="459">
        <v>5</v>
      </c>
      <c r="AR4" s="459">
        <v>6</v>
      </c>
      <c r="AS4" s="459">
        <v>7</v>
      </c>
      <c r="AT4" s="459">
        <v>8</v>
      </c>
      <c r="AU4" s="459">
        <v>9</v>
      </c>
      <c r="AV4" s="460">
        <v>10</v>
      </c>
      <c r="AW4" s="460">
        <v>11</v>
      </c>
      <c r="AX4" s="460">
        <v>12</v>
      </c>
      <c r="AY4" s="460">
        <v>13</v>
      </c>
      <c r="AZ4" s="460">
        <v>14</v>
      </c>
      <c r="BA4" s="460">
        <v>15</v>
      </c>
      <c r="BB4" s="344" t="s">
        <v>140</v>
      </c>
    </row>
    <row r="5" spans="1:54" ht="99.75" x14ac:dyDescent="0.45">
      <c r="A5" s="436">
        <v>1</v>
      </c>
      <c r="B5" s="436" t="s">
        <v>446</v>
      </c>
      <c r="C5" s="532" t="s">
        <v>143</v>
      </c>
      <c r="D5" s="533" t="s">
        <v>444</v>
      </c>
      <c r="E5" s="534">
        <v>45420</v>
      </c>
      <c r="F5" s="533" t="s">
        <v>444</v>
      </c>
      <c r="G5" s="440" t="s">
        <v>447</v>
      </c>
      <c r="H5" s="440" t="s">
        <v>553</v>
      </c>
      <c r="I5" s="442">
        <v>429</v>
      </c>
      <c r="J5" s="442">
        <v>0</v>
      </c>
      <c r="K5" s="442">
        <v>429</v>
      </c>
      <c r="L5" s="442" t="s">
        <v>420</v>
      </c>
      <c r="M5" s="442">
        <v>0</v>
      </c>
      <c r="N5" s="442">
        <v>172</v>
      </c>
      <c r="O5" s="442">
        <v>172</v>
      </c>
      <c r="P5" s="442" t="s">
        <v>76</v>
      </c>
      <c r="Q5" s="443" t="s">
        <v>448</v>
      </c>
      <c r="R5" s="443" t="s">
        <v>146</v>
      </c>
      <c r="S5" s="442"/>
      <c r="T5" s="442"/>
      <c r="U5" s="442"/>
      <c r="V5" s="442" t="s">
        <v>147</v>
      </c>
      <c r="W5" s="442" t="s">
        <v>147</v>
      </c>
      <c r="X5" s="442" t="s">
        <v>38</v>
      </c>
      <c r="Y5" s="442">
        <v>0.32900000000000001</v>
      </c>
      <c r="Z5" s="442">
        <v>172</v>
      </c>
      <c r="AA5" s="535" t="s">
        <v>451</v>
      </c>
      <c r="AB5" s="440" t="s">
        <v>1304</v>
      </c>
      <c r="AC5" s="440" t="s">
        <v>554</v>
      </c>
      <c r="AD5" s="520"/>
      <c r="AE5" s="520"/>
      <c r="AF5" s="520"/>
      <c r="AG5" s="521"/>
      <c r="AH5" s="536"/>
      <c r="AI5" s="536"/>
      <c r="AJ5" s="536"/>
      <c r="AK5" s="536"/>
      <c r="AL5" s="537"/>
      <c r="AM5" s="538">
        <v>0</v>
      </c>
      <c r="AN5" s="538">
        <v>0</v>
      </c>
      <c r="AO5" s="538">
        <v>0</v>
      </c>
      <c r="AP5" s="445">
        <v>86</v>
      </c>
      <c r="AQ5" s="445">
        <v>86</v>
      </c>
      <c r="AR5" s="445">
        <v>0</v>
      </c>
      <c r="AS5" s="538">
        <v>0</v>
      </c>
      <c r="AT5" s="538">
        <v>0</v>
      </c>
      <c r="AU5" s="538">
        <v>0</v>
      </c>
      <c r="AV5" s="538">
        <v>0</v>
      </c>
      <c r="AW5" s="538">
        <v>0</v>
      </c>
      <c r="AX5" s="538">
        <v>0</v>
      </c>
      <c r="AY5" s="538">
        <v>0</v>
      </c>
      <c r="AZ5" s="538">
        <v>0</v>
      </c>
      <c r="BA5" s="538">
        <v>0</v>
      </c>
      <c r="BB5" s="480">
        <f t="shared" ref="BB5:BB10" si="0">SUM(AM5:BA5)</f>
        <v>172</v>
      </c>
    </row>
    <row r="6" spans="1:54" ht="42.75" x14ac:dyDescent="0.45">
      <c r="A6" s="370">
        <v>2</v>
      </c>
      <c r="B6" s="370" t="s">
        <v>562</v>
      </c>
      <c r="C6" s="494" t="s">
        <v>444</v>
      </c>
      <c r="D6" s="494" t="s">
        <v>444</v>
      </c>
      <c r="E6" s="501" t="s">
        <v>444</v>
      </c>
      <c r="F6" s="494" t="s">
        <v>444</v>
      </c>
      <c r="G6" s="373" t="s">
        <v>1311</v>
      </c>
      <c r="H6" s="373" t="s">
        <v>558</v>
      </c>
      <c r="I6" s="328">
        <v>105</v>
      </c>
      <c r="J6" s="328">
        <v>0</v>
      </c>
      <c r="K6" s="328">
        <v>105</v>
      </c>
      <c r="L6" s="328" t="s">
        <v>420</v>
      </c>
      <c r="M6" s="328">
        <v>0</v>
      </c>
      <c r="N6" s="328">
        <v>42</v>
      </c>
      <c r="O6" s="328">
        <v>42</v>
      </c>
      <c r="P6" s="328" t="s">
        <v>76</v>
      </c>
      <c r="Q6" s="375" t="s">
        <v>448</v>
      </c>
      <c r="R6" s="375" t="s">
        <v>146</v>
      </c>
      <c r="S6" s="328"/>
      <c r="T6" s="328"/>
      <c r="U6" s="328"/>
      <c r="V6" s="328" t="s">
        <v>147</v>
      </c>
      <c r="W6" s="328" t="s">
        <v>147</v>
      </c>
      <c r="X6" s="328" t="s">
        <v>38</v>
      </c>
      <c r="Y6" s="328">
        <v>0.06</v>
      </c>
      <c r="Z6" s="328">
        <v>42</v>
      </c>
      <c r="AA6" s="502" t="s">
        <v>472</v>
      </c>
      <c r="AB6" s="373"/>
      <c r="AC6" s="373" t="s">
        <v>1305</v>
      </c>
      <c r="AD6" s="520"/>
      <c r="AE6" s="520"/>
      <c r="AF6" s="520"/>
      <c r="AG6" s="521"/>
      <c r="AH6" s="522"/>
      <c r="AI6" s="522"/>
      <c r="AJ6" s="522"/>
      <c r="AK6" s="522"/>
      <c r="AL6" s="523"/>
      <c r="AM6" s="524">
        <v>0</v>
      </c>
      <c r="AN6" s="524">
        <v>0</v>
      </c>
      <c r="AO6" s="524">
        <v>0</v>
      </c>
      <c r="AP6" s="328">
        <v>0</v>
      </c>
      <c r="AQ6" s="328">
        <v>0</v>
      </c>
      <c r="AR6" s="328">
        <v>21</v>
      </c>
      <c r="AS6" s="524">
        <v>21</v>
      </c>
      <c r="AT6" s="524">
        <v>0</v>
      </c>
      <c r="AU6" s="524">
        <v>0</v>
      </c>
      <c r="AV6" s="524">
        <v>0</v>
      </c>
      <c r="AW6" s="524">
        <v>0</v>
      </c>
      <c r="AX6" s="524">
        <v>0</v>
      </c>
      <c r="AY6" s="524">
        <v>0</v>
      </c>
      <c r="AZ6" s="524">
        <v>0</v>
      </c>
      <c r="BA6" s="524">
        <v>0</v>
      </c>
      <c r="BB6" s="480">
        <f t="shared" si="0"/>
        <v>42</v>
      </c>
    </row>
    <row r="7" spans="1:54" ht="28.5" x14ac:dyDescent="0.45">
      <c r="A7" s="363">
        <v>3</v>
      </c>
      <c r="B7" s="363" t="s">
        <v>429</v>
      </c>
      <c r="C7" s="492" t="s">
        <v>143</v>
      </c>
      <c r="D7" s="492" t="s">
        <v>444</v>
      </c>
      <c r="E7" s="492">
        <v>45373</v>
      </c>
      <c r="F7" s="492" t="s">
        <v>444</v>
      </c>
      <c r="G7" s="363" t="s">
        <v>430</v>
      </c>
      <c r="H7" s="470" t="s">
        <v>431</v>
      </c>
      <c r="I7" s="341">
        <v>318</v>
      </c>
      <c r="J7" s="341">
        <v>0</v>
      </c>
      <c r="K7" s="341">
        <v>318</v>
      </c>
      <c r="L7" s="341" t="s">
        <v>432</v>
      </c>
      <c r="M7" s="341">
        <v>4</v>
      </c>
      <c r="N7" s="341">
        <v>177</v>
      </c>
      <c r="O7" s="341">
        <v>173</v>
      </c>
      <c r="P7" s="471"/>
      <c r="Q7" s="471" t="s">
        <v>196</v>
      </c>
      <c r="R7" s="471" t="s">
        <v>197</v>
      </c>
      <c r="S7" s="472"/>
      <c r="T7" s="472"/>
      <c r="U7" s="472"/>
      <c r="V7" s="472" t="s">
        <v>433</v>
      </c>
      <c r="W7" s="472" t="s">
        <v>1438</v>
      </c>
      <c r="X7" s="471" t="s">
        <v>149</v>
      </c>
      <c r="Y7" s="471" t="s">
        <v>434</v>
      </c>
      <c r="Z7" s="471" t="s">
        <v>149</v>
      </c>
      <c r="AA7" s="473" t="s">
        <v>555</v>
      </c>
      <c r="AB7" s="474" t="s">
        <v>1491</v>
      </c>
      <c r="AC7" s="525" t="s">
        <v>38</v>
      </c>
      <c r="AD7" s="358"/>
      <c r="AE7" s="358"/>
      <c r="AF7" s="358"/>
      <c r="AG7" s="359"/>
      <c r="AH7" s="360"/>
      <c r="AI7" s="360"/>
      <c r="AJ7" s="360"/>
      <c r="AK7" s="360"/>
      <c r="AL7" s="361"/>
      <c r="AM7" s="434">
        <v>0</v>
      </c>
      <c r="AN7" s="434">
        <v>0</v>
      </c>
      <c r="AO7" s="434">
        <v>0</v>
      </c>
      <c r="AP7" s="434">
        <v>0</v>
      </c>
      <c r="AQ7" s="434">
        <v>0</v>
      </c>
      <c r="AR7" s="434">
        <v>0</v>
      </c>
      <c r="AS7" s="434">
        <v>0</v>
      </c>
      <c r="AT7" s="434">
        <v>0</v>
      </c>
      <c r="AU7" s="434">
        <v>0</v>
      </c>
      <c r="AV7" s="434">
        <v>0</v>
      </c>
      <c r="AW7" s="434">
        <v>0</v>
      </c>
      <c r="AX7" s="434">
        <v>0</v>
      </c>
      <c r="AY7" s="434">
        <v>0</v>
      </c>
      <c r="AZ7" s="434">
        <v>0</v>
      </c>
      <c r="BA7" s="434">
        <v>0</v>
      </c>
      <c r="BB7" s="480">
        <f t="shared" si="0"/>
        <v>0</v>
      </c>
    </row>
    <row r="8" spans="1:54" ht="85.5" x14ac:dyDescent="0.45">
      <c r="A8" s="370">
        <v>4</v>
      </c>
      <c r="B8" s="370" t="s">
        <v>556</v>
      </c>
      <c r="C8" s="500" t="s">
        <v>143</v>
      </c>
      <c r="D8" s="492" t="s">
        <v>444</v>
      </c>
      <c r="E8" s="500">
        <v>45617</v>
      </c>
      <c r="F8" s="492" t="s">
        <v>444</v>
      </c>
      <c r="G8" s="373" t="s">
        <v>557</v>
      </c>
      <c r="H8" s="526" t="s">
        <v>558</v>
      </c>
      <c r="I8" s="328">
        <v>448</v>
      </c>
      <c r="J8" s="328">
        <v>0</v>
      </c>
      <c r="K8" s="328">
        <v>448</v>
      </c>
      <c r="L8" s="328" t="s">
        <v>420</v>
      </c>
      <c r="M8" s="328">
        <v>0</v>
      </c>
      <c r="N8" s="328">
        <v>179</v>
      </c>
      <c r="O8" s="328">
        <v>179</v>
      </c>
      <c r="P8" s="466"/>
      <c r="Q8" s="466" t="s">
        <v>224</v>
      </c>
      <c r="R8" s="466" t="s">
        <v>197</v>
      </c>
      <c r="S8" s="527"/>
      <c r="T8" s="527"/>
      <c r="U8" s="527"/>
      <c r="V8" s="527" t="s">
        <v>559</v>
      </c>
      <c r="W8" s="527" t="s">
        <v>1446</v>
      </c>
      <c r="X8" s="466" t="s">
        <v>560</v>
      </c>
      <c r="Y8" s="466" t="s">
        <v>561</v>
      </c>
      <c r="Z8" s="466" t="s">
        <v>560</v>
      </c>
      <c r="AA8" s="466" t="s">
        <v>502</v>
      </c>
      <c r="AB8" s="528" t="s">
        <v>1303</v>
      </c>
      <c r="AC8" s="467" t="s">
        <v>1296</v>
      </c>
      <c r="AD8" s="358"/>
      <c r="AE8" s="358"/>
      <c r="AF8" s="358"/>
      <c r="AG8" s="359"/>
      <c r="AH8" s="360"/>
      <c r="AI8" s="360"/>
      <c r="AJ8" s="360"/>
      <c r="AK8" s="360"/>
      <c r="AL8" s="361"/>
      <c r="AM8" s="351">
        <v>0</v>
      </c>
      <c r="AN8" s="351">
        <v>0</v>
      </c>
      <c r="AO8" s="351">
        <v>0</v>
      </c>
      <c r="AP8" s="351">
        <v>0</v>
      </c>
      <c r="AQ8" s="328">
        <v>60</v>
      </c>
      <c r="AR8" s="328">
        <v>60</v>
      </c>
      <c r="AS8" s="328">
        <v>59</v>
      </c>
      <c r="AT8" s="328">
        <v>0</v>
      </c>
      <c r="AU8" s="351">
        <v>0</v>
      </c>
      <c r="AV8" s="351">
        <v>0</v>
      </c>
      <c r="AW8" s="351">
        <v>0</v>
      </c>
      <c r="AX8" s="351">
        <v>0</v>
      </c>
      <c r="AY8" s="351">
        <v>0</v>
      </c>
      <c r="AZ8" s="351">
        <v>0</v>
      </c>
      <c r="BA8" s="351">
        <v>0</v>
      </c>
      <c r="BB8" s="480">
        <f t="shared" si="0"/>
        <v>179</v>
      </c>
    </row>
    <row r="9" spans="1:54" ht="71.25" x14ac:dyDescent="0.45">
      <c r="A9" s="370">
        <v>5</v>
      </c>
      <c r="B9" s="370" t="s">
        <v>563</v>
      </c>
      <c r="C9" s="492" t="s">
        <v>444</v>
      </c>
      <c r="D9" s="492" t="s">
        <v>444</v>
      </c>
      <c r="E9" s="492" t="s">
        <v>444</v>
      </c>
      <c r="F9" s="492" t="s">
        <v>444</v>
      </c>
      <c r="G9" s="373" t="s">
        <v>564</v>
      </c>
      <c r="H9" s="526" t="s">
        <v>565</v>
      </c>
      <c r="I9" s="328">
        <v>134</v>
      </c>
      <c r="J9" s="328">
        <v>0</v>
      </c>
      <c r="K9" s="328">
        <v>134</v>
      </c>
      <c r="L9" s="328" t="s">
        <v>432</v>
      </c>
      <c r="M9" s="328">
        <v>1</v>
      </c>
      <c r="N9" s="328">
        <v>74</v>
      </c>
      <c r="O9" s="328">
        <v>73</v>
      </c>
      <c r="P9" s="466" t="s">
        <v>76</v>
      </c>
      <c r="Q9" s="466" t="s">
        <v>224</v>
      </c>
      <c r="R9" s="466" t="s">
        <v>197</v>
      </c>
      <c r="S9" s="527"/>
      <c r="T9" s="527"/>
      <c r="U9" s="527"/>
      <c r="V9" s="527" t="s">
        <v>147</v>
      </c>
      <c r="W9" s="527" t="s">
        <v>727</v>
      </c>
      <c r="X9" s="466" t="s">
        <v>149</v>
      </c>
      <c r="Y9" s="466" t="s">
        <v>1312</v>
      </c>
      <c r="Z9" s="466" t="s">
        <v>1313</v>
      </c>
      <c r="AA9" s="529" t="s">
        <v>472</v>
      </c>
      <c r="AB9" s="528" t="s">
        <v>1310</v>
      </c>
      <c r="AC9" s="467" t="s">
        <v>1309</v>
      </c>
      <c r="AD9" s="358"/>
      <c r="AE9" s="358"/>
      <c r="AF9" s="358"/>
      <c r="AG9" s="359"/>
      <c r="AH9" s="360"/>
      <c r="AI9" s="360"/>
      <c r="AJ9" s="360"/>
      <c r="AK9" s="360"/>
      <c r="AL9" s="361"/>
      <c r="AM9" s="351">
        <v>0</v>
      </c>
      <c r="AN9" s="351">
        <v>0</v>
      </c>
      <c r="AO9" s="351">
        <v>0</v>
      </c>
      <c r="AP9" s="351">
        <v>0</v>
      </c>
      <c r="AQ9" s="328">
        <v>0</v>
      </c>
      <c r="AR9" s="328">
        <v>36</v>
      </c>
      <c r="AS9" s="328">
        <v>37</v>
      </c>
      <c r="AT9" s="328">
        <v>0</v>
      </c>
      <c r="AU9" s="351">
        <v>0</v>
      </c>
      <c r="AV9" s="351">
        <v>0</v>
      </c>
      <c r="AW9" s="351">
        <v>0</v>
      </c>
      <c r="AX9" s="351">
        <v>0</v>
      </c>
      <c r="AY9" s="351">
        <v>0</v>
      </c>
      <c r="AZ9" s="351">
        <v>0</v>
      </c>
      <c r="BA9" s="351">
        <v>0</v>
      </c>
      <c r="BB9" s="480">
        <f t="shared" si="0"/>
        <v>73</v>
      </c>
    </row>
    <row r="10" spans="1:54" x14ac:dyDescent="0.45">
      <c r="A10" s="345"/>
      <c r="B10" s="345"/>
      <c r="C10" s="530"/>
      <c r="D10" s="530"/>
      <c r="E10" s="530"/>
      <c r="F10" s="530"/>
      <c r="G10" s="345"/>
      <c r="H10" s="350"/>
      <c r="I10" s="351"/>
      <c r="J10" s="351"/>
      <c r="K10" s="351"/>
      <c r="L10" s="351"/>
      <c r="M10" s="351"/>
      <c r="N10" s="351"/>
      <c r="O10" s="351"/>
      <c r="P10" s="464"/>
      <c r="Q10" s="464"/>
      <c r="R10" s="464"/>
      <c r="S10" s="465"/>
      <c r="T10" s="465"/>
      <c r="U10" s="465"/>
      <c r="V10" s="465"/>
      <c r="W10" s="465"/>
      <c r="X10" s="464"/>
      <c r="Y10" s="464"/>
      <c r="Z10" s="464"/>
      <c r="AA10" s="464"/>
      <c r="AB10" s="531"/>
      <c r="AC10" s="531"/>
      <c r="AD10" s="358"/>
      <c r="AE10" s="358"/>
      <c r="AF10" s="358"/>
      <c r="AG10" s="362" t="s">
        <v>69</v>
      </c>
      <c r="AH10" s="431"/>
      <c r="AI10" s="431"/>
      <c r="AJ10" s="431"/>
      <c r="AK10" s="431"/>
      <c r="AL10" s="432"/>
      <c r="AM10" s="433">
        <f>SUM(AM5:AM9)</f>
        <v>0</v>
      </c>
      <c r="AN10" s="433">
        <f t="shared" ref="AN10:BA10" si="1">SUM(AN5:AN9)</f>
        <v>0</v>
      </c>
      <c r="AO10" s="433">
        <f t="shared" si="1"/>
        <v>0</v>
      </c>
      <c r="AP10" s="433">
        <f t="shared" si="1"/>
        <v>86</v>
      </c>
      <c r="AQ10" s="433">
        <f t="shared" si="1"/>
        <v>146</v>
      </c>
      <c r="AR10" s="433">
        <f t="shared" si="1"/>
        <v>117</v>
      </c>
      <c r="AS10" s="433">
        <f t="shared" si="1"/>
        <v>117</v>
      </c>
      <c r="AT10" s="433">
        <f t="shared" si="1"/>
        <v>0</v>
      </c>
      <c r="AU10" s="433">
        <f t="shared" si="1"/>
        <v>0</v>
      </c>
      <c r="AV10" s="433">
        <f t="shared" si="1"/>
        <v>0</v>
      </c>
      <c r="AW10" s="433">
        <f t="shared" si="1"/>
        <v>0</v>
      </c>
      <c r="AX10" s="433">
        <f t="shared" si="1"/>
        <v>0</v>
      </c>
      <c r="AY10" s="433">
        <f t="shared" si="1"/>
        <v>0</v>
      </c>
      <c r="AZ10" s="433">
        <f t="shared" si="1"/>
        <v>0</v>
      </c>
      <c r="BA10" s="433">
        <f t="shared" si="1"/>
        <v>0</v>
      </c>
      <c r="BB10" s="480">
        <f t="shared" si="0"/>
        <v>466</v>
      </c>
    </row>
    <row r="11" spans="1:54" x14ac:dyDescent="0.45">
      <c r="C11" s="337"/>
      <c r="D11" s="337"/>
      <c r="E11" s="337"/>
      <c r="F11" s="337"/>
      <c r="H11" s="148"/>
      <c r="P11" s="517"/>
      <c r="Q11" s="517"/>
      <c r="R11" s="517"/>
      <c r="S11" s="518"/>
      <c r="T11" s="518"/>
      <c r="U11" s="518"/>
      <c r="V11" s="518"/>
      <c r="W11" s="518"/>
      <c r="X11" s="517"/>
      <c r="Y11" s="517"/>
      <c r="Z11" s="517"/>
      <c r="AA11" s="517"/>
      <c r="AB11" s="519"/>
      <c r="AC11" s="519"/>
      <c r="AD11" s="462"/>
      <c r="AE11" s="462"/>
      <c r="AF11" s="462"/>
      <c r="AH11" s="69"/>
      <c r="AI11" s="69"/>
      <c r="AJ11" s="69"/>
    </row>
    <row r="40" spans="1:36" s="120" customFormat="1" x14ac:dyDescent="0.45">
      <c r="A40" s="300" t="s">
        <v>507</v>
      </c>
      <c r="B40" s="304"/>
      <c r="C40" s="298"/>
      <c r="D40" s="298"/>
      <c r="G40" s="304"/>
      <c r="H40" s="304"/>
      <c r="I40" s="298"/>
      <c r="J40" s="298"/>
      <c r="K40" s="298"/>
      <c r="L40" s="298"/>
      <c r="M40" s="298"/>
      <c r="N40" s="298"/>
      <c r="O40" s="298"/>
      <c r="P40" s="298"/>
      <c r="Q40" s="298"/>
      <c r="R40" s="298"/>
      <c r="S40" s="298"/>
      <c r="T40" s="298"/>
      <c r="U40" s="298"/>
      <c r="V40" s="298"/>
      <c r="W40" s="298"/>
      <c r="X40" s="298"/>
      <c r="Y40" s="298"/>
      <c r="Z40" s="298"/>
      <c r="AA40" s="298"/>
      <c r="AB40" s="304"/>
      <c r="AC40" s="304"/>
      <c r="AH40" s="243"/>
      <c r="AI40" s="243"/>
      <c r="AJ40" s="243"/>
    </row>
    <row r="43" spans="1:36" x14ac:dyDescent="0.45">
      <c r="A43" s="301" t="s">
        <v>566</v>
      </c>
    </row>
    <row r="44" spans="1:36" ht="71.25" x14ac:dyDescent="0.45">
      <c r="A44" s="600" t="s">
        <v>38</v>
      </c>
      <c r="B44" s="273" t="s">
        <v>567</v>
      </c>
      <c r="G44" s="272" t="s">
        <v>1256</v>
      </c>
      <c r="H44" s="273" t="s">
        <v>558</v>
      </c>
      <c r="I44" s="245">
        <v>504</v>
      </c>
      <c r="J44" s="245">
        <v>0</v>
      </c>
      <c r="K44" s="245">
        <v>504</v>
      </c>
      <c r="L44" s="245" t="s">
        <v>420</v>
      </c>
      <c r="M44" s="245">
        <v>0</v>
      </c>
      <c r="W44" s="245" t="s">
        <v>694</v>
      </c>
      <c r="Y44" s="245">
        <v>0.37</v>
      </c>
      <c r="AA44" s="263" t="s">
        <v>1257</v>
      </c>
      <c r="AB44" s="272"/>
    </row>
    <row r="45" spans="1:36" ht="71.25" x14ac:dyDescent="0.45">
      <c r="A45" s="600" t="s">
        <v>38</v>
      </c>
      <c r="B45" s="273" t="s">
        <v>1270</v>
      </c>
      <c r="G45" s="272" t="s">
        <v>1271</v>
      </c>
      <c r="H45" s="273" t="s">
        <v>558</v>
      </c>
      <c r="I45" s="245">
        <v>424</v>
      </c>
      <c r="J45" s="42">
        <v>0</v>
      </c>
      <c r="K45" s="245">
        <v>424</v>
      </c>
      <c r="L45" s="245" t="s">
        <v>420</v>
      </c>
      <c r="M45" s="245">
        <v>0</v>
      </c>
      <c r="W45" s="245" t="s">
        <v>964</v>
      </c>
      <c r="Y45" s="245">
        <v>0.13</v>
      </c>
      <c r="AA45" s="263" t="s">
        <v>1272</v>
      </c>
    </row>
    <row r="50" spans="53:54" x14ac:dyDescent="0.45">
      <c r="BA50" s="565" t="s">
        <v>1414</v>
      </c>
      <c r="BB50" s="569"/>
    </row>
    <row r="51" spans="53:54" x14ac:dyDescent="0.45">
      <c r="BA51" s="567" t="s">
        <v>146</v>
      </c>
      <c r="BB51" s="568">
        <f>SUMIF(R5:R9,"Acton",BB5:BB9)</f>
        <v>214</v>
      </c>
    </row>
    <row r="52" spans="53:54" x14ac:dyDescent="0.45">
      <c r="BA52" s="567" t="s">
        <v>197</v>
      </c>
      <c r="BB52" s="568">
        <f>SUMIF(R5:R9,"Ealing",BB5:BB9)</f>
        <v>252</v>
      </c>
    </row>
    <row r="53" spans="53:54" x14ac:dyDescent="0.45">
      <c r="BA53" s="567" t="s">
        <v>250</v>
      </c>
      <c r="BB53" s="568">
        <f>SUMIF(R5:R9,"Greenford",BB5:BB9)</f>
        <v>0</v>
      </c>
    </row>
    <row r="54" spans="53:54" x14ac:dyDescent="0.45">
      <c r="BA54" s="567" t="s">
        <v>272</v>
      </c>
      <c r="BB54" s="568">
        <f>SUMIF(R5:R9,"Hanwell",BB5:BB9)</f>
        <v>0</v>
      </c>
    </row>
    <row r="55" spans="53:54" x14ac:dyDescent="0.45">
      <c r="BA55" s="567" t="s">
        <v>306</v>
      </c>
      <c r="BB55" s="568">
        <f>SUMIF(R5:R9,"Northolt",BB5:BB9)</f>
        <v>0</v>
      </c>
    </row>
    <row r="56" spans="53:54" x14ac:dyDescent="0.45">
      <c r="BA56" s="567" t="s">
        <v>316</v>
      </c>
      <c r="BB56" s="568">
        <f>SUMIF(R5:R9,"Perivale",BB5:BB9)</f>
        <v>0</v>
      </c>
    </row>
    <row r="57" spans="53:54" x14ac:dyDescent="0.45">
      <c r="BA57" s="567" t="s">
        <v>321</v>
      </c>
      <c r="BB57" s="568">
        <f>SUMIF(R5:R9,"Southall",BB5:BB9)</f>
        <v>0</v>
      </c>
    </row>
  </sheetData>
  <sheetProtection algorithmName="SHA-512" hashValue="RFmE0auxM+6Xl4/qxdc6EY8buSyXfFLcA7wX5LsApW16zUOb5gCObqM3lEQA0DrB483wZvIHQ4u32ZsQKUgqxA==" saltValue="Ycmo64Ils/jUo+CtKwaCbg==" spinCount="100000" sheet="1" objects="1" scenarios="1"/>
  <mergeCells count="1">
    <mergeCell ref="I3:K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E4958-7B6A-4D02-A329-3CC97DAA140D}">
  <sheetPr>
    <tabColor theme="5" tint="-0.249977111117893"/>
  </sheetPr>
  <dimension ref="A2:BU147"/>
  <sheetViews>
    <sheetView zoomScale="70" zoomScaleNormal="70" workbookViewId="0">
      <pane ySplit="4" topLeftCell="A5" activePane="bottomLeft" state="frozen"/>
      <selection pane="bottomLeft"/>
    </sheetView>
  </sheetViews>
  <sheetFormatPr defaultRowHeight="14.25" x14ac:dyDescent="0.45"/>
  <cols>
    <col min="1" max="1" width="23.3984375" style="51" customWidth="1"/>
    <col min="2" max="2" width="35.265625" style="85" hidden="1" customWidth="1"/>
    <col min="3" max="3" width="36" style="85" hidden="1" customWidth="1"/>
    <col min="4" max="4" width="46.59765625" style="52" hidden="1" customWidth="1"/>
    <col min="5" max="5" width="48.59765625" style="51" hidden="1" customWidth="1"/>
    <col min="6" max="6" width="32.73046875" style="42" customWidth="1"/>
    <col min="7" max="7" width="29.59765625" style="42" customWidth="1"/>
    <col min="8" max="8" width="24.3984375" style="42" customWidth="1"/>
    <col min="9" max="9" width="48.73046875" style="42" hidden="1" customWidth="1"/>
    <col min="10" max="10" width="70" style="42" customWidth="1"/>
    <col min="11" max="11" width="78.73046875" style="136" customWidth="1"/>
    <col min="12" max="12" width="19.265625" style="42" bestFit="1" customWidth="1"/>
    <col min="13" max="13" width="26.73046875" style="42" customWidth="1"/>
    <col min="14" max="14" width="10.3984375" style="42" hidden="1" customWidth="1"/>
    <col min="15" max="15" width="11.73046875" style="42" hidden="1" customWidth="1"/>
    <col min="16" max="16" width="11.3984375" style="42" hidden="1" customWidth="1"/>
    <col min="17" max="17" width="48.73046875" style="42" hidden="1" customWidth="1"/>
    <col min="18" max="18" width="18" style="42" bestFit="1" customWidth="1"/>
    <col min="19" max="19" width="88.86328125" style="140" customWidth="1"/>
    <col min="20" max="20" width="24" style="42" customWidth="1"/>
    <col min="21" max="22" width="24" style="42" hidden="1" customWidth="1"/>
    <col min="23" max="25" width="33" style="42" hidden="1" customWidth="1"/>
    <col min="26" max="26" width="51.73046875" style="140" customWidth="1"/>
    <col min="27" max="27" width="2.86328125" style="65" customWidth="1"/>
    <col min="28" max="28" width="3" style="65" customWidth="1"/>
    <col min="29" max="29" width="2.86328125" style="65" customWidth="1"/>
    <col min="30" max="30" width="23" bestFit="1" customWidth="1"/>
    <col min="31" max="33" width="14.3984375" style="73" bestFit="1" customWidth="1"/>
    <col min="34" max="34" width="14.86328125" style="69" bestFit="1" customWidth="1"/>
    <col min="35" max="35" width="14.86328125" style="230" bestFit="1" customWidth="1"/>
    <col min="36" max="41" width="14.86328125" style="42" bestFit="1" customWidth="1"/>
    <col min="42" max="43" width="14.3984375" style="42" bestFit="1" customWidth="1"/>
    <col min="44" max="49" width="14.86328125" style="42" bestFit="1" customWidth="1"/>
    <col min="50" max="50" width="14.86328125" style="42" customWidth="1"/>
    <col min="51" max="51" width="18" style="277" bestFit="1" customWidth="1"/>
    <col min="52" max="52" width="9.1328125" style="234"/>
    <col min="53" max="53" width="23" hidden="1" customWidth="1"/>
    <col min="54" max="56" width="14.3984375" hidden="1" customWidth="1"/>
    <col min="57" max="64" width="14.86328125" style="42" hidden="1" customWidth="1"/>
    <col min="65" max="66" width="14.3984375" style="42" hidden="1" customWidth="1"/>
    <col min="67" max="72" width="14.86328125" style="42" hidden="1" customWidth="1"/>
    <col min="73" max="73" width="31.265625" style="275" hidden="1" customWidth="1"/>
  </cols>
  <sheetData>
    <row r="2" spans="1:73" ht="14.65" thickBot="1" x14ac:dyDescent="0.5">
      <c r="BA2" s="231" t="s">
        <v>1541</v>
      </c>
    </row>
    <row r="3" spans="1:73" ht="14.65" thickBot="1" x14ac:dyDescent="0.5">
      <c r="F3" s="51" t="s">
        <v>568</v>
      </c>
      <c r="AD3" s="44"/>
      <c r="AE3" s="105" t="s">
        <v>3</v>
      </c>
      <c r="AF3" s="105" t="s">
        <v>4</v>
      </c>
      <c r="AG3" s="106" t="s">
        <v>5</v>
      </c>
      <c r="AH3" s="106" t="s">
        <v>6</v>
      </c>
      <c r="AI3" s="119" t="s">
        <v>7</v>
      </c>
      <c r="AJ3" s="111" t="s">
        <v>8</v>
      </c>
      <c r="AK3" s="111" t="s">
        <v>9</v>
      </c>
      <c r="AL3" s="111" t="s">
        <v>10</v>
      </c>
      <c r="AM3" s="111" t="s">
        <v>11</v>
      </c>
      <c r="AN3" s="111" t="s">
        <v>12</v>
      </c>
      <c r="AO3" s="112" t="s">
        <v>13</v>
      </c>
      <c r="AP3" s="112" t="s">
        <v>14</v>
      </c>
      <c r="AQ3" s="112" t="s">
        <v>15</v>
      </c>
      <c r="AR3" s="112" t="s">
        <v>16</v>
      </c>
      <c r="AS3" s="112" t="s">
        <v>17</v>
      </c>
      <c r="AT3" s="118" t="s">
        <v>18</v>
      </c>
      <c r="AU3" s="118" t="s">
        <v>19</v>
      </c>
      <c r="AV3" s="118" t="s">
        <v>20</v>
      </c>
      <c r="AW3" s="118" t="s">
        <v>21</v>
      </c>
      <c r="AX3" s="118" t="s">
        <v>440</v>
      </c>
      <c r="BA3" s="44"/>
      <c r="BB3" s="105" t="s">
        <v>3</v>
      </c>
      <c r="BC3" s="105" t="s">
        <v>4</v>
      </c>
      <c r="BD3" s="106" t="s">
        <v>5</v>
      </c>
      <c r="BE3" s="110" t="s">
        <v>6</v>
      </c>
      <c r="BF3" s="111" t="s">
        <v>7</v>
      </c>
      <c r="BG3" s="111" t="s">
        <v>8</v>
      </c>
      <c r="BH3" s="111" t="s">
        <v>9</v>
      </c>
      <c r="BI3" s="111" t="s">
        <v>10</v>
      </c>
      <c r="BJ3" s="111" t="s">
        <v>11</v>
      </c>
      <c r="BK3" s="112" t="s">
        <v>12</v>
      </c>
      <c r="BL3" s="112" t="s">
        <v>13</v>
      </c>
      <c r="BM3" s="112" t="s">
        <v>14</v>
      </c>
      <c r="BN3" s="112" t="s">
        <v>15</v>
      </c>
      <c r="BO3" s="112" t="s">
        <v>16</v>
      </c>
      <c r="BP3" s="118" t="s">
        <v>17</v>
      </c>
      <c r="BQ3" s="118" t="s">
        <v>18</v>
      </c>
      <c r="BR3" s="118" t="s">
        <v>19</v>
      </c>
      <c r="BS3" s="118" t="s">
        <v>20</v>
      </c>
      <c r="BT3" s="118" t="s">
        <v>21</v>
      </c>
    </row>
    <row r="4" spans="1:73" ht="47.25" customHeight="1" thickBot="1" x14ac:dyDescent="0.5">
      <c r="A4" s="29" t="s">
        <v>441</v>
      </c>
      <c r="B4" s="564" t="s">
        <v>569</v>
      </c>
      <c r="C4" s="225" t="s">
        <v>570</v>
      </c>
      <c r="D4" s="29" t="s">
        <v>47</v>
      </c>
      <c r="E4" s="29" t="s">
        <v>571</v>
      </c>
      <c r="F4" s="29" t="s">
        <v>572</v>
      </c>
      <c r="G4" s="29" t="s">
        <v>573</v>
      </c>
      <c r="H4" s="29" t="s">
        <v>574</v>
      </c>
      <c r="I4" s="26" t="s">
        <v>575</v>
      </c>
      <c r="J4" s="225" t="s">
        <v>576</v>
      </c>
      <c r="K4" s="225" t="s">
        <v>577</v>
      </c>
      <c r="L4" s="26" t="s">
        <v>54</v>
      </c>
      <c r="M4" s="26" t="s">
        <v>55</v>
      </c>
      <c r="N4" s="26" t="s">
        <v>56</v>
      </c>
      <c r="O4" s="26" t="s">
        <v>57</v>
      </c>
      <c r="P4" s="26" t="s">
        <v>58</v>
      </c>
      <c r="Q4" s="26" t="s">
        <v>578</v>
      </c>
      <c r="R4" s="26" t="s">
        <v>579</v>
      </c>
      <c r="S4" s="84" t="s">
        <v>65</v>
      </c>
      <c r="T4" s="84" t="s">
        <v>416</v>
      </c>
      <c r="U4" s="562" t="s">
        <v>580</v>
      </c>
      <c r="V4" s="562" t="s">
        <v>581</v>
      </c>
      <c r="W4" s="562" t="s">
        <v>582</v>
      </c>
      <c r="X4" s="562" t="s">
        <v>583</v>
      </c>
      <c r="Y4" s="562" t="s">
        <v>584</v>
      </c>
      <c r="Z4" s="84" t="s">
        <v>139</v>
      </c>
      <c r="AA4" s="342"/>
      <c r="AB4" s="342"/>
      <c r="AC4" s="342"/>
      <c r="AD4" s="343" t="s">
        <v>22</v>
      </c>
      <c r="AE4" s="107">
        <v>-4</v>
      </c>
      <c r="AF4" s="108">
        <v>-3</v>
      </c>
      <c r="AG4" s="455">
        <v>-2</v>
      </c>
      <c r="AH4" s="456">
        <v>-1</v>
      </c>
      <c r="AI4" s="491">
        <v>0</v>
      </c>
      <c r="AJ4" s="458">
        <v>1</v>
      </c>
      <c r="AK4" s="458">
        <v>2</v>
      </c>
      <c r="AL4" s="458">
        <v>3</v>
      </c>
      <c r="AM4" s="458">
        <v>4</v>
      </c>
      <c r="AN4" s="458">
        <v>5</v>
      </c>
      <c r="AO4" s="459">
        <v>6</v>
      </c>
      <c r="AP4" s="459">
        <v>7</v>
      </c>
      <c r="AQ4" s="459">
        <v>8</v>
      </c>
      <c r="AR4" s="459">
        <v>9</v>
      </c>
      <c r="AS4" s="459">
        <v>10</v>
      </c>
      <c r="AT4" s="460">
        <v>11</v>
      </c>
      <c r="AU4" s="460">
        <v>12</v>
      </c>
      <c r="AV4" s="460">
        <v>13</v>
      </c>
      <c r="AW4" s="460">
        <v>14</v>
      </c>
      <c r="AX4" s="460">
        <v>15</v>
      </c>
      <c r="AY4" s="539" t="s">
        <v>140</v>
      </c>
      <c r="BA4" s="47" t="s">
        <v>22</v>
      </c>
      <c r="BB4" s="107">
        <v>-3</v>
      </c>
      <c r="BC4" s="108">
        <v>-2</v>
      </c>
      <c r="BD4" s="109">
        <v>-1</v>
      </c>
      <c r="BE4" s="110">
        <v>0</v>
      </c>
      <c r="BF4" s="111">
        <v>1</v>
      </c>
      <c r="BG4" s="111">
        <v>2</v>
      </c>
      <c r="BH4" s="111">
        <v>3</v>
      </c>
      <c r="BI4" s="111">
        <v>4</v>
      </c>
      <c r="BJ4" s="111">
        <v>5</v>
      </c>
      <c r="BK4" s="112">
        <v>6</v>
      </c>
      <c r="BL4" s="112">
        <v>7</v>
      </c>
      <c r="BM4" s="112">
        <v>8</v>
      </c>
      <c r="BN4" s="112">
        <v>9</v>
      </c>
      <c r="BO4" s="112">
        <v>10</v>
      </c>
      <c r="BP4" s="118">
        <v>11</v>
      </c>
      <c r="BQ4" s="118">
        <v>12</v>
      </c>
      <c r="BR4" s="118">
        <v>13</v>
      </c>
      <c r="BS4" s="118">
        <v>14</v>
      </c>
      <c r="BT4" s="118">
        <v>15</v>
      </c>
      <c r="BU4" s="276" t="s">
        <v>141</v>
      </c>
    </row>
    <row r="5" spans="1:73" ht="28.5" x14ac:dyDescent="0.45">
      <c r="A5" s="440">
        <v>1</v>
      </c>
      <c r="B5" s="558" t="s">
        <v>585</v>
      </c>
      <c r="C5" s="558" t="s">
        <v>586</v>
      </c>
      <c r="D5" s="559" t="s">
        <v>587</v>
      </c>
      <c r="E5" s="560" t="s">
        <v>1244</v>
      </c>
      <c r="F5" s="442">
        <v>377</v>
      </c>
      <c r="G5" s="442">
        <v>377</v>
      </c>
      <c r="H5" s="442">
        <v>0</v>
      </c>
      <c r="I5" s="442" t="s">
        <v>588</v>
      </c>
      <c r="J5" s="442">
        <v>0</v>
      </c>
      <c r="K5" s="535">
        <v>377</v>
      </c>
      <c r="L5" s="443" t="s">
        <v>145</v>
      </c>
      <c r="M5" s="561" t="s">
        <v>146</v>
      </c>
      <c r="N5" s="444">
        <v>519972</v>
      </c>
      <c r="O5" s="444">
        <v>180244</v>
      </c>
      <c r="P5" s="444"/>
      <c r="Q5" s="444" t="s">
        <v>589</v>
      </c>
      <c r="R5" s="561">
        <v>1.3</v>
      </c>
      <c r="S5" s="449" t="s">
        <v>590</v>
      </c>
      <c r="T5" s="445">
        <v>377</v>
      </c>
      <c r="U5" s="447">
        <f>T5*0.35</f>
        <v>131.94999999999999</v>
      </c>
      <c r="V5" s="447">
        <f>T5*0.4</f>
        <v>150.80000000000001</v>
      </c>
      <c r="W5" s="447">
        <f>T5*0.5</f>
        <v>188.5</v>
      </c>
      <c r="X5" s="447">
        <f>U5*0.7</f>
        <v>92.364999999999981</v>
      </c>
      <c r="Y5" s="447">
        <f>U5*0.3</f>
        <v>39.584999999999994</v>
      </c>
      <c r="Z5" s="440" t="s">
        <v>591</v>
      </c>
      <c r="AA5" s="358"/>
      <c r="AB5" s="358"/>
      <c r="AC5" s="358"/>
      <c r="AD5" s="359"/>
      <c r="AE5" s="452"/>
      <c r="AF5" s="452"/>
      <c r="AG5" s="452"/>
      <c r="AH5" s="452"/>
      <c r="AI5" s="563"/>
      <c r="AJ5" s="442">
        <v>0</v>
      </c>
      <c r="AK5" s="442">
        <v>0</v>
      </c>
      <c r="AL5" s="442">
        <v>0</v>
      </c>
      <c r="AM5" s="442">
        <v>0</v>
      </c>
      <c r="AN5" s="442">
        <v>0</v>
      </c>
      <c r="AO5" s="442">
        <v>0</v>
      </c>
      <c r="AP5" s="445">
        <v>0</v>
      </c>
      <c r="AQ5" s="445">
        <v>75</v>
      </c>
      <c r="AR5" s="445">
        <v>75</v>
      </c>
      <c r="AS5" s="445">
        <v>75</v>
      </c>
      <c r="AT5" s="445">
        <v>76</v>
      </c>
      <c r="AU5" s="445">
        <v>76</v>
      </c>
      <c r="AV5" s="442">
        <v>0</v>
      </c>
      <c r="AW5" s="442">
        <v>0</v>
      </c>
      <c r="AX5" s="442">
        <v>0</v>
      </c>
      <c r="AY5" s="480">
        <f>SUM(AJ5:AX5)</f>
        <v>377</v>
      </c>
      <c r="BF5" s="42">
        <v>0</v>
      </c>
      <c r="BG5" s="42">
        <v>0</v>
      </c>
      <c r="BH5" s="42">
        <v>0</v>
      </c>
      <c r="BI5" s="42">
        <v>0</v>
      </c>
      <c r="BJ5" s="42">
        <v>0</v>
      </c>
      <c r="BK5" s="42">
        <v>0</v>
      </c>
      <c r="BL5" s="42">
        <v>0</v>
      </c>
      <c r="BM5" s="42">
        <v>26</v>
      </c>
      <c r="BN5" s="42">
        <v>26</v>
      </c>
      <c r="BO5" s="42">
        <v>26</v>
      </c>
      <c r="BP5" s="42">
        <v>27</v>
      </c>
      <c r="BQ5" s="42">
        <v>27</v>
      </c>
      <c r="BR5" s="42">
        <v>0</v>
      </c>
      <c r="BS5" s="42">
        <v>0</v>
      </c>
      <c r="BT5" s="42">
        <v>0</v>
      </c>
      <c r="BU5" s="275">
        <f>SUM(BF5:BT5)</f>
        <v>132</v>
      </c>
    </row>
    <row r="6" spans="1:73" s="90" customFormat="1" ht="28.5" x14ac:dyDescent="0.45">
      <c r="A6" s="365">
        <v>2</v>
      </c>
      <c r="B6" s="544" t="s">
        <v>38</v>
      </c>
      <c r="C6" s="544" t="s">
        <v>592</v>
      </c>
      <c r="D6" s="544" t="s">
        <v>593</v>
      </c>
      <c r="E6" s="389" t="s">
        <v>594</v>
      </c>
      <c r="F6" s="341">
        <v>188</v>
      </c>
      <c r="G6" s="341">
        <v>188</v>
      </c>
      <c r="H6" s="341">
        <v>0</v>
      </c>
      <c r="I6" s="341" t="s">
        <v>142</v>
      </c>
      <c r="J6" s="341">
        <v>188</v>
      </c>
      <c r="K6" s="368">
        <v>0</v>
      </c>
      <c r="L6" s="367" t="s">
        <v>145</v>
      </c>
      <c r="M6" s="341" t="s">
        <v>146</v>
      </c>
      <c r="N6" s="340">
        <v>519877</v>
      </c>
      <c r="O6" s="340">
        <v>180342</v>
      </c>
      <c r="P6" s="340">
        <v>12019817</v>
      </c>
      <c r="Q6" s="340" t="s">
        <v>147</v>
      </c>
      <c r="R6" s="341">
        <v>1.34</v>
      </c>
      <c r="S6" s="365" t="s">
        <v>595</v>
      </c>
      <c r="T6" s="340">
        <v>0</v>
      </c>
      <c r="U6" s="340">
        <f t="shared" ref="U6:U68" si="0">T6*0.35</f>
        <v>0</v>
      </c>
      <c r="V6" s="340">
        <f t="shared" ref="V6:V68" si="1">T6*0.4</f>
        <v>0</v>
      </c>
      <c r="W6" s="340">
        <f t="shared" ref="W6:W68" si="2">T6*0.5</f>
        <v>0</v>
      </c>
      <c r="X6" s="340">
        <f t="shared" ref="X6:X68" si="3">U6*0.7</f>
        <v>0</v>
      </c>
      <c r="Y6" s="340">
        <f t="shared" ref="Y6:Y68" si="4">U6*0.3</f>
        <v>0</v>
      </c>
      <c r="Z6" s="365" t="s">
        <v>38</v>
      </c>
      <c r="AA6" s="545"/>
      <c r="AB6" s="545"/>
      <c r="AC6" s="545"/>
      <c r="AD6" s="546"/>
      <c r="AE6" s="547"/>
      <c r="AF6" s="547"/>
      <c r="AG6" s="547"/>
      <c r="AH6" s="547"/>
      <c r="AI6" s="543"/>
      <c r="AJ6" s="434">
        <v>0</v>
      </c>
      <c r="AK6" s="434">
        <v>0</v>
      </c>
      <c r="AL6" s="434">
        <v>0</v>
      </c>
      <c r="AM6" s="434">
        <v>0</v>
      </c>
      <c r="AN6" s="434">
        <v>0</v>
      </c>
      <c r="AO6" s="434">
        <v>0</v>
      </c>
      <c r="AP6" s="434">
        <v>0</v>
      </c>
      <c r="AQ6" s="434">
        <v>0</v>
      </c>
      <c r="AR6" s="434">
        <v>0</v>
      </c>
      <c r="AS6" s="434">
        <v>0</v>
      </c>
      <c r="AT6" s="434">
        <v>0</v>
      </c>
      <c r="AU6" s="434">
        <v>0</v>
      </c>
      <c r="AV6" s="434">
        <v>0</v>
      </c>
      <c r="AW6" s="434">
        <v>0</v>
      </c>
      <c r="AX6" s="434">
        <v>0</v>
      </c>
      <c r="AY6" s="480">
        <f t="shared" ref="AY6:AY69" si="5">SUM(AJ6:AX6)</f>
        <v>0</v>
      </c>
      <c r="AZ6" s="237"/>
      <c r="BE6" s="89"/>
      <c r="BF6" s="89"/>
      <c r="BG6" s="89"/>
      <c r="BH6" s="89"/>
      <c r="BI6" s="89"/>
      <c r="BJ6" s="89"/>
      <c r="BK6" s="89"/>
      <c r="BL6" s="89"/>
      <c r="BM6" s="89"/>
      <c r="BN6" s="89"/>
      <c r="BO6" s="89"/>
      <c r="BP6" s="89"/>
      <c r="BQ6" s="89"/>
      <c r="BR6" s="89"/>
      <c r="BS6" s="89"/>
      <c r="BT6" s="89"/>
      <c r="BU6" s="275">
        <f t="shared" ref="BU6:BU68" si="6">SUM(BF6:BT6)</f>
        <v>0</v>
      </c>
    </row>
    <row r="7" spans="1:73" ht="42.75" x14ac:dyDescent="0.45">
      <c r="A7" s="365">
        <v>3</v>
      </c>
      <c r="B7" s="544" t="s">
        <v>38</v>
      </c>
      <c r="C7" s="544" t="s">
        <v>596</v>
      </c>
      <c r="D7" s="544" t="s">
        <v>1115</v>
      </c>
      <c r="E7" s="389" t="s">
        <v>597</v>
      </c>
      <c r="F7" s="341">
        <v>262</v>
      </c>
      <c r="G7" s="341">
        <v>259</v>
      </c>
      <c r="H7" s="341">
        <v>3</v>
      </c>
      <c r="I7" s="341" t="s">
        <v>588</v>
      </c>
      <c r="J7" s="341">
        <v>0</v>
      </c>
      <c r="K7" s="368">
        <v>259</v>
      </c>
      <c r="L7" s="367" t="s">
        <v>145</v>
      </c>
      <c r="M7" s="341" t="s">
        <v>146</v>
      </c>
      <c r="N7" s="340">
        <v>520538</v>
      </c>
      <c r="O7" s="340">
        <v>180158</v>
      </c>
      <c r="P7" s="340"/>
      <c r="Q7" s="340" t="s">
        <v>598</v>
      </c>
      <c r="R7" s="341">
        <v>0.68</v>
      </c>
      <c r="S7" s="365" t="s">
        <v>599</v>
      </c>
      <c r="T7" s="341">
        <v>0</v>
      </c>
      <c r="U7" s="340">
        <f t="shared" si="0"/>
        <v>0</v>
      </c>
      <c r="V7" s="340">
        <f t="shared" si="1"/>
        <v>0</v>
      </c>
      <c r="W7" s="340">
        <f t="shared" si="2"/>
        <v>0</v>
      </c>
      <c r="X7" s="340">
        <f t="shared" si="3"/>
        <v>0</v>
      </c>
      <c r="Y7" s="340">
        <f t="shared" si="4"/>
        <v>0</v>
      </c>
      <c r="Z7" s="365" t="s">
        <v>38</v>
      </c>
      <c r="AA7" s="358"/>
      <c r="AB7" s="358"/>
      <c r="AC7" s="358"/>
      <c r="AD7" s="359"/>
      <c r="AE7" s="360"/>
      <c r="AF7" s="360"/>
      <c r="AG7" s="360"/>
      <c r="AH7" s="360"/>
      <c r="AI7" s="543"/>
      <c r="AJ7" s="434">
        <v>0</v>
      </c>
      <c r="AK7" s="434">
        <v>0</v>
      </c>
      <c r="AL7" s="434">
        <v>0</v>
      </c>
      <c r="AM7" s="434">
        <v>0</v>
      </c>
      <c r="AN7" s="434">
        <v>0</v>
      </c>
      <c r="AO7" s="434">
        <v>0</v>
      </c>
      <c r="AP7" s="434">
        <v>0</v>
      </c>
      <c r="AQ7" s="434">
        <v>0</v>
      </c>
      <c r="AR7" s="434">
        <v>0</v>
      </c>
      <c r="AS7" s="434">
        <v>0</v>
      </c>
      <c r="AT7" s="434">
        <v>0</v>
      </c>
      <c r="AU7" s="434">
        <v>0</v>
      </c>
      <c r="AV7" s="434">
        <v>0</v>
      </c>
      <c r="AW7" s="434">
        <v>0</v>
      </c>
      <c r="AX7" s="434">
        <v>0</v>
      </c>
      <c r="AY7" s="480">
        <f t="shared" si="5"/>
        <v>0</v>
      </c>
      <c r="BU7" s="275">
        <f t="shared" si="6"/>
        <v>0</v>
      </c>
    </row>
    <row r="8" spans="1:73" ht="221.25" customHeight="1" x14ac:dyDescent="0.45">
      <c r="A8" s="373">
        <v>4</v>
      </c>
      <c r="B8" s="548" t="s">
        <v>600</v>
      </c>
      <c r="C8" s="540" t="s">
        <v>158</v>
      </c>
      <c r="D8" s="540" t="s">
        <v>601</v>
      </c>
      <c r="E8" s="349" t="s">
        <v>602</v>
      </c>
      <c r="F8" s="328">
        <v>1200</v>
      </c>
      <c r="G8" s="328">
        <v>425</v>
      </c>
      <c r="H8" s="328">
        <v>775</v>
      </c>
      <c r="I8" s="406" t="s">
        <v>155</v>
      </c>
      <c r="J8" s="328">
        <v>0</v>
      </c>
      <c r="K8" s="549">
        <v>425</v>
      </c>
      <c r="L8" s="352" t="s">
        <v>145</v>
      </c>
      <c r="M8" s="542" t="s">
        <v>146</v>
      </c>
      <c r="N8" s="353">
        <v>520105</v>
      </c>
      <c r="O8" s="353">
        <v>179616</v>
      </c>
      <c r="P8" s="353">
        <v>12125490</v>
      </c>
      <c r="Q8" s="353" t="s">
        <v>147</v>
      </c>
      <c r="R8" s="328">
        <v>8.4700000000000006</v>
      </c>
      <c r="S8" s="373" t="s">
        <v>1413</v>
      </c>
      <c r="T8" s="328">
        <v>425</v>
      </c>
      <c r="U8" s="355">
        <f t="shared" si="0"/>
        <v>148.75</v>
      </c>
      <c r="V8" s="355">
        <f t="shared" si="1"/>
        <v>170</v>
      </c>
      <c r="W8" s="355">
        <f t="shared" si="2"/>
        <v>212.5</v>
      </c>
      <c r="X8" s="355">
        <f t="shared" si="3"/>
        <v>104.125</v>
      </c>
      <c r="Y8" s="355">
        <f t="shared" si="4"/>
        <v>44.625</v>
      </c>
      <c r="Z8" s="373" t="s">
        <v>1409</v>
      </c>
      <c r="AA8" s="358"/>
      <c r="AB8" s="358"/>
      <c r="AC8" s="358"/>
      <c r="AD8" s="359"/>
      <c r="AE8" s="360"/>
      <c r="AF8" s="360"/>
      <c r="AG8" s="360"/>
      <c r="AH8" s="360"/>
      <c r="AI8" s="543"/>
      <c r="AJ8" s="351">
        <v>0</v>
      </c>
      <c r="AK8" s="351">
        <v>0</v>
      </c>
      <c r="AL8" s="351">
        <v>0</v>
      </c>
      <c r="AM8" s="328">
        <v>0</v>
      </c>
      <c r="AN8" s="328">
        <v>85</v>
      </c>
      <c r="AO8" s="328">
        <v>85</v>
      </c>
      <c r="AP8" s="328">
        <v>85</v>
      </c>
      <c r="AQ8" s="328">
        <v>85</v>
      </c>
      <c r="AR8" s="328">
        <v>85</v>
      </c>
      <c r="AS8" s="351">
        <v>0</v>
      </c>
      <c r="AT8" s="351">
        <v>0</v>
      </c>
      <c r="AU8" s="351">
        <v>0</v>
      </c>
      <c r="AV8" s="351">
        <v>0</v>
      </c>
      <c r="AW8" s="351">
        <v>0</v>
      </c>
      <c r="AX8" s="351">
        <v>0</v>
      </c>
      <c r="AY8" s="480">
        <f t="shared" si="5"/>
        <v>425</v>
      </c>
      <c r="BF8" s="42">
        <v>0</v>
      </c>
      <c r="BG8" s="42">
        <v>0</v>
      </c>
      <c r="BH8" s="42">
        <v>0</v>
      </c>
      <c r="BI8" s="42">
        <v>0</v>
      </c>
      <c r="BJ8" s="42">
        <v>119</v>
      </c>
      <c r="BK8" s="42">
        <v>120</v>
      </c>
      <c r="BL8" s="42">
        <v>120</v>
      </c>
      <c r="BM8" s="42">
        <v>120</v>
      </c>
      <c r="BN8" s="42">
        <v>120</v>
      </c>
      <c r="BO8" s="42">
        <v>120</v>
      </c>
      <c r="BP8" s="42">
        <v>0</v>
      </c>
      <c r="BQ8" s="42">
        <v>0</v>
      </c>
      <c r="BR8" s="42">
        <v>0</v>
      </c>
      <c r="BS8" s="42">
        <v>0</v>
      </c>
      <c r="BT8" s="42">
        <v>0</v>
      </c>
      <c r="BU8" s="275">
        <f t="shared" si="6"/>
        <v>719</v>
      </c>
    </row>
    <row r="9" spans="1:73" ht="28.5" x14ac:dyDescent="0.45">
      <c r="A9" s="365">
        <v>5</v>
      </c>
      <c r="B9" s="544" t="s">
        <v>38</v>
      </c>
      <c r="C9" s="544" t="s">
        <v>603</v>
      </c>
      <c r="D9" s="544" t="s">
        <v>604</v>
      </c>
      <c r="E9" s="363" t="s">
        <v>605</v>
      </c>
      <c r="F9" s="341">
        <v>43</v>
      </c>
      <c r="G9" s="341">
        <v>43</v>
      </c>
      <c r="H9" s="341">
        <v>0</v>
      </c>
      <c r="I9" s="341" t="s">
        <v>588</v>
      </c>
      <c r="J9" s="341">
        <v>0</v>
      </c>
      <c r="K9" s="368">
        <v>43</v>
      </c>
      <c r="L9" s="367" t="s">
        <v>145</v>
      </c>
      <c r="M9" s="341" t="s">
        <v>146</v>
      </c>
      <c r="N9" s="340">
        <v>519526</v>
      </c>
      <c r="O9" s="340">
        <v>179758</v>
      </c>
      <c r="P9" s="340">
        <v>12007651</v>
      </c>
      <c r="Q9" s="340" t="s">
        <v>606</v>
      </c>
      <c r="R9" s="341">
        <v>0.14000000000000001</v>
      </c>
      <c r="S9" s="365" t="s">
        <v>607</v>
      </c>
      <c r="T9" s="340">
        <v>0</v>
      </c>
      <c r="U9" s="340">
        <f t="shared" si="0"/>
        <v>0</v>
      </c>
      <c r="V9" s="340">
        <f t="shared" si="1"/>
        <v>0</v>
      </c>
      <c r="W9" s="340">
        <f t="shared" si="2"/>
        <v>0</v>
      </c>
      <c r="X9" s="340">
        <f t="shared" si="3"/>
        <v>0</v>
      </c>
      <c r="Y9" s="340">
        <f t="shared" si="4"/>
        <v>0</v>
      </c>
      <c r="Z9" s="365" t="s">
        <v>38</v>
      </c>
      <c r="AA9" s="358"/>
      <c r="AB9" s="358"/>
      <c r="AC9" s="358"/>
      <c r="AD9" s="359"/>
      <c r="AE9" s="360"/>
      <c r="AF9" s="360"/>
      <c r="AG9" s="360"/>
      <c r="AH9" s="360"/>
      <c r="AI9" s="543"/>
      <c r="AJ9" s="434">
        <v>0</v>
      </c>
      <c r="AK9" s="434">
        <v>0</v>
      </c>
      <c r="AL9" s="434">
        <v>0</v>
      </c>
      <c r="AM9" s="434">
        <v>0</v>
      </c>
      <c r="AN9" s="434">
        <v>0</v>
      </c>
      <c r="AO9" s="434">
        <v>0</v>
      </c>
      <c r="AP9" s="434">
        <v>0</v>
      </c>
      <c r="AQ9" s="434">
        <v>0</v>
      </c>
      <c r="AR9" s="434">
        <v>0</v>
      </c>
      <c r="AS9" s="434">
        <v>0</v>
      </c>
      <c r="AT9" s="434">
        <v>0</v>
      </c>
      <c r="AU9" s="434">
        <v>0</v>
      </c>
      <c r="AV9" s="434">
        <v>0</v>
      </c>
      <c r="AW9" s="434">
        <v>0</v>
      </c>
      <c r="AX9" s="434">
        <v>0</v>
      </c>
      <c r="AY9" s="480">
        <f t="shared" si="5"/>
        <v>0</v>
      </c>
      <c r="BU9" s="275">
        <f t="shared" si="6"/>
        <v>0</v>
      </c>
    </row>
    <row r="10" spans="1:73" ht="57" x14ac:dyDescent="0.45">
      <c r="A10" s="373">
        <v>6</v>
      </c>
      <c r="B10" s="548" t="s">
        <v>608</v>
      </c>
      <c r="C10" s="540" t="s">
        <v>609</v>
      </c>
      <c r="D10" s="540" t="s">
        <v>610</v>
      </c>
      <c r="E10" s="349" t="s">
        <v>1246</v>
      </c>
      <c r="F10" s="351">
        <v>225</v>
      </c>
      <c r="G10" s="351">
        <v>225</v>
      </c>
      <c r="H10" s="351">
        <v>0</v>
      </c>
      <c r="I10" s="351" t="s">
        <v>588</v>
      </c>
      <c r="J10" s="351">
        <v>0</v>
      </c>
      <c r="K10" s="406">
        <v>225</v>
      </c>
      <c r="L10" s="352" t="s">
        <v>145</v>
      </c>
      <c r="M10" s="542" t="s">
        <v>146</v>
      </c>
      <c r="N10" s="353">
        <v>519161</v>
      </c>
      <c r="O10" s="353">
        <v>179946</v>
      </c>
      <c r="P10" s="353"/>
      <c r="Q10" s="353" t="s">
        <v>147</v>
      </c>
      <c r="R10" s="328">
        <v>2.35</v>
      </c>
      <c r="S10" s="373" t="s">
        <v>1492</v>
      </c>
      <c r="T10" s="328">
        <v>225</v>
      </c>
      <c r="U10" s="355">
        <f t="shared" si="0"/>
        <v>78.75</v>
      </c>
      <c r="V10" s="355">
        <f t="shared" si="1"/>
        <v>90</v>
      </c>
      <c r="W10" s="355">
        <f t="shared" si="2"/>
        <v>112.5</v>
      </c>
      <c r="X10" s="355">
        <f t="shared" si="3"/>
        <v>55.125</v>
      </c>
      <c r="Y10" s="355">
        <f t="shared" si="4"/>
        <v>23.625</v>
      </c>
      <c r="Z10" s="373" t="s">
        <v>1245</v>
      </c>
      <c r="AA10" s="358"/>
      <c r="AB10" s="358"/>
      <c r="AC10" s="358"/>
      <c r="AD10" s="359"/>
      <c r="AE10" s="360"/>
      <c r="AF10" s="360"/>
      <c r="AG10" s="360"/>
      <c r="AH10" s="360"/>
      <c r="AI10" s="543"/>
      <c r="AJ10" s="351">
        <v>0</v>
      </c>
      <c r="AK10" s="351">
        <v>0</v>
      </c>
      <c r="AL10" s="351">
        <v>0</v>
      </c>
      <c r="AM10" s="351">
        <v>0</v>
      </c>
      <c r="AN10" s="351">
        <v>0</v>
      </c>
      <c r="AO10" s="351">
        <v>0</v>
      </c>
      <c r="AP10" s="328">
        <v>56</v>
      </c>
      <c r="AQ10" s="328">
        <v>56</v>
      </c>
      <c r="AR10" s="328">
        <v>56</v>
      </c>
      <c r="AS10" s="328">
        <v>57</v>
      </c>
      <c r="AT10" s="351">
        <v>0</v>
      </c>
      <c r="AU10" s="351">
        <v>0</v>
      </c>
      <c r="AV10" s="351">
        <v>0</v>
      </c>
      <c r="AW10" s="351">
        <v>0</v>
      </c>
      <c r="AX10" s="351">
        <v>0</v>
      </c>
      <c r="AY10" s="480">
        <f t="shared" si="5"/>
        <v>225</v>
      </c>
      <c r="BF10" s="42">
        <v>0</v>
      </c>
      <c r="BG10" s="42">
        <v>0</v>
      </c>
      <c r="BH10" s="42">
        <v>0</v>
      </c>
      <c r="BI10" s="42">
        <v>0</v>
      </c>
      <c r="BJ10" s="42">
        <v>0</v>
      </c>
      <c r="BK10" s="42">
        <v>0</v>
      </c>
      <c r="BL10" s="42">
        <v>0</v>
      </c>
      <c r="BM10" s="42">
        <v>19</v>
      </c>
      <c r="BN10" s="42">
        <v>20</v>
      </c>
      <c r="BO10" s="42">
        <v>20</v>
      </c>
      <c r="BP10" s="42">
        <v>20</v>
      </c>
      <c r="BQ10" s="42">
        <v>0</v>
      </c>
      <c r="BR10" s="42">
        <v>0</v>
      </c>
      <c r="BS10" s="42">
        <v>0</v>
      </c>
      <c r="BT10" s="42">
        <v>0</v>
      </c>
      <c r="BU10" s="275">
        <f t="shared" si="6"/>
        <v>79</v>
      </c>
    </row>
    <row r="11" spans="1:73" ht="42.75" x14ac:dyDescent="0.45">
      <c r="A11" s="365">
        <v>7</v>
      </c>
      <c r="B11" s="544" t="s">
        <v>612</v>
      </c>
      <c r="C11" s="544" t="s">
        <v>613</v>
      </c>
      <c r="D11" s="544" t="s">
        <v>614</v>
      </c>
      <c r="E11" s="363" t="s">
        <v>1239</v>
      </c>
      <c r="F11" s="341">
        <v>40</v>
      </c>
      <c r="G11" s="341">
        <v>40</v>
      </c>
      <c r="H11" s="341">
        <v>0</v>
      </c>
      <c r="I11" s="341" t="s">
        <v>615</v>
      </c>
      <c r="J11" s="341">
        <v>40</v>
      </c>
      <c r="K11" s="368">
        <v>0</v>
      </c>
      <c r="L11" s="367" t="s">
        <v>145</v>
      </c>
      <c r="M11" s="341" t="s">
        <v>146</v>
      </c>
      <c r="N11" s="340">
        <v>520411</v>
      </c>
      <c r="O11" s="340">
        <v>179630</v>
      </c>
      <c r="P11" s="340">
        <v>12139290</v>
      </c>
      <c r="Q11" s="340" t="s">
        <v>147</v>
      </c>
      <c r="R11" s="341">
        <v>0.19</v>
      </c>
      <c r="S11" s="365" t="s">
        <v>616</v>
      </c>
      <c r="T11" s="340">
        <v>0</v>
      </c>
      <c r="U11" s="340">
        <f t="shared" si="0"/>
        <v>0</v>
      </c>
      <c r="V11" s="340">
        <f t="shared" si="1"/>
        <v>0</v>
      </c>
      <c r="W11" s="340">
        <f>T11*0.5</f>
        <v>0</v>
      </c>
      <c r="X11" s="340">
        <f t="shared" si="3"/>
        <v>0</v>
      </c>
      <c r="Y11" s="340">
        <f t="shared" si="4"/>
        <v>0</v>
      </c>
      <c r="Z11" s="365" t="s">
        <v>38</v>
      </c>
      <c r="AA11" s="358"/>
      <c r="AB11" s="358"/>
      <c r="AC11" s="358"/>
      <c r="AD11" s="359"/>
      <c r="AE11" s="360"/>
      <c r="AF11" s="360"/>
      <c r="AG11" s="360"/>
      <c r="AH11" s="360"/>
      <c r="AI11" s="543"/>
      <c r="AJ11" s="434">
        <v>0</v>
      </c>
      <c r="AK11" s="434">
        <v>0</v>
      </c>
      <c r="AL11" s="434">
        <v>0</v>
      </c>
      <c r="AM11" s="434">
        <v>0</v>
      </c>
      <c r="AN11" s="434">
        <v>0</v>
      </c>
      <c r="AO11" s="434">
        <v>0</v>
      </c>
      <c r="AP11" s="434">
        <v>0</v>
      </c>
      <c r="AQ11" s="434">
        <v>0</v>
      </c>
      <c r="AR11" s="434">
        <v>0</v>
      </c>
      <c r="AS11" s="434">
        <v>0</v>
      </c>
      <c r="AT11" s="434">
        <v>0</v>
      </c>
      <c r="AU11" s="434">
        <v>0</v>
      </c>
      <c r="AV11" s="434">
        <v>0</v>
      </c>
      <c r="AW11" s="434">
        <v>0</v>
      </c>
      <c r="AX11" s="434">
        <v>0</v>
      </c>
      <c r="AY11" s="480">
        <f t="shared" si="5"/>
        <v>0</v>
      </c>
      <c r="BU11" s="275">
        <f t="shared" si="6"/>
        <v>0</v>
      </c>
    </row>
    <row r="12" spans="1:73" ht="71.25" x14ac:dyDescent="0.45">
      <c r="A12" s="373">
        <v>8</v>
      </c>
      <c r="B12" s="548" t="s">
        <v>617</v>
      </c>
      <c r="C12" s="540" t="s">
        <v>618</v>
      </c>
      <c r="D12" s="540" t="s">
        <v>619</v>
      </c>
      <c r="E12" s="373" t="s">
        <v>1248</v>
      </c>
      <c r="F12" s="328">
        <v>109</v>
      </c>
      <c r="G12" s="328">
        <v>63</v>
      </c>
      <c r="H12" s="328">
        <v>46</v>
      </c>
      <c r="I12" s="351" t="s">
        <v>588</v>
      </c>
      <c r="J12" s="351">
        <v>0</v>
      </c>
      <c r="K12" s="502">
        <v>63</v>
      </c>
      <c r="L12" s="352" t="s">
        <v>145</v>
      </c>
      <c r="M12" s="542" t="s">
        <v>146</v>
      </c>
      <c r="N12" s="353">
        <v>520348</v>
      </c>
      <c r="O12" s="353">
        <v>179998</v>
      </c>
      <c r="P12" s="353"/>
      <c r="Q12" s="353" t="s">
        <v>147</v>
      </c>
      <c r="R12" s="352" t="s">
        <v>620</v>
      </c>
      <c r="S12" s="373" t="s">
        <v>1293</v>
      </c>
      <c r="T12" s="376">
        <v>63</v>
      </c>
      <c r="U12" s="355">
        <f t="shared" si="0"/>
        <v>22.049999999999997</v>
      </c>
      <c r="V12" s="355">
        <f t="shared" si="1"/>
        <v>25.200000000000003</v>
      </c>
      <c r="W12" s="355">
        <f t="shared" si="2"/>
        <v>31.5</v>
      </c>
      <c r="X12" s="355">
        <f t="shared" si="3"/>
        <v>15.434999999999997</v>
      </c>
      <c r="Y12" s="355">
        <f t="shared" si="4"/>
        <v>6.6149999999999993</v>
      </c>
      <c r="Z12" s="349" t="s">
        <v>1249</v>
      </c>
      <c r="AA12" s="358"/>
      <c r="AB12" s="358"/>
      <c r="AC12" s="358"/>
      <c r="AD12" s="359"/>
      <c r="AE12" s="497"/>
      <c r="AF12" s="497"/>
      <c r="AG12" s="497"/>
      <c r="AH12" s="360"/>
      <c r="AI12" s="543"/>
      <c r="AJ12" s="351">
        <v>0</v>
      </c>
      <c r="AK12" s="351">
        <v>0</v>
      </c>
      <c r="AL12" s="351">
        <v>0</v>
      </c>
      <c r="AM12" s="328">
        <v>0</v>
      </c>
      <c r="AN12" s="328">
        <v>31</v>
      </c>
      <c r="AO12" s="328">
        <v>32</v>
      </c>
      <c r="AP12" s="351">
        <v>0</v>
      </c>
      <c r="AQ12" s="351">
        <v>0</v>
      </c>
      <c r="AR12" s="351">
        <v>0</v>
      </c>
      <c r="AS12" s="351">
        <v>0</v>
      </c>
      <c r="AT12" s="351">
        <v>0</v>
      </c>
      <c r="AU12" s="351">
        <v>0</v>
      </c>
      <c r="AV12" s="351">
        <v>0</v>
      </c>
      <c r="AW12" s="351">
        <v>0</v>
      </c>
      <c r="AX12" s="351">
        <v>0</v>
      </c>
      <c r="AY12" s="480">
        <f t="shared" si="5"/>
        <v>63</v>
      </c>
      <c r="BF12" s="42">
        <v>0</v>
      </c>
      <c r="BG12" s="42">
        <v>0</v>
      </c>
      <c r="BH12" s="42">
        <v>0</v>
      </c>
      <c r="BI12" s="42">
        <v>0</v>
      </c>
      <c r="BJ12" s="42">
        <v>11</v>
      </c>
      <c r="BK12" s="42">
        <v>11</v>
      </c>
      <c r="BL12" s="42">
        <v>0</v>
      </c>
      <c r="BM12" s="42">
        <v>0</v>
      </c>
      <c r="BN12" s="42">
        <v>0</v>
      </c>
      <c r="BO12" s="42">
        <v>0</v>
      </c>
      <c r="BP12" s="42">
        <v>0</v>
      </c>
      <c r="BQ12" s="42">
        <v>0</v>
      </c>
      <c r="BR12" s="42">
        <v>0</v>
      </c>
      <c r="BS12" s="42">
        <v>0</v>
      </c>
      <c r="BT12" s="42">
        <v>0</v>
      </c>
      <c r="BU12" s="275">
        <f t="shared" si="6"/>
        <v>22</v>
      </c>
    </row>
    <row r="13" spans="1:73" ht="28.5" x14ac:dyDescent="0.45">
      <c r="A13" s="349">
        <v>9</v>
      </c>
      <c r="B13" s="540" t="s">
        <v>621</v>
      </c>
      <c r="C13" s="540" t="s">
        <v>622</v>
      </c>
      <c r="D13" s="548" t="s">
        <v>1493</v>
      </c>
      <c r="E13" s="345" t="s">
        <v>623</v>
      </c>
      <c r="F13" s="351">
        <v>26</v>
      </c>
      <c r="G13" s="351">
        <v>26</v>
      </c>
      <c r="H13" s="351">
        <v>0</v>
      </c>
      <c r="I13" s="351" t="s">
        <v>588</v>
      </c>
      <c r="J13" s="351">
        <v>0</v>
      </c>
      <c r="K13" s="406">
        <v>26</v>
      </c>
      <c r="L13" s="352" t="s">
        <v>624</v>
      </c>
      <c r="M13" s="542" t="s">
        <v>146</v>
      </c>
      <c r="N13" s="353">
        <v>521584</v>
      </c>
      <c r="O13" s="353">
        <v>179991</v>
      </c>
      <c r="P13" s="353"/>
      <c r="Q13" s="353" t="s">
        <v>147</v>
      </c>
      <c r="R13" s="352" t="s">
        <v>625</v>
      </c>
      <c r="S13" s="357" t="s">
        <v>611</v>
      </c>
      <c r="T13" s="328">
        <v>26</v>
      </c>
      <c r="U13" s="355">
        <f t="shared" si="0"/>
        <v>9.1</v>
      </c>
      <c r="V13" s="355">
        <f t="shared" si="1"/>
        <v>10.4</v>
      </c>
      <c r="W13" s="355">
        <f t="shared" si="2"/>
        <v>13</v>
      </c>
      <c r="X13" s="355">
        <f t="shared" si="3"/>
        <v>6.3699999999999992</v>
      </c>
      <c r="Y13" s="355">
        <f t="shared" si="4"/>
        <v>2.73</v>
      </c>
      <c r="Z13" s="373" t="s">
        <v>626</v>
      </c>
      <c r="AA13" s="358"/>
      <c r="AB13" s="358"/>
      <c r="AC13" s="358"/>
      <c r="AD13" s="359"/>
      <c r="AE13" s="497"/>
      <c r="AF13" s="497"/>
      <c r="AG13" s="497"/>
      <c r="AH13" s="360"/>
      <c r="AI13" s="543"/>
      <c r="AJ13" s="351">
        <v>0</v>
      </c>
      <c r="AK13" s="351">
        <v>0</v>
      </c>
      <c r="AL13" s="351">
        <v>0</v>
      </c>
      <c r="AM13" s="351">
        <v>0</v>
      </c>
      <c r="AN13" s="351">
        <v>0</v>
      </c>
      <c r="AO13" s="351">
        <v>0</v>
      </c>
      <c r="AP13" s="328">
        <v>8</v>
      </c>
      <c r="AQ13" s="328">
        <v>9</v>
      </c>
      <c r="AR13" s="328">
        <v>9</v>
      </c>
      <c r="AS13" s="351">
        <v>0</v>
      </c>
      <c r="AT13" s="351">
        <v>0</v>
      </c>
      <c r="AU13" s="351">
        <v>0</v>
      </c>
      <c r="AV13" s="351">
        <v>0</v>
      </c>
      <c r="AW13" s="351">
        <v>0</v>
      </c>
      <c r="AX13" s="351">
        <v>0</v>
      </c>
      <c r="AY13" s="480">
        <f t="shared" si="5"/>
        <v>26</v>
      </c>
      <c r="BF13" s="42">
        <v>0</v>
      </c>
      <c r="BG13" s="42">
        <v>0</v>
      </c>
      <c r="BH13" s="42">
        <v>0</v>
      </c>
      <c r="BI13" s="42">
        <v>0</v>
      </c>
      <c r="BJ13" s="42">
        <v>0</v>
      </c>
      <c r="BK13" s="42">
        <v>0</v>
      </c>
      <c r="BL13" s="42">
        <v>3</v>
      </c>
      <c r="BM13" s="42">
        <v>3</v>
      </c>
      <c r="BN13" s="42">
        <v>3</v>
      </c>
      <c r="BO13" s="42">
        <v>0</v>
      </c>
      <c r="BP13" s="42">
        <v>0</v>
      </c>
      <c r="BQ13" s="42">
        <v>0</v>
      </c>
      <c r="BR13" s="42">
        <v>0</v>
      </c>
      <c r="BS13" s="42">
        <v>0</v>
      </c>
      <c r="BT13" s="42">
        <v>0</v>
      </c>
      <c r="BU13" s="275">
        <f t="shared" si="6"/>
        <v>9</v>
      </c>
    </row>
    <row r="14" spans="1:73" ht="28.5" x14ac:dyDescent="0.45">
      <c r="A14" s="365">
        <v>10</v>
      </c>
      <c r="B14" s="544" t="s">
        <v>38</v>
      </c>
      <c r="C14" s="544" t="s">
        <v>627</v>
      </c>
      <c r="D14" s="544" t="s">
        <v>628</v>
      </c>
      <c r="E14" s="389" t="s">
        <v>629</v>
      </c>
      <c r="F14" s="341">
        <v>112</v>
      </c>
      <c r="G14" s="341">
        <v>18</v>
      </c>
      <c r="H14" s="341">
        <v>94</v>
      </c>
      <c r="I14" s="341" t="s">
        <v>588</v>
      </c>
      <c r="J14" s="341">
        <v>0</v>
      </c>
      <c r="K14" s="368">
        <v>18</v>
      </c>
      <c r="L14" s="367" t="s">
        <v>77</v>
      </c>
      <c r="M14" s="341" t="s">
        <v>146</v>
      </c>
      <c r="N14" s="340">
        <v>521677</v>
      </c>
      <c r="O14" s="340">
        <v>180658</v>
      </c>
      <c r="P14" s="340"/>
      <c r="Q14" s="340" t="s">
        <v>147</v>
      </c>
      <c r="R14" s="367" t="s">
        <v>630</v>
      </c>
      <c r="S14" s="365" t="s">
        <v>1119</v>
      </c>
      <c r="T14" s="341">
        <v>0</v>
      </c>
      <c r="U14" s="340">
        <f t="shared" si="0"/>
        <v>0</v>
      </c>
      <c r="V14" s="340">
        <f t="shared" si="1"/>
        <v>0</v>
      </c>
      <c r="W14" s="340">
        <f t="shared" si="2"/>
        <v>0</v>
      </c>
      <c r="X14" s="340">
        <f t="shared" si="3"/>
        <v>0</v>
      </c>
      <c r="Y14" s="340">
        <f t="shared" si="4"/>
        <v>0</v>
      </c>
      <c r="Z14" s="365" t="s">
        <v>38</v>
      </c>
      <c r="AA14" s="358"/>
      <c r="AB14" s="358"/>
      <c r="AC14" s="358"/>
      <c r="AD14" s="359"/>
      <c r="AE14" s="497"/>
      <c r="AF14" s="497"/>
      <c r="AG14" s="497"/>
      <c r="AH14" s="360"/>
      <c r="AI14" s="543"/>
      <c r="AJ14" s="434">
        <v>0</v>
      </c>
      <c r="AK14" s="434">
        <v>0</v>
      </c>
      <c r="AL14" s="434">
        <v>0</v>
      </c>
      <c r="AM14" s="434">
        <v>0</v>
      </c>
      <c r="AN14" s="434">
        <v>0</v>
      </c>
      <c r="AO14" s="434">
        <v>0</v>
      </c>
      <c r="AP14" s="434">
        <v>0</v>
      </c>
      <c r="AQ14" s="434">
        <v>0</v>
      </c>
      <c r="AR14" s="434">
        <v>0</v>
      </c>
      <c r="AS14" s="434">
        <v>0</v>
      </c>
      <c r="AT14" s="434">
        <v>0</v>
      </c>
      <c r="AU14" s="434">
        <v>0</v>
      </c>
      <c r="AV14" s="434">
        <v>0</v>
      </c>
      <c r="AW14" s="434">
        <v>0</v>
      </c>
      <c r="AX14" s="434">
        <v>0</v>
      </c>
      <c r="AY14" s="480">
        <f t="shared" si="5"/>
        <v>0</v>
      </c>
      <c r="BU14" s="275">
        <f t="shared" si="6"/>
        <v>0</v>
      </c>
    </row>
    <row r="15" spans="1:73" ht="42.75" x14ac:dyDescent="0.45">
      <c r="A15" s="365">
        <v>11</v>
      </c>
      <c r="B15" s="544" t="s">
        <v>38</v>
      </c>
      <c r="C15" s="544" t="s">
        <v>631</v>
      </c>
      <c r="D15" s="544" t="s">
        <v>168</v>
      </c>
      <c r="E15" s="365" t="s">
        <v>632</v>
      </c>
      <c r="F15" s="341">
        <v>1228</v>
      </c>
      <c r="G15" s="341">
        <v>998</v>
      </c>
      <c r="H15" s="341">
        <v>230</v>
      </c>
      <c r="I15" s="341" t="s">
        <v>167</v>
      </c>
      <c r="J15" s="341">
        <v>998</v>
      </c>
      <c r="K15" s="368">
        <v>0</v>
      </c>
      <c r="L15" s="367" t="s">
        <v>77</v>
      </c>
      <c r="M15" s="341" t="s">
        <v>146</v>
      </c>
      <c r="N15" s="340">
        <v>520523</v>
      </c>
      <c r="O15" s="340">
        <v>181196</v>
      </c>
      <c r="P15" s="341">
        <v>12157376</v>
      </c>
      <c r="Q15" s="340" t="s">
        <v>147</v>
      </c>
      <c r="R15" s="341">
        <v>2.79</v>
      </c>
      <c r="S15" s="365" t="s">
        <v>633</v>
      </c>
      <c r="T15" s="341">
        <v>0</v>
      </c>
      <c r="U15" s="340">
        <f t="shared" si="0"/>
        <v>0</v>
      </c>
      <c r="V15" s="340">
        <f t="shared" si="1"/>
        <v>0</v>
      </c>
      <c r="W15" s="340">
        <f t="shared" si="2"/>
        <v>0</v>
      </c>
      <c r="X15" s="340">
        <f t="shared" si="3"/>
        <v>0</v>
      </c>
      <c r="Y15" s="340">
        <f t="shared" si="4"/>
        <v>0</v>
      </c>
      <c r="Z15" s="365" t="s">
        <v>38</v>
      </c>
      <c r="AA15" s="393"/>
      <c r="AB15" s="393"/>
      <c r="AC15" s="393"/>
      <c r="AD15" s="359"/>
      <c r="AE15" s="497"/>
      <c r="AF15" s="497"/>
      <c r="AG15" s="497"/>
      <c r="AH15" s="360"/>
      <c r="AI15" s="543"/>
      <c r="AJ15" s="434">
        <v>0</v>
      </c>
      <c r="AK15" s="434">
        <v>0</v>
      </c>
      <c r="AL15" s="434">
        <v>0</v>
      </c>
      <c r="AM15" s="434">
        <v>0</v>
      </c>
      <c r="AN15" s="434">
        <v>0</v>
      </c>
      <c r="AO15" s="434">
        <v>0</v>
      </c>
      <c r="AP15" s="434">
        <v>0</v>
      </c>
      <c r="AQ15" s="434">
        <v>0</v>
      </c>
      <c r="AR15" s="434">
        <v>0</v>
      </c>
      <c r="AS15" s="434">
        <v>0</v>
      </c>
      <c r="AT15" s="434">
        <v>0</v>
      </c>
      <c r="AU15" s="434">
        <v>0</v>
      </c>
      <c r="AV15" s="434">
        <v>0</v>
      </c>
      <c r="AW15" s="434">
        <v>0</v>
      </c>
      <c r="AX15" s="434">
        <v>0</v>
      </c>
      <c r="AY15" s="480">
        <f t="shared" si="5"/>
        <v>0</v>
      </c>
      <c r="BU15" s="275">
        <f t="shared" si="6"/>
        <v>0</v>
      </c>
    </row>
    <row r="16" spans="1:73" ht="57" x14ac:dyDescent="0.45">
      <c r="A16" s="365">
        <v>12</v>
      </c>
      <c r="B16" s="544" t="s">
        <v>38</v>
      </c>
      <c r="C16" s="544" t="s">
        <v>634</v>
      </c>
      <c r="D16" s="544" t="s">
        <v>635</v>
      </c>
      <c r="E16" s="365" t="s">
        <v>1347</v>
      </c>
      <c r="F16" s="341">
        <v>6501</v>
      </c>
      <c r="G16" s="341">
        <v>6501</v>
      </c>
      <c r="H16" s="341">
        <v>0</v>
      </c>
      <c r="I16" s="341" t="s">
        <v>588</v>
      </c>
      <c r="J16" s="341">
        <v>0</v>
      </c>
      <c r="K16" s="368">
        <v>6501</v>
      </c>
      <c r="L16" s="367" t="s">
        <v>175</v>
      </c>
      <c r="M16" s="341" t="s">
        <v>146</v>
      </c>
      <c r="N16" s="340">
        <v>520360</v>
      </c>
      <c r="O16" s="340">
        <v>181230</v>
      </c>
      <c r="P16" s="341"/>
      <c r="Q16" s="340" t="s">
        <v>182</v>
      </c>
      <c r="R16" s="341">
        <v>10.6</v>
      </c>
      <c r="S16" s="365" t="s">
        <v>636</v>
      </c>
      <c r="T16" s="341">
        <v>0</v>
      </c>
      <c r="U16" s="340">
        <f t="shared" si="0"/>
        <v>0</v>
      </c>
      <c r="V16" s="340">
        <f t="shared" si="1"/>
        <v>0</v>
      </c>
      <c r="W16" s="340">
        <f t="shared" si="2"/>
        <v>0</v>
      </c>
      <c r="X16" s="340">
        <f t="shared" si="3"/>
        <v>0</v>
      </c>
      <c r="Y16" s="340">
        <f t="shared" si="4"/>
        <v>0</v>
      </c>
      <c r="Z16" s="365" t="s">
        <v>38</v>
      </c>
      <c r="AA16" s="393"/>
      <c r="AB16" s="393"/>
      <c r="AC16" s="393"/>
      <c r="AD16" s="359"/>
      <c r="AE16" s="497"/>
      <c r="AF16" s="497"/>
      <c r="AG16" s="497"/>
      <c r="AH16" s="360"/>
      <c r="AI16" s="543"/>
      <c r="AJ16" s="434">
        <v>0</v>
      </c>
      <c r="AK16" s="434">
        <v>0</v>
      </c>
      <c r="AL16" s="434">
        <v>0</v>
      </c>
      <c r="AM16" s="434">
        <v>0</v>
      </c>
      <c r="AN16" s="434">
        <v>0</v>
      </c>
      <c r="AO16" s="434">
        <v>0</v>
      </c>
      <c r="AP16" s="434">
        <v>0</v>
      </c>
      <c r="AQ16" s="434">
        <v>0</v>
      </c>
      <c r="AR16" s="434">
        <v>0</v>
      </c>
      <c r="AS16" s="434">
        <v>0</v>
      </c>
      <c r="AT16" s="434">
        <v>0</v>
      </c>
      <c r="AU16" s="434">
        <v>0</v>
      </c>
      <c r="AV16" s="434">
        <v>0</v>
      </c>
      <c r="AW16" s="434">
        <v>0</v>
      </c>
      <c r="AX16" s="434">
        <v>0</v>
      </c>
      <c r="AY16" s="480">
        <f t="shared" si="5"/>
        <v>0</v>
      </c>
      <c r="BU16" s="275">
        <f t="shared" si="6"/>
        <v>0</v>
      </c>
    </row>
    <row r="17" spans="1:73" ht="28.5" x14ac:dyDescent="0.45">
      <c r="A17" s="365">
        <v>13</v>
      </c>
      <c r="B17" s="544" t="s">
        <v>38</v>
      </c>
      <c r="C17" s="544" t="s">
        <v>637</v>
      </c>
      <c r="D17" s="544" t="s">
        <v>638</v>
      </c>
      <c r="E17" s="365" t="s">
        <v>639</v>
      </c>
      <c r="F17" s="341">
        <v>42</v>
      </c>
      <c r="G17" s="341">
        <v>42</v>
      </c>
      <c r="H17" s="341">
        <v>0</v>
      </c>
      <c r="I17" s="341" t="s">
        <v>588</v>
      </c>
      <c r="J17" s="341">
        <v>0</v>
      </c>
      <c r="K17" s="368">
        <v>42</v>
      </c>
      <c r="L17" s="367" t="s">
        <v>175</v>
      </c>
      <c r="M17" s="341" t="s">
        <v>146</v>
      </c>
      <c r="N17" s="340">
        <v>519438</v>
      </c>
      <c r="O17" s="340">
        <v>181141</v>
      </c>
      <c r="P17" s="341"/>
      <c r="Q17" s="340" t="s">
        <v>147</v>
      </c>
      <c r="R17" s="341">
        <v>0.2</v>
      </c>
      <c r="S17" s="365" t="s">
        <v>607</v>
      </c>
      <c r="T17" s="341">
        <v>0</v>
      </c>
      <c r="U17" s="340">
        <f t="shared" si="0"/>
        <v>0</v>
      </c>
      <c r="V17" s="340">
        <f t="shared" si="1"/>
        <v>0</v>
      </c>
      <c r="W17" s="340">
        <f t="shared" si="2"/>
        <v>0</v>
      </c>
      <c r="X17" s="340">
        <f t="shared" si="3"/>
        <v>0</v>
      </c>
      <c r="Y17" s="340">
        <f t="shared" si="4"/>
        <v>0</v>
      </c>
      <c r="Z17" s="365" t="s">
        <v>38</v>
      </c>
      <c r="AA17" s="393"/>
      <c r="AB17" s="393"/>
      <c r="AC17" s="393"/>
      <c r="AD17" s="359"/>
      <c r="AE17" s="497"/>
      <c r="AF17" s="497"/>
      <c r="AG17" s="497"/>
      <c r="AH17" s="360"/>
      <c r="AI17" s="543"/>
      <c r="AJ17" s="434">
        <v>0</v>
      </c>
      <c r="AK17" s="434">
        <v>0</v>
      </c>
      <c r="AL17" s="434">
        <v>0</v>
      </c>
      <c r="AM17" s="434">
        <v>0</v>
      </c>
      <c r="AN17" s="434">
        <v>0</v>
      </c>
      <c r="AO17" s="434">
        <v>0</v>
      </c>
      <c r="AP17" s="434">
        <v>0</v>
      </c>
      <c r="AQ17" s="434">
        <v>0</v>
      </c>
      <c r="AR17" s="434">
        <v>0</v>
      </c>
      <c r="AS17" s="434">
        <v>0</v>
      </c>
      <c r="AT17" s="434">
        <v>0</v>
      </c>
      <c r="AU17" s="434">
        <v>0</v>
      </c>
      <c r="AV17" s="434">
        <v>0</v>
      </c>
      <c r="AW17" s="434">
        <v>0</v>
      </c>
      <c r="AX17" s="434">
        <v>0</v>
      </c>
      <c r="AY17" s="480">
        <f t="shared" si="5"/>
        <v>0</v>
      </c>
      <c r="BU17" s="275">
        <f t="shared" si="6"/>
        <v>0</v>
      </c>
    </row>
    <row r="18" spans="1:73" ht="42.75" x14ac:dyDescent="0.45">
      <c r="A18" s="373">
        <v>14</v>
      </c>
      <c r="B18" s="548" t="s">
        <v>640</v>
      </c>
      <c r="C18" s="540" t="s">
        <v>641</v>
      </c>
      <c r="D18" s="548" t="s">
        <v>1250</v>
      </c>
      <c r="E18" s="373" t="s">
        <v>629</v>
      </c>
      <c r="F18" s="328">
        <v>419</v>
      </c>
      <c r="G18" s="351">
        <v>377</v>
      </c>
      <c r="H18" s="328">
        <v>42</v>
      </c>
      <c r="I18" s="351" t="s">
        <v>588</v>
      </c>
      <c r="J18" s="351">
        <v>0</v>
      </c>
      <c r="K18" s="502">
        <v>377</v>
      </c>
      <c r="L18" s="381" t="s">
        <v>175</v>
      </c>
      <c r="M18" s="351" t="s">
        <v>146</v>
      </c>
      <c r="N18" s="382"/>
      <c r="O18" s="382"/>
      <c r="P18" s="351"/>
      <c r="Q18" s="382" t="s">
        <v>147</v>
      </c>
      <c r="R18" s="351">
        <v>0.55000000000000004</v>
      </c>
      <c r="S18" s="349" t="s">
        <v>642</v>
      </c>
      <c r="T18" s="351">
        <v>377</v>
      </c>
      <c r="U18" s="355">
        <f t="shared" si="0"/>
        <v>131.94999999999999</v>
      </c>
      <c r="V18" s="355">
        <f t="shared" si="1"/>
        <v>150.80000000000001</v>
      </c>
      <c r="W18" s="355">
        <f t="shared" si="2"/>
        <v>188.5</v>
      </c>
      <c r="X18" s="355">
        <f t="shared" si="3"/>
        <v>92.364999999999981</v>
      </c>
      <c r="Y18" s="355">
        <f t="shared" si="4"/>
        <v>39.584999999999994</v>
      </c>
      <c r="Z18" s="373" t="s">
        <v>1348</v>
      </c>
      <c r="AA18" s="393"/>
      <c r="AB18" s="393"/>
      <c r="AC18" s="393"/>
      <c r="AD18" s="359"/>
      <c r="AE18" s="360"/>
      <c r="AF18" s="360"/>
      <c r="AG18" s="360"/>
      <c r="AH18" s="360"/>
      <c r="AI18" s="543"/>
      <c r="AJ18" s="351">
        <v>0</v>
      </c>
      <c r="AK18" s="351">
        <v>0</v>
      </c>
      <c r="AL18" s="351">
        <v>0</v>
      </c>
      <c r="AM18" s="351">
        <v>0</v>
      </c>
      <c r="AN18" s="351">
        <v>0</v>
      </c>
      <c r="AO18" s="351">
        <v>0</v>
      </c>
      <c r="AP18" s="328">
        <v>94</v>
      </c>
      <c r="AQ18" s="328">
        <v>94</v>
      </c>
      <c r="AR18" s="328">
        <v>94</v>
      </c>
      <c r="AS18" s="328">
        <v>95</v>
      </c>
      <c r="AT18" s="328">
        <v>0</v>
      </c>
      <c r="AU18" s="328">
        <v>0</v>
      </c>
      <c r="AV18" s="351">
        <v>0</v>
      </c>
      <c r="AW18" s="351">
        <v>0</v>
      </c>
      <c r="AX18" s="351">
        <v>0</v>
      </c>
      <c r="AY18" s="480">
        <f t="shared" si="5"/>
        <v>377</v>
      </c>
      <c r="BF18" s="42">
        <v>0</v>
      </c>
      <c r="BG18" s="42">
        <v>0</v>
      </c>
      <c r="BH18" s="42">
        <v>0</v>
      </c>
      <c r="BI18" s="42">
        <v>0</v>
      </c>
      <c r="BJ18" s="42">
        <v>0</v>
      </c>
      <c r="BK18" s="42">
        <v>0</v>
      </c>
      <c r="BL18" s="42">
        <v>0</v>
      </c>
      <c r="BM18" s="42">
        <v>26</v>
      </c>
      <c r="BN18" s="42">
        <v>26</v>
      </c>
      <c r="BO18" s="42">
        <v>26</v>
      </c>
      <c r="BP18" s="42">
        <v>27</v>
      </c>
      <c r="BQ18" s="42">
        <v>27</v>
      </c>
      <c r="BR18" s="42">
        <v>0</v>
      </c>
      <c r="BS18" s="42">
        <v>0</v>
      </c>
      <c r="BT18" s="42">
        <v>0</v>
      </c>
      <c r="BU18" s="275">
        <f t="shared" si="6"/>
        <v>132</v>
      </c>
    </row>
    <row r="19" spans="1:73" ht="57" x14ac:dyDescent="0.45">
      <c r="A19" s="349">
        <v>15</v>
      </c>
      <c r="B19" s="540" t="s">
        <v>643</v>
      </c>
      <c r="C19" s="540" t="s">
        <v>644</v>
      </c>
      <c r="D19" s="540" t="s">
        <v>645</v>
      </c>
      <c r="E19" s="373" t="s">
        <v>1251</v>
      </c>
      <c r="F19" s="351">
        <v>41</v>
      </c>
      <c r="G19" s="351">
        <v>11</v>
      </c>
      <c r="H19" s="351">
        <v>30</v>
      </c>
      <c r="I19" s="351" t="s">
        <v>588</v>
      </c>
      <c r="J19" s="351">
        <v>0</v>
      </c>
      <c r="K19" s="406">
        <v>11</v>
      </c>
      <c r="L19" s="381" t="s">
        <v>175</v>
      </c>
      <c r="M19" s="351" t="s">
        <v>146</v>
      </c>
      <c r="N19" s="382"/>
      <c r="O19" s="382"/>
      <c r="P19" s="351"/>
      <c r="Q19" s="382" t="s">
        <v>147</v>
      </c>
      <c r="R19" s="328">
        <v>0.31</v>
      </c>
      <c r="S19" s="349" t="s">
        <v>611</v>
      </c>
      <c r="T19" s="328">
        <v>11</v>
      </c>
      <c r="U19" s="355">
        <f t="shared" si="0"/>
        <v>3.8499999999999996</v>
      </c>
      <c r="V19" s="355">
        <f t="shared" si="1"/>
        <v>4.4000000000000004</v>
      </c>
      <c r="W19" s="355">
        <f t="shared" si="2"/>
        <v>5.5</v>
      </c>
      <c r="X19" s="355">
        <f t="shared" si="3"/>
        <v>2.6949999999999994</v>
      </c>
      <c r="Y19" s="355">
        <f t="shared" si="4"/>
        <v>1.1549999999999998</v>
      </c>
      <c r="Z19" s="373" t="s">
        <v>1349</v>
      </c>
      <c r="AA19" s="393"/>
      <c r="AB19" s="393"/>
      <c r="AC19" s="393"/>
      <c r="AD19" s="359"/>
      <c r="AE19" s="360"/>
      <c r="AF19" s="360"/>
      <c r="AG19" s="360"/>
      <c r="AH19" s="360"/>
      <c r="AI19" s="543"/>
      <c r="AJ19" s="351">
        <v>0</v>
      </c>
      <c r="AK19" s="351">
        <v>0</v>
      </c>
      <c r="AL19" s="351">
        <v>0</v>
      </c>
      <c r="AM19" s="351">
        <v>0</v>
      </c>
      <c r="AN19" s="351">
        <v>0</v>
      </c>
      <c r="AO19" s="328">
        <v>4</v>
      </c>
      <c r="AP19" s="328">
        <v>4</v>
      </c>
      <c r="AQ19" s="328">
        <v>3</v>
      </c>
      <c r="AR19" s="351">
        <v>0</v>
      </c>
      <c r="AS19" s="351">
        <v>0</v>
      </c>
      <c r="AT19" s="351">
        <v>0</v>
      </c>
      <c r="AU19" s="351">
        <v>0</v>
      </c>
      <c r="AV19" s="351">
        <v>0</v>
      </c>
      <c r="AW19" s="351">
        <v>0</v>
      </c>
      <c r="AX19" s="351">
        <v>0</v>
      </c>
      <c r="AY19" s="480">
        <f t="shared" si="5"/>
        <v>11</v>
      </c>
      <c r="BF19" s="42">
        <v>0</v>
      </c>
      <c r="BG19" s="42">
        <v>0</v>
      </c>
      <c r="BH19" s="42">
        <v>0</v>
      </c>
      <c r="BI19" s="42">
        <v>0</v>
      </c>
      <c r="BJ19" s="42">
        <v>0</v>
      </c>
      <c r="BK19" s="42">
        <v>0</v>
      </c>
      <c r="BL19" s="42">
        <v>1</v>
      </c>
      <c r="BM19" s="42">
        <v>1</v>
      </c>
      <c r="BN19" s="42">
        <v>2</v>
      </c>
      <c r="BO19" s="42">
        <v>0</v>
      </c>
      <c r="BP19" s="42">
        <v>0</v>
      </c>
      <c r="BQ19" s="42">
        <v>0</v>
      </c>
      <c r="BR19" s="42">
        <v>0</v>
      </c>
      <c r="BS19" s="42">
        <v>0</v>
      </c>
      <c r="BT19" s="42">
        <v>0</v>
      </c>
      <c r="BU19" s="275">
        <f t="shared" si="6"/>
        <v>4</v>
      </c>
    </row>
    <row r="20" spans="1:73" ht="85.5" x14ac:dyDescent="0.45">
      <c r="A20" s="373">
        <v>16</v>
      </c>
      <c r="B20" s="548" t="s">
        <v>646</v>
      </c>
      <c r="C20" s="540" t="s">
        <v>199</v>
      </c>
      <c r="D20" s="548" t="s">
        <v>1252</v>
      </c>
      <c r="E20" s="349" t="s">
        <v>1146</v>
      </c>
      <c r="F20" s="328">
        <v>84</v>
      </c>
      <c r="G20" s="328">
        <v>80</v>
      </c>
      <c r="H20" s="328">
        <v>4</v>
      </c>
      <c r="I20" s="328" t="s">
        <v>1494</v>
      </c>
      <c r="J20" s="351">
        <v>-4</v>
      </c>
      <c r="K20" s="406">
        <v>84</v>
      </c>
      <c r="L20" s="352" t="s">
        <v>196</v>
      </c>
      <c r="M20" s="542" t="s">
        <v>197</v>
      </c>
      <c r="N20" s="351">
        <v>517885</v>
      </c>
      <c r="O20" s="351">
        <v>180864</v>
      </c>
      <c r="P20" s="351"/>
      <c r="Q20" s="353" t="s">
        <v>198</v>
      </c>
      <c r="R20" s="351">
        <v>1.1399999999999999</v>
      </c>
      <c r="S20" s="373" t="s">
        <v>1147</v>
      </c>
      <c r="T20" s="351">
        <v>84</v>
      </c>
      <c r="U20" s="355">
        <f t="shared" si="0"/>
        <v>29.4</v>
      </c>
      <c r="V20" s="355">
        <f t="shared" si="1"/>
        <v>33.6</v>
      </c>
      <c r="W20" s="355">
        <f t="shared" si="2"/>
        <v>42</v>
      </c>
      <c r="X20" s="355">
        <f t="shared" si="3"/>
        <v>20.58</v>
      </c>
      <c r="Y20" s="355">
        <f t="shared" si="4"/>
        <v>8.8199999999999985</v>
      </c>
      <c r="Z20" s="373" t="s">
        <v>1253</v>
      </c>
      <c r="AA20" s="393"/>
      <c r="AB20" s="393"/>
      <c r="AC20" s="393"/>
      <c r="AD20" s="359"/>
      <c r="AE20" s="497"/>
      <c r="AF20" s="497"/>
      <c r="AG20" s="497"/>
      <c r="AH20" s="360"/>
      <c r="AI20" s="543"/>
      <c r="AJ20" s="351">
        <v>0</v>
      </c>
      <c r="AK20" s="351">
        <v>0</v>
      </c>
      <c r="AL20" s="351">
        <v>0</v>
      </c>
      <c r="AM20" s="351">
        <v>0</v>
      </c>
      <c r="AN20" s="328">
        <v>0</v>
      </c>
      <c r="AO20" s="328">
        <v>42</v>
      </c>
      <c r="AP20" s="328">
        <v>42</v>
      </c>
      <c r="AQ20" s="351">
        <v>0</v>
      </c>
      <c r="AR20" s="351">
        <v>0</v>
      </c>
      <c r="AS20" s="351">
        <v>0</v>
      </c>
      <c r="AT20" s="351">
        <v>0</v>
      </c>
      <c r="AU20" s="351">
        <v>0</v>
      </c>
      <c r="AV20" s="351">
        <v>0</v>
      </c>
      <c r="AW20" s="351">
        <v>0</v>
      </c>
      <c r="AX20" s="351">
        <v>0</v>
      </c>
      <c r="AY20" s="480">
        <f t="shared" si="5"/>
        <v>84</v>
      </c>
      <c r="BF20" s="42">
        <v>0</v>
      </c>
      <c r="BG20" s="42">
        <v>0</v>
      </c>
      <c r="BH20" s="42">
        <v>0</v>
      </c>
      <c r="BI20" s="42">
        <v>0</v>
      </c>
      <c r="BJ20" s="42">
        <v>0</v>
      </c>
      <c r="BK20" s="42">
        <v>14</v>
      </c>
      <c r="BL20" s="42">
        <v>15</v>
      </c>
      <c r="BM20" s="42">
        <v>0</v>
      </c>
      <c r="BN20" s="42">
        <v>0</v>
      </c>
      <c r="BO20" s="42">
        <v>0</v>
      </c>
      <c r="BP20" s="42">
        <v>0</v>
      </c>
      <c r="BQ20" s="42">
        <v>0</v>
      </c>
      <c r="BR20" s="42">
        <v>0</v>
      </c>
      <c r="BS20" s="42">
        <v>0</v>
      </c>
      <c r="BT20" s="42">
        <v>0</v>
      </c>
      <c r="BU20" s="275">
        <f t="shared" si="6"/>
        <v>29</v>
      </c>
    </row>
    <row r="21" spans="1:73" ht="57" x14ac:dyDescent="0.45">
      <c r="A21" s="349">
        <v>17</v>
      </c>
      <c r="B21" s="540" t="s">
        <v>647</v>
      </c>
      <c r="C21" s="540" t="s">
        <v>648</v>
      </c>
      <c r="D21" s="540" t="s">
        <v>649</v>
      </c>
      <c r="E21" s="373" t="s">
        <v>1495</v>
      </c>
      <c r="F21" s="351">
        <v>443</v>
      </c>
      <c r="G21" s="351">
        <v>443</v>
      </c>
      <c r="H21" s="351">
        <v>0</v>
      </c>
      <c r="I21" s="351" t="s">
        <v>651</v>
      </c>
      <c r="J21" s="351">
        <v>0</v>
      </c>
      <c r="K21" s="406">
        <v>443</v>
      </c>
      <c r="L21" s="352" t="s">
        <v>196</v>
      </c>
      <c r="M21" s="542" t="s">
        <v>197</v>
      </c>
      <c r="N21" s="351">
        <v>517759</v>
      </c>
      <c r="O21" s="351">
        <v>180636</v>
      </c>
      <c r="P21" s="351">
        <v>12133327</v>
      </c>
      <c r="Q21" s="353" t="s">
        <v>652</v>
      </c>
      <c r="R21" s="351">
        <v>3.59</v>
      </c>
      <c r="S21" s="349" t="s">
        <v>1148</v>
      </c>
      <c r="T21" s="328">
        <v>443</v>
      </c>
      <c r="U21" s="355">
        <f t="shared" si="0"/>
        <v>155.04999999999998</v>
      </c>
      <c r="V21" s="355">
        <f t="shared" si="1"/>
        <v>177.20000000000002</v>
      </c>
      <c r="W21" s="355">
        <f t="shared" si="2"/>
        <v>221.5</v>
      </c>
      <c r="X21" s="355">
        <f t="shared" si="3"/>
        <v>108.53499999999998</v>
      </c>
      <c r="Y21" s="355">
        <f t="shared" si="4"/>
        <v>46.514999999999993</v>
      </c>
      <c r="Z21" s="349" t="s">
        <v>1254</v>
      </c>
      <c r="AA21" s="393"/>
      <c r="AB21" s="393"/>
      <c r="AC21" s="393"/>
      <c r="AD21" s="359"/>
      <c r="AE21" s="497"/>
      <c r="AF21" s="497"/>
      <c r="AG21" s="497"/>
      <c r="AH21" s="360"/>
      <c r="AI21" s="543"/>
      <c r="AJ21" s="351">
        <v>0</v>
      </c>
      <c r="AK21" s="351">
        <v>0</v>
      </c>
      <c r="AL21" s="351">
        <v>0</v>
      </c>
      <c r="AM21" s="351">
        <v>0</v>
      </c>
      <c r="AN21" s="351">
        <v>0</v>
      </c>
      <c r="AO21" s="351">
        <v>0</v>
      </c>
      <c r="AP21" s="328">
        <v>0</v>
      </c>
      <c r="AQ21" s="328">
        <v>88</v>
      </c>
      <c r="AR21" s="328">
        <v>88</v>
      </c>
      <c r="AS21" s="328">
        <v>89</v>
      </c>
      <c r="AT21" s="328">
        <v>89</v>
      </c>
      <c r="AU21" s="328">
        <v>89</v>
      </c>
      <c r="AV21" s="351">
        <v>0</v>
      </c>
      <c r="AW21" s="351">
        <v>0</v>
      </c>
      <c r="AX21" s="351">
        <v>0</v>
      </c>
      <c r="AY21" s="480">
        <f t="shared" si="5"/>
        <v>443</v>
      </c>
      <c r="BF21" s="42">
        <v>0</v>
      </c>
      <c r="BG21" s="42">
        <v>0</v>
      </c>
      <c r="BH21" s="42">
        <v>0</v>
      </c>
      <c r="BI21" s="42">
        <v>0</v>
      </c>
      <c r="BJ21" s="42">
        <v>0</v>
      </c>
      <c r="BK21" s="42">
        <v>0</v>
      </c>
      <c r="BL21" s="42">
        <v>0</v>
      </c>
      <c r="BM21" s="42">
        <v>31</v>
      </c>
      <c r="BN21" s="42">
        <v>31</v>
      </c>
      <c r="BO21" s="42">
        <v>31</v>
      </c>
      <c r="BP21" s="42">
        <v>31</v>
      </c>
      <c r="BQ21" s="42">
        <v>31</v>
      </c>
      <c r="BR21" s="42">
        <v>0</v>
      </c>
      <c r="BS21" s="42">
        <v>0</v>
      </c>
      <c r="BT21" s="42">
        <v>0</v>
      </c>
      <c r="BU21" s="275">
        <f t="shared" si="6"/>
        <v>155</v>
      </c>
    </row>
    <row r="22" spans="1:73" ht="57" x14ac:dyDescent="0.45">
      <c r="A22" s="373">
        <v>18</v>
      </c>
      <c r="B22" s="548" t="s">
        <v>653</v>
      </c>
      <c r="C22" s="540" t="s">
        <v>654</v>
      </c>
      <c r="D22" s="540" t="s">
        <v>655</v>
      </c>
      <c r="E22" s="373" t="s">
        <v>1498</v>
      </c>
      <c r="F22" s="351">
        <v>220</v>
      </c>
      <c r="G22" s="351">
        <v>216</v>
      </c>
      <c r="H22" s="351">
        <v>4</v>
      </c>
      <c r="I22" s="328" t="s">
        <v>429</v>
      </c>
      <c r="J22" s="351">
        <v>173</v>
      </c>
      <c r="K22" s="406">
        <v>43</v>
      </c>
      <c r="L22" s="352" t="s">
        <v>196</v>
      </c>
      <c r="M22" s="542" t="s">
        <v>197</v>
      </c>
      <c r="N22" s="351">
        <v>517692</v>
      </c>
      <c r="O22" s="351">
        <v>180671</v>
      </c>
      <c r="P22" s="351">
        <v>12004594</v>
      </c>
      <c r="Q22" s="353" t="s">
        <v>433</v>
      </c>
      <c r="R22" s="351">
        <v>0.64</v>
      </c>
      <c r="S22" s="373" t="s">
        <v>1497</v>
      </c>
      <c r="T22" s="328">
        <v>43</v>
      </c>
      <c r="U22" s="355">
        <f t="shared" si="0"/>
        <v>15.049999999999999</v>
      </c>
      <c r="V22" s="355">
        <f t="shared" si="1"/>
        <v>17.2</v>
      </c>
      <c r="W22" s="355">
        <f t="shared" si="2"/>
        <v>21.5</v>
      </c>
      <c r="X22" s="355">
        <f t="shared" si="3"/>
        <v>10.534999999999998</v>
      </c>
      <c r="Y22" s="355">
        <f t="shared" si="4"/>
        <v>4.5149999999999997</v>
      </c>
      <c r="Z22" s="373" t="s">
        <v>1496</v>
      </c>
      <c r="AA22" s="393"/>
      <c r="AB22" s="393"/>
      <c r="AC22" s="393"/>
      <c r="AD22" s="359"/>
      <c r="AE22" s="497"/>
      <c r="AF22" s="497"/>
      <c r="AG22" s="497"/>
      <c r="AH22" s="360"/>
      <c r="AI22" s="543"/>
      <c r="AJ22" s="351">
        <v>0</v>
      </c>
      <c r="AK22" s="351">
        <v>0</v>
      </c>
      <c r="AL22" s="351">
        <v>0</v>
      </c>
      <c r="AM22" s="351">
        <v>0</v>
      </c>
      <c r="AN22" s="328">
        <v>0</v>
      </c>
      <c r="AO22" s="328">
        <v>14</v>
      </c>
      <c r="AP22" s="328">
        <v>14</v>
      </c>
      <c r="AQ22" s="328">
        <v>15</v>
      </c>
      <c r="AR22" s="328">
        <v>0</v>
      </c>
      <c r="AS22" s="351">
        <v>0</v>
      </c>
      <c r="AT22" s="351">
        <v>0</v>
      </c>
      <c r="AU22" s="351">
        <v>0</v>
      </c>
      <c r="AV22" s="351">
        <v>0</v>
      </c>
      <c r="AW22" s="351">
        <v>0</v>
      </c>
      <c r="AX22" s="351">
        <v>0</v>
      </c>
      <c r="AY22" s="480">
        <f t="shared" si="5"/>
        <v>43</v>
      </c>
      <c r="BF22" s="42">
        <v>0</v>
      </c>
      <c r="BG22" s="42">
        <v>0</v>
      </c>
      <c r="BH22" s="42">
        <v>0</v>
      </c>
      <c r="BI22" s="42">
        <v>0</v>
      </c>
      <c r="BJ22" s="42">
        <v>0</v>
      </c>
      <c r="BK22" s="42">
        <v>3</v>
      </c>
      <c r="BL22" s="42">
        <v>4</v>
      </c>
      <c r="BM22" s="42">
        <v>4</v>
      </c>
      <c r="BN22" s="42">
        <v>4</v>
      </c>
      <c r="BO22" s="42">
        <v>0</v>
      </c>
      <c r="BP22" s="42">
        <v>0</v>
      </c>
      <c r="BQ22" s="42">
        <v>0</v>
      </c>
      <c r="BR22" s="42">
        <v>0</v>
      </c>
      <c r="BS22" s="42">
        <v>0</v>
      </c>
      <c r="BT22" s="42">
        <v>0</v>
      </c>
      <c r="BU22" s="275">
        <f t="shared" si="6"/>
        <v>15</v>
      </c>
    </row>
    <row r="23" spans="1:73" ht="28.5" x14ac:dyDescent="0.45">
      <c r="A23" s="365">
        <v>19</v>
      </c>
      <c r="B23" s="544" t="s">
        <v>38</v>
      </c>
      <c r="C23" s="544" t="s">
        <v>656</v>
      </c>
      <c r="D23" s="544" t="s">
        <v>657</v>
      </c>
      <c r="E23" s="363" t="s">
        <v>658</v>
      </c>
      <c r="F23" s="341">
        <v>79</v>
      </c>
      <c r="G23" s="341">
        <v>77</v>
      </c>
      <c r="H23" s="341">
        <v>2</v>
      </c>
      <c r="I23" s="341" t="s">
        <v>588</v>
      </c>
      <c r="J23" s="341">
        <v>0</v>
      </c>
      <c r="K23" s="368">
        <v>77</v>
      </c>
      <c r="L23" s="367" t="s">
        <v>196</v>
      </c>
      <c r="M23" s="341" t="s">
        <v>197</v>
      </c>
      <c r="N23" s="341">
        <v>517938</v>
      </c>
      <c r="O23" s="341">
        <v>180913</v>
      </c>
      <c r="P23" s="341">
        <v>12011333</v>
      </c>
      <c r="Q23" s="340" t="s">
        <v>659</v>
      </c>
      <c r="R23" s="341">
        <v>0.71</v>
      </c>
      <c r="S23" s="365" t="s">
        <v>660</v>
      </c>
      <c r="T23" s="341">
        <v>0</v>
      </c>
      <c r="U23" s="340">
        <f t="shared" si="0"/>
        <v>0</v>
      </c>
      <c r="V23" s="340">
        <f t="shared" si="1"/>
        <v>0</v>
      </c>
      <c r="W23" s="340">
        <f t="shared" si="2"/>
        <v>0</v>
      </c>
      <c r="X23" s="340">
        <f t="shared" si="3"/>
        <v>0</v>
      </c>
      <c r="Y23" s="340">
        <f t="shared" si="4"/>
        <v>0</v>
      </c>
      <c r="Z23" s="365" t="s">
        <v>38</v>
      </c>
      <c r="AA23" s="393"/>
      <c r="AB23" s="393"/>
      <c r="AC23" s="393"/>
      <c r="AD23" s="359"/>
      <c r="AE23" s="497"/>
      <c r="AF23" s="497"/>
      <c r="AG23" s="497"/>
      <c r="AH23" s="360"/>
      <c r="AI23" s="543"/>
      <c r="AJ23" s="434">
        <v>0</v>
      </c>
      <c r="AK23" s="434">
        <v>0</v>
      </c>
      <c r="AL23" s="434">
        <v>0</v>
      </c>
      <c r="AM23" s="434">
        <v>0</v>
      </c>
      <c r="AN23" s="434">
        <v>0</v>
      </c>
      <c r="AO23" s="434">
        <v>0</v>
      </c>
      <c r="AP23" s="434">
        <v>0</v>
      </c>
      <c r="AQ23" s="434">
        <v>0</v>
      </c>
      <c r="AR23" s="434">
        <v>0</v>
      </c>
      <c r="AS23" s="434">
        <v>0</v>
      </c>
      <c r="AT23" s="434">
        <v>0</v>
      </c>
      <c r="AU23" s="434">
        <v>0</v>
      </c>
      <c r="AV23" s="434">
        <v>0</v>
      </c>
      <c r="AW23" s="434">
        <v>0</v>
      </c>
      <c r="AX23" s="434">
        <v>0</v>
      </c>
      <c r="AY23" s="480">
        <f t="shared" si="5"/>
        <v>0</v>
      </c>
      <c r="BU23" s="275">
        <f t="shared" si="6"/>
        <v>0</v>
      </c>
    </row>
    <row r="24" spans="1:73" ht="28.5" x14ac:dyDescent="0.45">
      <c r="A24" s="365">
        <v>20</v>
      </c>
      <c r="B24" s="544" t="s">
        <v>38</v>
      </c>
      <c r="C24" s="544" t="s">
        <v>661</v>
      </c>
      <c r="D24" s="544" t="s">
        <v>662</v>
      </c>
      <c r="E24" s="363" t="s">
        <v>663</v>
      </c>
      <c r="F24" s="341">
        <v>22</v>
      </c>
      <c r="G24" s="341">
        <v>22</v>
      </c>
      <c r="H24" s="341">
        <v>0</v>
      </c>
      <c r="I24" s="341" t="s">
        <v>588</v>
      </c>
      <c r="J24" s="341">
        <v>0</v>
      </c>
      <c r="K24" s="368">
        <v>22</v>
      </c>
      <c r="L24" s="367" t="s">
        <v>196</v>
      </c>
      <c r="M24" s="341" t="s">
        <v>197</v>
      </c>
      <c r="N24" s="341">
        <v>517885</v>
      </c>
      <c r="O24" s="341">
        <v>180891</v>
      </c>
      <c r="P24" s="341">
        <v>12133635</v>
      </c>
      <c r="Q24" s="340" t="s">
        <v>198</v>
      </c>
      <c r="R24" s="341">
        <v>0.08</v>
      </c>
      <c r="S24" s="365" t="s">
        <v>607</v>
      </c>
      <c r="T24" s="341">
        <v>0</v>
      </c>
      <c r="U24" s="340">
        <f t="shared" si="0"/>
        <v>0</v>
      </c>
      <c r="V24" s="340">
        <f t="shared" si="1"/>
        <v>0</v>
      </c>
      <c r="W24" s="340">
        <f t="shared" si="2"/>
        <v>0</v>
      </c>
      <c r="X24" s="340">
        <f t="shared" si="3"/>
        <v>0</v>
      </c>
      <c r="Y24" s="340">
        <f t="shared" si="4"/>
        <v>0</v>
      </c>
      <c r="Z24" s="365" t="s">
        <v>38</v>
      </c>
      <c r="AA24" s="393"/>
      <c r="AB24" s="393"/>
      <c r="AC24" s="393"/>
      <c r="AD24" s="359"/>
      <c r="AE24" s="497"/>
      <c r="AF24" s="497"/>
      <c r="AG24" s="497"/>
      <c r="AH24" s="360"/>
      <c r="AI24" s="543"/>
      <c r="AJ24" s="434">
        <v>0</v>
      </c>
      <c r="AK24" s="434">
        <v>0</v>
      </c>
      <c r="AL24" s="434">
        <v>0</v>
      </c>
      <c r="AM24" s="434">
        <v>0</v>
      </c>
      <c r="AN24" s="434">
        <v>0</v>
      </c>
      <c r="AO24" s="434">
        <v>0</v>
      </c>
      <c r="AP24" s="434">
        <v>0</v>
      </c>
      <c r="AQ24" s="434">
        <v>0</v>
      </c>
      <c r="AR24" s="434">
        <v>0</v>
      </c>
      <c r="AS24" s="434">
        <v>0</v>
      </c>
      <c r="AT24" s="434">
        <v>0</v>
      </c>
      <c r="AU24" s="434">
        <v>0</v>
      </c>
      <c r="AV24" s="434">
        <v>0</v>
      </c>
      <c r="AW24" s="434">
        <v>0</v>
      </c>
      <c r="AX24" s="434">
        <v>0</v>
      </c>
      <c r="AY24" s="480">
        <f t="shared" si="5"/>
        <v>0</v>
      </c>
      <c r="BU24" s="275">
        <f t="shared" si="6"/>
        <v>0</v>
      </c>
    </row>
    <row r="25" spans="1:73" ht="28.5" x14ac:dyDescent="0.45">
      <c r="A25" s="365">
        <v>21</v>
      </c>
      <c r="B25" s="544" t="s">
        <v>38</v>
      </c>
      <c r="C25" s="544" t="s">
        <v>664</v>
      </c>
      <c r="D25" s="544" t="s">
        <v>665</v>
      </c>
      <c r="E25" s="363" t="s">
        <v>666</v>
      </c>
      <c r="F25" s="341">
        <v>80</v>
      </c>
      <c r="G25" s="341">
        <v>80</v>
      </c>
      <c r="H25" s="341">
        <v>0</v>
      </c>
      <c r="I25" s="341" t="s">
        <v>588</v>
      </c>
      <c r="J25" s="341">
        <v>0</v>
      </c>
      <c r="K25" s="368">
        <v>80</v>
      </c>
      <c r="L25" s="367" t="s">
        <v>196</v>
      </c>
      <c r="M25" s="341" t="s">
        <v>197</v>
      </c>
      <c r="N25" s="341">
        <v>517688</v>
      </c>
      <c r="O25" s="341">
        <v>180860</v>
      </c>
      <c r="P25" s="341">
        <v>12142480</v>
      </c>
      <c r="Q25" s="340" t="s">
        <v>147</v>
      </c>
      <c r="R25" s="341">
        <v>0.18</v>
      </c>
      <c r="S25" s="365" t="s">
        <v>607</v>
      </c>
      <c r="T25" s="341">
        <v>0</v>
      </c>
      <c r="U25" s="340">
        <f t="shared" si="0"/>
        <v>0</v>
      </c>
      <c r="V25" s="340">
        <f t="shared" si="1"/>
        <v>0</v>
      </c>
      <c r="W25" s="340">
        <f t="shared" si="2"/>
        <v>0</v>
      </c>
      <c r="X25" s="340">
        <f t="shared" si="3"/>
        <v>0</v>
      </c>
      <c r="Y25" s="340">
        <f t="shared" si="4"/>
        <v>0</v>
      </c>
      <c r="Z25" s="365" t="s">
        <v>38</v>
      </c>
      <c r="AA25" s="393"/>
      <c r="AB25" s="393"/>
      <c r="AC25" s="393"/>
      <c r="AD25" s="359"/>
      <c r="AE25" s="497"/>
      <c r="AF25" s="497"/>
      <c r="AG25" s="497"/>
      <c r="AH25" s="360"/>
      <c r="AI25" s="543"/>
      <c r="AJ25" s="434">
        <v>0</v>
      </c>
      <c r="AK25" s="434">
        <v>0</v>
      </c>
      <c r="AL25" s="434">
        <v>0</v>
      </c>
      <c r="AM25" s="434">
        <v>0</v>
      </c>
      <c r="AN25" s="434">
        <v>0</v>
      </c>
      <c r="AO25" s="434">
        <v>0</v>
      </c>
      <c r="AP25" s="434">
        <v>0</v>
      </c>
      <c r="AQ25" s="434">
        <v>0</v>
      </c>
      <c r="AR25" s="434">
        <v>0</v>
      </c>
      <c r="AS25" s="434">
        <v>0</v>
      </c>
      <c r="AT25" s="434">
        <v>0</v>
      </c>
      <c r="AU25" s="434">
        <v>0</v>
      </c>
      <c r="AV25" s="434">
        <v>0</v>
      </c>
      <c r="AW25" s="434">
        <v>0</v>
      </c>
      <c r="AX25" s="434">
        <v>0</v>
      </c>
      <c r="AY25" s="480">
        <f t="shared" si="5"/>
        <v>0</v>
      </c>
      <c r="BU25" s="275">
        <f t="shared" si="6"/>
        <v>0</v>
      </c>
    </row>
    <row r="26" spans="1:73" ht="28.5" x14ac:dyDescent="0.45">
      <c r="A26" s="365">
        <v>22</v>
      </c>
      <c r="B26" s="544" t="s">
        <v>38</v>
      </c>
      <c r="C26" s="544" t="s">
        <v>667</v>
      </c>
      <c r="D26" s="550" t="s">
        <v>668</v>
      </c>
      <c r="E26" s="365" t="s">
        <v>669</v>
      </c>
      <c r="F26" s="341">
        <v>62</v>
      </c>
      <c r="G26" s="341">
        <v>62</v>
      </c>
      <c r="H26" s="341">
        <v>0</v>
      </c>
      <c r="I26" s="341" t="s">
        <v>588</v>
      </c>
      <c r="J26" s="341">
        <v>0</v>
      </c>
      <c r="K26" s="368">
        <v>62</v>
      </c>
      <c r="L26" s="367" t="s">
        <v>196</v>
      </c>
      <c r="M26" s="341" t="s">
        <v>197</v>
      </c>
      <c r="N26" s="341">
        <v>518109</v>
      </c>
      <c r="O26" s="341">
        <v>180842</v>
      </c>
      <c r="P26" s="341">
        <v>12091169</v>
      </c>
      <c r="Q26" s="340" t="s">
        <v>147</v>
      </c>
      <c r="R26" s="341">
        <v>0.17</v>
      </c>
      <c r="S26" s="365" t="s">
        <v>607</v>
      </c>
      <c r="T26" s="341">
        <v>0</v>
      </c>
      <c r="U26" s="340">
        <f t="shared" si="0"/>
        <v>0</v>
      </c>
      <c r="V26" s="340">
        <f t="shared" si="1"/>
        <v>0</v>
      </c>
      <c r="W26" s="340">
        <f t="shared" si="2"/>
        <v>0</v>
      </c>
      <c r="X26" s="340">
        <f t="shared" si="3"/>
        <v>0</v>
      </c>
      <c r="Y26" s="340">
        <f t="shared" si="4"/>
        <v>0</v>
      </c>
      <c r="Z26" s="365" t="s">
        <v>38</v>
      </c>
      <c r="AA26" s="393"/>
      <c r="AB26" s="393"/>
      <c r="AC26" s="393"/>
      <c r="AD26" s="359"/>
      <c r="AE26" s="497"/>
      <c r="AF26" s="497"/>
      <c r="AG26" s="497"/>
      <c r="AH26" s="360"/>
      <c r="AI26" s="543"/>
      <c r="AJ26" s="434">
        <v>0</v>
      </c>
      <c r="AK26" s="434">
        <v>0</v>
      </c>
      <c r="AL26" s="434">
        <v>0</v>
      </c>
      <c r="AM26" s="434">
        <v>0</v>
      </c>
      <c r="AN26" s="434">
        <v>0</v>
      </c>
      <c r="AO26" s="434">
        <v>0</v>
      </c>
      <c r="AP26" s="434">
        <v>0</v>
      </c>
      <c r="AQ26" s="434">
        <v>0</v>
      </c>
      <c r="AR26" s="434">
        <v>0</v>
      </c>
      <c r="AS26" s="434">
        <v>0</v>
      </c>
      <c r="AT26" s="434">
        <v>0</v>
      </c>
      <c r="AU26" s="434">
        <v>0</v>
      </c>
      <c r="AV26" s="434">
        <v>0</v>
      </c>
      <c r="AW26" s="434">
        <v>0</v>
      </c>
      <c r="AX26" s="434">
        <v>0</v>
      </c>
      <c r="AY26" s="480">
        <f t="shared" si="5"/>
        <v>0</v>
      </c>
      <c r="BU26" s="275">
        <f t="shared" si="6"/>
        <v>0</v>
      </c>
    </row>
    <row r="27" spans="1:73" ht="42.75" x14ac:dyDescent="0.45">
      <c r="A27" s="365">
        <v>23</v>
      </c>
      <c r="B27" s="544" t="s">
        <v>670</v>
      </c>
      <c r="C27" s="544" t="s">
        <v>671</v>
      </c>
      <c r="D27" s="544" t="s">
        <v>672</v>
      </c>
      <c r="E27" s="365" t="s">
        <v>650</v>
      </c>
      <c r="F27" s="341">
        <v>9</v>
      </c>
      <c r="G27" s="341">
        <v>9</v>
      </c>
      <c r="H27" s="341">
        <v>0</v>
      </c>
      <c r="I27" s="341" t="s">
        <v>588</v>
      </c>
      <c r="J27" s="341">
        <v>9</v>
      </c>
      <c r="K27" s="368">
        <v>0</v>
      </c>
      <c r="L27" s="367" t="s">
        <v>196</v>
      </c>
      <c r="M27" s="341" t="s">
        <v>197</v>
      </c>
      <c r="N27" s="341"/>
      <c r="O27" s="341"/>
      <c r="P27" s="341"/>
      <c r="Q27" s="340" t="s">
        <v>673</v>
      </c>
      <c r="R27" s="341">
        <v>0.18</v>
      </c>
      <c r="S27" s="365" t="s">
        <v>1420</v>
      </c>
      <c r="T27" s="341">
        <v>0</v>
      </c>
      <c r="U27" s="340">
        <f t="shared" si="0"/>
        <v>0</v>
      </c>
      <c r="V27" s="340">
        <f t="shared" si="1"/>
        <v>0</v>
      </c>
      <c r="W27" s="340">
        <f t="shared" si="2"/>
        <v>0</v>
      </c>
      <c r="X27" s="340">
        <f t="shared" si="3"/>
        <v>0</v>
      </c>
      <c r="Y27" s="340">
        <f t="shared" si="4"/>
        <v>0</v>
      </c>
      <c r="Z27" s="365" t="s">
        <v>38</v>
      </c>
      <c r="AA27" s="393"/>
      <c r="AB27" s="393"/>
      <c r="AC27" s="393"/>
      <c r="AD27" s="359"/>
      <c r="AE27" s="497"/>
      <c r="AF27" s="497"/>
      <c r="AG27" s="497"/>
      <c r="AH27" s="360"/>
      <c r="AI27" s="543"/>
      <c r="AJ27" s="434">
        <v>0</v>
      </c>
      <c r="AK27" s="434">
        <v>0</v>
      </c>
      <c r="AL27" s="434">
        <v>0</v>
      </c>
      <c r="AM27" s="434">
        <v>0</v>
      </c>
      <c r="AN27" s="434">
        <v>0</v>
      </c>
      <c r="AO27" s="434">
        <v>0</v>
      </c>
      <c r="AP27" s="434">
        <v>0</v>
      </c>
      <c r="AQ27" s="434">
        <v>0</v>
      </c>
      <c r="AR27" s="434">
        <v>0</v>
      </c>
      <c r="AS27" s="434">
        <v>0</v>
      </c>
      <c r="AT27" s="434">
        <v>0</v>
      </c>
      <c r="AU27" s="434">
        <v>0</v>
      </c>
      <c r="AV27" s="434">
        <v>0</v>
      </c>
      <c r="AW27" s="434">
        <v>0</v>
      </c>
      <c r="AX27" s="434">
        <v>0</v>
      </c>
      <c r="AY27" s="480">
        <f t="shared" si="5"/>
        <v>0</v>
      </c>
      <c r="BU27" s="275">
        <f t="shared" si="6"/>
        <v>0</v>
      </c>
    </row>
    <row r="28" spans="1:73" ht="28.5" x14ac:dyDescent="0.45">
      <c r="A28" s="365">
        <v>24</v>
      </c>
      <c r="B28" s="544" t="s">
        <v>38</v>
      </c>
      <c r="C28" s="544" t="s">
        <v>674</v>
      </c>
      <c r="D28" s="544" t="s">
        <v>675</v>
      </c>
      <c r="E28" s="363" t="s">
        <v>676</v>
      </c>
      <c r="F28" s="341">
        <v>90</v>
      </c>
      <c r="G28" s="341">
        <v>90</v>
      </c>
      <c r="H28" s="341">
        <v>0</v>
      </c>
      <c r="I28" s="341" t="s">
        <v>1149</v>
      </c>
      <c r="J28" s="341">
        <v>0</v>
      </c>
      <c r="K28" s="368">
        <v>90</v>
      </c>
      <c r="L28" s="367" t="s">
        <v>224</v>
      </c>
      <c r="M28" s="341" t="s">
        <v>197</v>
      </c>
      <c r="N28" s="341"/>
      <c r="O28" s="341"/>
      <c r="P28" s="341"/>
      <c r="Q28" s="340" t="s">
        <v>147</v>
      </c>
      <c r="R28" s="341">
        <v>2</v>
      </c>
      <c r="S28" s="365" t="s">
        <v>1150</v>
      </c>
      <c r="T28" s="341">
        <v>0</v>
      </c>
      <c r="U28" s="340">
        <f t="shared" si="0"/>
        <v>0</v>
      </c>
      <c r="V28" s="340">
        <f t="shared" si="1"/>
        <v>0</v>
      </c>
      <c r="W28" s="340">
        <f t="shared" si="2"/>
        <v>0</v>
      </c>
      <c r="X28" s="340">
        <f t="shared" si="3"/>
        <v>0</v>
      </c>
      <c r="Y28" s="340">
        <f t="shared" si="4"/>
        <v>0</v>
      </c>
      <c r="Z28" s="365" t="s">
        <v>38</v>
      </c>
      <c r="AA28" s="393"/>
      <c r="AB28" s="393"/>
      <c r="AC28" s="393"/>
      <c r="AD28" s="359"/>
      <c r="AE28" s="497"/>
      <c r="AF28" s="497"/>
      <c r="AG28" s="497"/>
      <c r="AH28" s="360"/>
      <c r="AI28" s="543"/>
      <c r="AJ28" s="434">
        <v>0</v>
      </c>
      <c r="AK28" s="434">
        <v>0</v>
      </c>
      <c r="AL28" s="434">
        <v>0</v>
      </c>
      <c r="AM28" s="434">
        <v>0</v>
      </c>
      <c r="AN28" s="434">
        <v>0</v>
      </c>
      <c r="AO28" s="434">
        <v>0</v>
      </c>
      <c r="AP28" s="434">
        <v>0</v>
      </c>
      <c r="AQ28" s="434">
        <v>0</v>
      </c>
      <c r="AR28" s="434">
        <v>0</v>
      </c>
      <c r="AS28" s="434">
        <v>0</v>
      </c>
      <c r="AT28" s="434">
        <v>0</v>
      </c>
      <c r="AU28" s="434">
        <v>0</v>
      </c>
      <c r="AV28" s="434">
        <v>0</v>
      </c>
      <c r="AW28" s="434">
        <v>0</v>
      </c>
      <c r="AX28" s="434">
        <v>0</v>
      </c>
      <c r="AY28" s="480">
        <f t="shared" si="5"/>
        <v>0</v>
      </c>
      <c r="BU28" s="275">
        <f t="shared" si="6"/>
        <v>0</v>
      </c>
    </row>
    <row r="29" spans="1:73" ht="71.25" x14ac:dyDescent="0.45">
      <c r="A29" s="349">
        <v>25</v>
      </c>
      <c r="B29" s="540" t="s">
        <v>677</v>
      </c>
      <c r="C29" s="540" t="s">
        <v>678</v>
      </c>
      <c r="D29" s="540" t="s">
        <v>679</v>
      </c>
      <c r="E29" s="349" t="s">
        <v>680</v>
      </c>
      <c r="F29" s="351">
        <v>188</v>
      </c>
      <c r="G29" s="351">
        <v>188</v>
      </c>
      <c r="H29" s="351">
        <v>0</v>
      </c>
      <c r="I29" s="351" t="s">
        <v>681</v>
      </c>
      <c r="J29" s="351">
        <v>0</v>
      </c>
      <c r="K29" s="406">
        <v>188</v>
      </c>
      <c r="L29" s="352" t="s">
        <v>196</v>
      </c>
      <c r="M29" s="542" t="s">
        <v>197</v>
      </c>
      <c r="N29" s="351">
        <v>517446</v>
      </c>
      <c r="O29" s="351">
        <v>180732</v>
      </c>
      <c r="P29" s="351">
        <v>12132971</v>
      </c>
      <c r="Q29" s="353" t="s">
        <v>147</v>
      </c>
      <c r="R29" s="328">
        <v>1.21</v>
      </c>
      <c r="S29" s="349" t="s">
        <v>1419</v>
      </c>
      <c r="T29" s="328">
        <v>188</v>
      </c>
      <c r="U29" s="355">
        <f t="shared" si="0"/>
        <v>65.8</v>
      </c>
      <c r="V29" s="355">
        <f t="shared" si="1"/>
        <v>75.2</v>
      </c>
      <c r="W29" s="355">
        <f t="shared" si="2"/>
        <v>94</v>
      </c>
      <c r="X29" s="355">
        <f t="shared" si="3"/>
        <v>46.059999999999995</v>
      </c>
      <c r="Y29" s="355">
        <f t="shared" si="4"/>
        <v>19.739999999999998</v>
      </c>
      <c r="Z29" s="349" t="s">
        <v>1151</v>
      </c>
      <c r="AA29" s="393"/>
      <c r="AB29" s="393"/>
      <c r="AC29" s="393"/>
      <c r="AD29" s="359"/>
      <c r="AE29" s="497"/>
      <c r="AF29" s="497"/>
      <c r="AG29" s="497"/>
      <c r="AH29" s="360"/>
      <c r="AI29" s="543"/>
      <c r="AJ29" s="351">
        <v>0</v>
      </c>
      <c r="AK29" s="351">
        <v>0</v>
      </c>
      <c r="AL29" s="351">
        <v>0</v>
      </c>
      <c r="AM29" s="351">
        <v>0</v>
      </c>
      <c r="AN29" s="328">
        <v>0</v>
      </c>
      <c r="AO29" s="328">
        <v>62</v>
      </c>
      <c r="AP29" s="328">
        <v>63</v>
      </c>
      <c r="AQ29" s="328">
        <v>63</v>
      </c>
      <c r="AR29" s="351">
        <v>0</v>
      </c>
      <c r="AS29" s="351">
        <v>0</v>
      </c>
      <c r="AT29" s="351">
        <v>0</v>
      </c>
      <c r="AU29" s="351">
        <v>0</v>
      </c>
      <c r="AV29" s="351">
        <v>0</v>
      </c>
      <c r="AW29" s="351">
        <v>0</v>
      </c>
      <c r="AX29" s="351">
        <v>0</v>
      </c>
      <c r="AY29" s="480">
        <f t="shared" si="5"/>
        <v>188</v>
      </c>
      <c r="BF29" s="42">
        <v>0</v>
      </c>
      <c r="BG29" s="42">
        <v>0</v>
      </c>
      <c r="BH29" s="42">
        <v>0</v>
      </c>
      <c r="BI29" s="42">
        <v>0</v>
      </c>
      <c r="BJ29" s="42">
        <v>0</v>
      </c>
      <c r="BK29" s="42">
        <v>22</v>
      </c>
      <c r="BL29" s="42">
        <v>22</v>
      </c>
      <c r="BM29" s="42">
        <v>22</v>
      </c>
      <c r="BN29" s="42">
        <v>0</v>
      </c>
      <c r="BO29" s="42">
        <v>0</v>
      </c>
      <c r="BP29" s="42">
        <v>0</v>
      </c>
      <c r="BQ29" s="42">
        <v>0</v>
      </c>
      <c r="BR29" s="42">
        <v>0</v>
      </c>
      <c r="BS29" s="42">
        <v>0</v>
      </c>
      <c r="BT29" s="42">
        <v>0</v>
      </c>
      <c r="BU29" s="275">
        <f t="shared" si="6"/>
        <v>66</v>
      </c>
    </row>
    <row r="30" spans="1:73" ht="28.5" x14ac:dyDescent="0.45">
      <c r="A30" s="373">
        <v>26</v>
      </c>
      <c r="B30" s="548" t="s">
        <v>682</v>
      </c>
      <c r="C30" s="540" t="s">
        <v>683</v>
      </c>
      <c r="D30" s="541" t="s">
        <v>684</v>
      </c>
      <c r="E30" s="349" t="s">
        <v>685</v>
      </c>
      <c r="F30" s="351">
        <v>146</v>
      </c>
      <c r="G30" s="351">
        <v>142</v>
      </c>
      <c r="H30" s="351">
        <v>4</v>
      </c>
      <c r="I30" s="351" t="s">
        <v>588</v>
      </c>
      <c r="J30" s="351">
        <v>0</v>
      </c>
      <c r="K30" s="406">
        <v>142</v>
      </c>
      <c r="L30" s="352" t="s">
        <v>224</v>
      </c>
      <c r="M30" s="542" t="s">
        <v>197</v>
      </c>
      <c r="N30" s="351"/>
      <c r="O30" s="351"/>
      <c r="P30" s="351"/>
      <c r="Q30" s="353" t="s">
        <v>686</v>
      </c>
      <c r="R30" s="351">
        <v>0.86</v>
      </c>
      <c r="S30" s="349" t="s">
        <v>1152</v>
      </c>
      <c r="T30" s="328">
        <v>142</v>
      </c>
      <c r="U30" s="355">
        <f t="shared" si="0"/>
        <v>49.699999999999996</v>
      </c>
      <c r="V30" s="355">
        <f t="shared" si="1"/>
        <v>56.800000000000004</v>
      </c>
      <c r="W30" s="355">
        <f t="shared" si="2"/>
        <v>71</v>
      </c>
      <c r="X30" s="355">
        <f t="shared" si="3"/>
        <v>34.789999999999992</v>
      </c>
      <c r="Y30" s="355">
        <f t="shared" si="4"/>
        <v>14.909999999999998</v>
      </c>
      <c r="Z30" s="349" t="s">
        <v>1153</v>
      </c>
      <c r="AA30" s="393"/>
      <c r="AB30" s="393"/>
      <c r="AC30" s="393"/>
      <c r="AD30" s="359"/>
      <c r="AE30" s="497"/>
      <c r="AF30" s="497"/>
      <c r="AG30" s="497"/>
      <c r="AH30" s="360"/>
      <c r="AI30" s="543"/>
      <c r="AJ30" s="351">
        <v>0</v>
      </c>
      <c r="AK30" s="351">
        <v>0</v>
      </c>
      <c r="AL30" s="351">
        <v>0</v>
      </c>
      <c r="AM30" s="351">
        <v>0</v>
      </c>
      <c r="AN30" s="351">
        <v>0</v>
      </c>
      <c r="AO30" s="351">
        <v>0</v>
      </c>
      <c r="AP30" s="328">
        <v>0</v>
      </c>
      <c r="AQ30" s="328">
        <v>35</v>
      </c>
      <c r="AR30" s="328">
        <v>35</v>
      </c>
      <c r="AS30" s="328">
        <v>36</v>
      </c>
      <c r="AT30" s="328">
        <v>36</v>
      </c>
      <c r="AU30" s="351">
        <v>0</v>
      </c>
      <c r="AV30" s="351">
        <v>0</v>
      </c>
      <c r="AW30" s="351">
        <v>0</v>
      </c>
      <c r="AX30" s="351">
        <v>0</v>
      </c>
      <c r="AY30" s="480">
        <f t="shared" si="5"/>
        <v>142</v>
      </c>
      <c r="BF30" s="42">
        <v>0</v>
      </c>
      <c r="BG30" s="42">
        <v>0</v>
      </c>
      <c r="BH30" s="42">
        <v>0</v>
      </c>
      <c r="BI30" s="42">
        <v>0</v>
      </c>
      <c r="BJ30" s="42">
        <v>0</v>
      </c>
      <c r="BK30" s="42">
        <v>0</v>
      </c>
      <c r="BL30" s="42">
        <v>0</v>
      </c>
      <c r="BM30" s="42">
        <v>12</v>
      </c>
      <c r="BN30" s="42">
        <v>12</v>
      </c>
      <c r="BO30" s="42">
        <v>13</v>
      </c>
      <c r="BP30" s="42">
        <v>13</v>
      </c>
      <c r="BQ30" s="42">
        <v>0</v>
      </c>
      <c r="BR30" s="42">
        <v>0</v>
      </c>
      <c r="BS30" s="42">
        <v>0</v>
      </c>
      <c r="BT30" s="42">
        <v>0</v>
      </c>
      <c r="BU30" s="275">
        <f t="shared" si="6"/>
        <v>50</v>
      </c>
    </row>
    <row r="31" spans="1:73" ht="57" x14ac:dyDescent="0.45">
      <c r="A31" s="365">
        <v>27</v>
      </c>
      <c r="B31" s="544" t="s">
        <v>688</v>
      </c>
      <c r="C31" s="544" t="s">
        <v>689</v>
      </c>
      <c r="D31" s="544" t="s">
        <v>690</v>
      </c>
      <c r="E31" s="363" t="s">
        <v>1071</v>
      </c>
      <c r="F31" s="341">
        <v>0</v>
      </c>
      <c r="G31" s="341">
        <v>0</v>
      </c>
      <c r="H31" s="341">
        <v>0</v>
      </c>
      <c r="I31" s="341" t="s">
        <v>691</v>
      </c>
      <c r="J31" s="341">
        <v>0</v>
      </c>
      <c r="K31" s="368">
        <v>0</v>
      </c>
      <c r="L31" s="367" t="s">
        <v>224</v>
      </c>
      <c r="M31" s="341" t="s">
        <v>197</v>
      </c>
      <c r="N31" s="341">
        <v>517195</v>
      </c>
      <c r="O31" s="341">
        <v>180542</v>
      </c>
      <c r="P31" s="341">
        <v>12154180</v>
      </c>
      <c r="Q31" s="340" t="s">
        <v>692</v>
      </c>
      <c r="R31" s="341">
        <v>0.46</v>
      </c>
      <c r="S31" s="365" t="s">
        <v>1294</v>
      </c>
      <c r="T31" s="341">
        <v>0</v>
      </c>
      <c r="U31" s="340">
        <f t="shared" si="0"/>
        <v>0</v>
      </c>
      <c r="V31" s="340">
        <f t="shared" si="1"/>
        <v>0</v>
      </c>
      <c r="W31" s="340">
        <f t="shared" si="2"/>
        <v>0</v>
      </c>
      <c r="X31" s="340">
        <f t="shared" si="3"/>
        <v>0</v>
      </c>
      <c r="Y31" s="340">
        <f t="shared" si="4"/>
        <v>0</v>
      </c>
      <c r="Z31" s="365" t="s">
        <v>38</v>
      </c>
      <c r="AA31" s="393"/>
      <c r="AB31" s="393"/>
      <c r="AC31" s="393"/>
      <c r="AD31" s="359"/>
      <c r="AE31" s="497"/>
      <c r="AF31" s="497"/>
      <c r="AG31" s="497"/>
      <c r="AH31" s="360"/>
      <c r="AI31" s="543"/>
      <c r="AJ31" s="434">
        <v>0</v>
      </c>
      <c r="AK31" s="434">
        <v>0</v>
      </c>
      <c r="AL31" s="434">
        <v>0</v>
      </c>
      <c r="AM31" s="434">
        <v>0</v>
      </c>
      <c r="AN31" s="434">
        <v>0</v>
      </c>
      <c r="AO31" s="434">
        <v>0</v>
      </c>
      <c r="AP31" s="435">
        <v>0</v>
      </c>
      <c r="AQ31" s="435">
        <v>0</v>
      </c>
      <c r="AR31" s="435">
        <v>0</v>
      </c>
      <c r="AS31" s="434">
        <v>0</v>
      </c>
      <c r="AT31" s="434">
        <v>0</v>
      </c>
      <c r="AU31" s="434">
        <v>0</v>
      </c>
      <c r="AV31" s="434">
        <v>0</v>
      </c>
      <c r="AW31" s="434">
        <v>0</v>
      </c>
      <c r="AX31" s="434">
        <v>0</v>
      </c>
      <c r="AY31" s="480">
        <f t="shared" si="5"/>
        <v>0</v>
      </c>
      <c r="BF31" s="42">
        <v>0</v>
      </c>
      <c r="BG31" s="42">
        <v>0</v>
      </c>
      <c r="BH31" s="42">
        <v>0</v>
      </c>
      <c r="BI31" s="42">
        <v>0</v>
      </c>
      <c r="BJ31" s="42">
        <v>0</v>
      </c>
      <c r="BK31" s="42">
        <v>0</v>
      </c>
      <c r="BL31" s="42">
        <v>4</v>
      </c>
      <c r="BM31" s="42">
        <v>4</v>
      </c>
      <c r="BN31" s="42">
        <v>4</v>
      </c>
      <c r="BO31" s="42">
        <v>0</v>
      </c>
      <c r="BP31" s="42">
        <v>0</v>
      </c>
      <c r="BQ31" s="42">
        <v>0</v>
      </c>
      <c r="BR31" s="42">
        <v>0</v>
      </c>
      <c r="BS31" s="42">
        <v>0</v>
      </c>
      <c r="BT31" s="42">
        <v>0</v>
      </c>
      <c r="BU31" s="275">
        <f t="shared" si="6"/>
        <v>12</v>
      </c>
    </row>
    <row r="32" spans="1:73" ht="128.25" x14ac:dyDescent="0.45">
      <c r="A32" s="373">
        <v>28</v>
      </c>
      <c r="B32" s="548" t="s">
        <v>694</v>
      </c>
      <c r="C32" s="540" t="s">
        <v>695</v>
      </c>
      <c r="D32" s="540" t="s">
        <v>696</v>
      </c>
      <c r="E32" s="373" t="s">
        <v>1255</v>
      </c>
      <c r="F32" s="351">
        <v>0</v>
      </c>
      <c r="G32" s="351">
        <v>-6</v>
      </c>
      <c r="H32" s="351">
        <v>6</v>
      </c>
      <c r="I32" s="351" t="s">
        <v>697</v>
      </c>
      <c r="J32" s="351">
        <v>0</v>
      </c>
      <c r="K32" s="406">
        <v>-6</v>
      </c>
      <c r="L32" s="352" t="s">
        <v>196</v>
      </c>
      <c r="M32" s="542" t="s">
        <v>197</v>
      </c>
      <c r="N32" s="351"/>
      <c r="O32" s="351"/>
      <c r="P32" s="351"/>
      <c r="Q32" s="353" t="s">
        <v>698</v>
      </c>
      <c r="R32" s="351">
        <v>1.03</v>
      </c>
      <c r="S32" s="373" t="s">
        <v>1418</v>
      </c>
      <c r="T32" s="328">
        <v>-6</v>
      </c>
      <c r="U32" s="355">
        <f t="shared" si="0"/>
        <v>-2.0999999999999996</v>
      </c>
      <c r="V32" s="355">
        <f t="shared" si="1"/>
        <v>-2.4000000000000004</v>
      </c>
      <c r="W32" s="355">
        <f t="shared" si="2"/>
        <v>-3</v>
      </c>
      <c r="X32" s="355">
        <f t="shared" si="3"/>
        <v>-1.4699999999999998</v>
      </c>
      <c r="Y32" s="355">
        <f t="shared" si="4"/>
        <v>-0.62999999999999989</v>
      </c>
      <c r="Z32" s="349" t="s">
        <v>1295</v>
      </c>
      <c r="AA32" s="393"/>
      <c r="AB32" s="393"/>
      <c r="AC32" s="393"/>
      <c r="AD32" s="359"/>
      <c r="AE32" s="497"/>
      <c r="AF32" s="497"/>
      <c r="AG32" s="497"/>
      <c r="AH32" s="360"/>
      <c r="AI32" s="543"/>
      <c r="AJ32" s="351">
        <v>0</v>
      </c>
      <c r="AK32" s="351">
        <v>0</v>
      </c>
      <c r="AL32" s="351">
        <v>0</v>
      </c>
      <c r="AM32" s="351">
        <v>0</v>
      </c>
      <c r="AN32" s="351">
        <v>0</v>
      </c>
      <c r="AO32" s="351">
        <v>0</v>
      </c>
      <c r="AP32" s="328">
        <v>-2</v>
      </c>
      <c r="AQ32" s="328">
        <v>-2</v>
      </c>
      <c r="AR32" s="328">
        <v>-2</v>
      </c>
      <c r="AS32" s="328">
        <v>0</v>
      </c>
      <c r="AT32" s="403">
        <v>0</v>
      </c>
      <c r="AU32" s="351">
        <v>0</v>
      </c>
      <c r="AV32" s="351">
        <v>0</v>
      </c>
      <c r="AW32" s="351">
        <v>0</v>
      </c>
      <c r="AX32" s="351">
        <v>0</v>
      </c>
      <c r="AY32" s="480">
        <f t="shared" si="5"/>
        <v>-6</v>
      </c>
      <c r="BF32" s="42">
        <v>0</v>
      </c>
      <c r="BG32" s="42">
        <v>0</v>
      </c>
      <c r="BH32" s="42">
        <v>0</v>
      </c>
      <c r="BI32" s="42">
        <v>0</v>
      </c>
      <c r="BJ32" s="42">
        <v>0</v>
      </c>
      <c r="BK32" s="42">
        <v>0</v>
      </c>
      <c r="BL32" s="42">
        <v>0</v>
      </c>
      <c r="BM32" s="42">
        <v>9</v>
      </c>
      <c r="BN32" s="42">
        <v>10</v>
      </c>
      <c r="BO32" s="42">
        <v>10</v>
      </c>
      <c r="BP32" s="42">
        <v>10</v>
      </c>
      <c r="BQ32" s="42">
        <v>0</v>
      </c>
      <c r="BR32" s="42">
        <v>0</v>
      </c>
      <c r="BS32" s="42">
        <v>0</v>
      </c>
      <c r="BT32" s="42">
        <v>0</v>
      </c>
      <c r="BU32" s="275">
        <f t="shared" si="6"/>
        <v>39</v>
      </c>
    </row>
    <row r="33" spans="1:73" ht="42.75" x14ac:dyDescent="0.45">
      <c r="A33" s="365">
        <v>29</v>
      </c>
      <c r="B33" s="544" t="s">
        <v>38</v>
      </c>
      <c r="C33" s="544" t="s">
        <v>699</v>
      </c>
      <c r="D33" s="544" t="s">
        <v>700</v>
      </c>
      <c r="E33" s="363" t="s">
        <v>701</v>
      </c>
      <c r="F33" s="341">
        <v>29</v>
      </c>
      <c r="G33" s="341">
        <v>29</v>
      </c>
      <c r="H33" s="341">
        <v>0</v>
      </c>
      <c r="I33" s="341" t="s">
        <v>702</v>
      </c>
      <c r="J33" s="341">
        <v>29</v>
      </c>
      <c r="K33" s="368">
        <v>0</v>
      </c>
      <c r="L33" s="367" t="s">
        <v>224</v>
      </c>
      <c r="M33" s="341" t="s">
        <v>197</v>
      </c>
      <c r="N33" s="341">
        <v>517059</v>
      </c>
      <c r="O33" s="341">
        <v>180571</v>
      </c>
      <c r="P33" s="341">
        <v>12157359</v>
      </c>
      <c r="Q33" s="340" t="s">
        <v>147</v>
      </c>
      <c r="R33" s="341">
        <v>7.0000000000000007E-2</v>
      </c>
      <c r="S33" s="365" t="s">
        <v>703</v>
      </c>
      <c r="T33" s="341">
        <v>0</v>
      </c>
      <c r="U33" s="340">
        <f t="shared" si="0"/>
        <v>0</v>
      </c>
      <c r="V33" s="340">
        <f t="shared" si="1"/>
        <v>0</v>
      </c>
      <c r="W33" s="340">
        <f t="shared" si="2"/>
        <v>0</v>
      </c>
      <c r="X33" s="340">
        <f t="shared" si="3"/>
        <v>0</v>
      </c>
      <c r="Y33" s="340">
        <f t="shared" si="4"/>
        <v>0</v>
      </c>
      <c r="Z33" s="365" t="s">
        <v>38</v>
      </c>
      <c r="AA33" s="393"/>
      <c r="AB33" s="393"/>
      <c r="AC33" s="393"/>
      <c r="AD33" s="359"/>
      <c r="AE33" s="497"/>
      <c r="AF33" s="497"/>
      <c r="AG33" s="497"/>
      <c r="AH33" s="360"/>
      <c r="AI33" s="543"/>
      <c r="AJ33" s="434">
        <v>0</v>
      </c>
      <c r="AK33" s="434">
        <v>0</v>
      </c>
      <c r="AL33" s="434">
        <v>0</v>
      </c>
      <c r="AM33" s="434">
        <v>0</v>
      </c>
      <c r="AN33" s="434">
        <v>0</v>
      </c>
      <c r="AO33" s="434">
        <v>0</v>
      </c>
      <c r="AP33" s="434">
        <v>0</v>
      </c>
      <c r="AQ33" s="434">
        <v>0</v>
      </c>
      <c r="AR33" s="434">
        <v>0</v>
      </c>
      <c r="AS33" s="434">
        <v>0</v>
      </c>
      <c r="AT33" s="434">
        <v>0</v>
      </c>
      <c r="AU33" s="434">
        <v>0</v>
      </c>
      <c r="AV33" s="434">
        <v>0</v>
      </c>
      <c r="AW33" s="434">
        <v>0</v>
      </c>
      <c r="AX33" s="434">
        <v>0</v>
      </c>
      <c r="AY33" s="480">
        <f t="shared" si="5"/>
        <v>0</v>
      </c>
      <c r="BU33" s="275">
        <f t="shared" si="6"/>
        <v>0</v>
      </c>
    </row>
    <row r="34" spans="1:73" ht="42.75" x14ac:dyDescent="0.45">
      <c r="A34" s="365">
        <v>30</v>
      </c>
      <c r="B34" s="544" t="s">
        <v>38</v>
      </c>
      <c r="C34" s="544" t="s">
        <v>204</v>
      </c>
      <c r="D34" s="544" t="s">
        <v>704</v>
      </c>
      <c r="E34" s="363" t="s">
        <v>605</v>
      </c>
      <c r="F34" s="341">
        <v>46</v>
      </c>
      <c r="G34" s="341">
        <v>33</v>
      </c>
      <c r="H34" s="341">
        <v>13</v>
      </c>
      <c r="I34" s="341" t="s">
        <v>705</v>
      </c>
      <c r="J34" s="341">
        <v>0</v>
      </c>
      <c r="K34" s="368">
        <v>33</v>
      </c>
      <c r="L34" s="367" t="s">
        <v>224</v>
      </c>
      <c r="M34" s="341" t="s">
        <v>197</v>
      </c>
      <c r="N34" s="341">
        <v>516518</v>
      </c>
      <c r="O34" s="341">
        <v>180372</v>
      </c>
      <c r="P34" s="341">
        <v>12171415</v>
      </c>
      <c r="Q34" s="340" t="s">
        <v>225</v>
      </c>
      <c r="R34" s="341">
        <v>0.24</v>
      </c>
      <c r="S34" s="365" t="s">
        <v>706</v>
      </c>
      <c r="T34" s="341">
        <v>0</v>
      </c>
      <c r="U34" s="340">
        <f t="shared" si="0"/>
        <v>0</v>
      </c>
      <c r="V34" s="340">
        <f t="shared" si="1"/>
        <v>0</v>
      </c>
      <c r="W34" s="340">
        <f t="shared" si="2"/>
        <v>0</v>
      </c>
      <c r="X34" s="340">
        <f t="shared" si="3"/>
        <v>0</v>
      </c>
      <c r="Y34" s="340">
        <f t="shared" si="4"/>
        <v>0</v>
      </c>
      <c r="Z34" s="365" t="s">
        <v>38</v>
      </c>
      <c r="AA34" s="393"/>
      <c r="AB34" s="393"/>
      <c r="AC34" s="393"/>
      <c r="AD34" s="359"/>
      <c r="AE34" s="497"/>
      <c r="AF34" s="497"/>
      <c r="AG34" s="497"/>
      <c r="AH34" s="360"/>
      <c r="AI34" s="543"/>
      <c r="AJ34" s="434">
        <v>0</v>
      </c>
      <c r="AK34" s="434">
        <v>0</v>
      </c>
      <c r="AL34" s="434">
        <v>0</v>
      </c>
      <c r="AM34" s="434">
        <v>0</v>
      </c>
      <c r="AN34" s="434">
        <v>0</v>
      </c>
      <c r="AO34" s="434">
        <v>0</v>
      </c>
      <c r="AP34" s="434">
        <v>0</v>
      </c>
      <c r="AQ34" s="434">
        <v>0</v>
      </c>
      <c r="AR34" s="434">
        <v>0</v>
      </c>
      <c r="AS34" s="434">
        <v>0</v>
      </c>
      <c r="AT34" s="434">
        <v>0</v>
      </c>
      <c r="AU34" s="434">
        <v>0</v>
      </c>
      <c r="AV34" s="434">
        <v>0</v>
      </c>
      <c r="AW34" s="434">
        <v>0</v>
      </c>
      <c r="AX34" s="434">
        <v>0</v>
      </c>
      <c r="AY34" s="480">
        <f t="shared" si="5"/>
        <v>0</v>
      </c>
      <c r="BU34" s="275">
        <f t="shared" si="6"/>
        <v>0</v>
      </c>
    </row>
    <row r="35" spans="1:73" ht="57" x14ac:dyDescent="0.45">
      <c r="A35" s="349">
        <v>31</v>
      </c>
      <c r="B35" s="540" t="s">
        <v>707</v>
      </c>
      <c r="C35" s="540" t="s">
        <v>205</v>
      </c>
      <c r="D35" s="541" t="s">
        <v>1260</v>
      </c>
      <c r="E35" s="345" t="s">
        <v>708</v>
      </c>
      <c r="F35" s="351">
        <v>94</v>
      </c>
      <c r="G35" s="351">
        <v>76</v>
      </c>
      <c r="H35" s="351">
        <v>18</v>
      </c>
      <c r="I35" s="502" t="s">
        <v>1499</v>
      </c>
      <c r="J35" s="328">
        <v>0</v>
      </c>
      <c r="K35" s="502">
        <v>76</v>
      </c>
      <c r="L35" s="352" t="s">
        <v>203</v>
      </c>
      <c r="M35" s="542" t="s">
        <v>197</v>
      </c>
      <c r="N35" s="351"/>
      <c r="O35" s="351"/>
      <c r="P35" s="351"/>
      <c r="Q35" s="353" t="s">
        <v>709</v>
      </c>
      <c r="R35" s="328">
        <v>0.28000000000000003</v>
      </c>
      <c r="S35" s="349" t="s">
        <v>1155</v>
      </c>
      <c r="T35" s="328">
        <v>76</v>
      </c>
      <c r="U35" s="355">
        <f t="shared" si="0"/>
        <v>26.599999999999998</v>
      </c>
      <c r="V35" s="355">
        <f t="shared" si="1"/>
        <v>30.400000000000002</v>
      </c>
      <c r="W35" s="355">
        <f t="shared" si="2"/>
        <v>38</v>
      </c>
      <c r="X35" s="355">
        <f t="shared" si="3"/>
        <v>18.619999999999997</v>
      </c>
      <c r="Y35" s="355">
        <f t="shared" si="4"/>
        <v>7.9799999999999986</v>
      </c>
      <c r="Z35" s="373" t="s">
        <v>1156</v>
      </c>
      <c r="AA35" s="393"/>
      <c r="AB35" s="393"/>
      <c r="AC35" s="393"/>
      <c r="AD35" s="359"/>
      <c r="AE35" s="497"/>
      <c r="AF35" s="497"/>
      <c r="AG35" s="497"/>
      <c r="AH35" s="360"/>
      <c r="AI35" s="543"/>
      <c r="AJ35" s="351">
        <v>0</v>
      </c>
      <c r="AK35" s="351">
        <v>0</v>
      </c>
      <c r="AL35" s="351">
        <v>0</v>
      </c>
      <c r="AM35" s="351">
        <v>0</v>
      </c>
      <c r="AN35" s="328">
        <v>38</v>
      </c>
      <c r="AO35" s="328">
        <v>38</v>
      </c>
      <c r="AP35" s="328">
        <v>0</v>
      </c>
      <c r="AQ35" s="351">
        <v>0</v>
      </c>
      <c r="AR35" s="351">
        <v>0</v>
      </c>
      <c r="AS35" s="351">
        <v>0</v>
      </c>
      <c r="AT35" s="351">
        <v>0</v>
      </c>
      <c r="AU35" s="351">
        <v>0</v>
      </c>
      <c r="AV35" s="351">
        <v>0</v>
      </c>
      <c r="AW35" s="351">
        <v>0</v>
      </c>
      <c r="AX35" s="351">
        <v>0</v>
      </c>
      <c r="AY35" s="480">
        <f t="shared" si="5"/>
        <v>76</v>
      </c>
      <c r="BF35" s="42">
        <v>0</v>
      </c>
      <c r="BG35" s="42">
        <v>0</v>
      </c>
      <c r="BH35" s="42">
        <v>0</v>
      </c>
      <c r="BI35" s="42">
        <v>0</v>
      </c>
      <c r="BJ35" s="42">
        <v>13</v>
      </c>
      <c r="BK35" s="42">
        <v>14</v>
      </c>
      <c r="BL35" s="42">
        <v>0</v>
      </c>
      <c r="BM35" s="42">
        <v>0</v>
      </c>
      <c r="BN35" s="42">
        <v>0</v>
      </c>
      <c r="BO35" s="42">
        <v>0</v>
      </c>
      <c r="BP35" s="42">
        <v>0</v>
      </c>
      <c r="BQ35" s="42">
        <v>0</v>
      </c>
      <c r="BR35" s="42">
        <v>0</v>
      </c>
      <c r="BS35" s="42">
        <v>0</v>
      </c>
      <c r="BT35" s="42">
        <v>0</v>
      </c>
      <c r="BU35" s="275">
        <f t="shared" si="6"/>
        <v>27</v>
      </c>
    </row>
    <row r="36" spans="1:73" ht="126.75" customHeight="1" x14ac:dyDescent="0.45">
      <c r="A36" s="365">
        <v>32</v>
      </c>
      <c r="B36" s="544" t="s">
        <v>710</v>
      </c>
      <c r="C36" s="544" t="s">
        <v>711</v>
      </c>
      <c r="D36" s="550" t="s">
        <v>1259</v>
      </c>
      <c r="E36" s="363" t="s">
        <v>712</v>
      </c>
      <c r="F36" s="368">
        <v>0</v>
      </c>
      <c r="G36" s="368">
        <v>0</v>
      </c>
      <c r="H36" s="368">
        <v>0</v>
      </c>
      <c r="I36" s="341" t="s">
        <v>588</v>
      </c>
      <c r="J36" s="341">
        <v>0</v>
      </c>
      <c r="K36" s="368">
        <v>0</v>
      </c>
      <c r="L36" s="367" t="s">
        <v>224</v>
      </c>
      <c r="M36" s="341" t="s">
        <v>197</v>
      </c>
      <c r="N36" s="341"/>
      <c r="O36" s="341"/>
      <c r="P36" s="341"/>
      <c r="Q36" s="340" t="s">
        <v>713</v>
      </c>
      <c r="R36" s="341">
        <v>0.08</v>
      </c>
      <c r="S36" s="365" t="s">
        <v>1421</v>
      </c>
      <c r="T36" s="368">
        <v>0</v>
      </c>
      <c r="U36" s="340">
        <f t="shared" si="0"/>
        <v>0</v>
      </c>
      <c r="V36" s="340">
        <f t="shared" si="1"/>
        <v>0</v>
      </c>
      <c r="W36" s="340">
        <f t="shared" si="2"/>
        <v>0</v>
      </c>
      <c r="X36" s="340">
        <f t="shared" si="3"/>
        <v>0</v>
      </c>
      <c r="Y36" s="340">
        <f t="shared" si="4"/>
        <v>0</v>
      </c>
      <c r="Z36" s="365" t="s">
        <v>38</v>
      </c>
      <c r="AA36" s="393"/>
      <c r="AB36" s="393"/>
      <c r="AC36" s="393"/>
      <c r="AD36" s="359"/>
      <c r="AE36" s="497"/>
      <c r="AF36" s="497"/>
      <c r="AG36" s="497"/>
      <c r="AH36" s="360"/>
      <c r="AI36" s="543"/>
      <c r="AJ36" s="434">
        <v>0</v>
      </c>
      <c r="AK36" s="434">
        <v>0</v>
      </c>
      <c r="AL36" s="434">
        <v>0</v>
      </c>
      <c r="AM36" s="434">
        <v>0</v>
      </c>
      <c r="AN36" s="434">
        <v>0</v>
      </c>
      <c r="AO36" s="434">
        <v>0</v>
      </c>
      <c r="AP36" s="434">
        <v>0</v>
      </c>
      <c r="AQ36" s="434">
        <v>0</v>
      </c>
      <c r="AR36" s="434">
        <v>0</v>
      </c>
      <c r="AS36" s="434">
        <v>0</v>
      </c>
      <c r="AT36" s="434">
        <v>0</v>
      </c>
      <c r="AU36" s="434">
        <v>0</v>
      </c>
      <c r="AV36" s="434">
        <v>0</v>
      </c>
      <c r="AW36" s="434">
        <v>0</v>
      </c>
      <c r="AX36" s="434">
        <v>0</v>
      </c>
      <c r="AY36" s="480">
        <f t="shared" si="5"/>
        <v>0</v>
      </c>
      <c r="BU36" s="275">
        <f t="shared" si="6"/>
        <v>0</v>
      </c>
    </row>
    <row r="37" spans="1:73" ht="213.75" customHeight="1" x14ac:dyDescent="0.45">
      <c r="A37" s="349">
        <v>33</v>
      </c>
      <c r="B37" s="540" t="s">
        <v>714</v>
      </c>
      <c r="C37" s="540" t="s">
        <v>715</v>
      </c>
      <c r="D37" s="540" t="s">
        <v>716</v>
      </c>
      <c r="E37" s="373" t="s">
        <v>1261</v>
      </c>
      <c r="F37" s="328">
        <v>210</v>
      </c>
      <c r="G37" s="328">
        <v>152</v>
      </c>
      <c r="H37" s="328">
        <v>58</v>
      </c>
      <c r="I37" s="351" t="s">
        <v>588</v>
      </c>
      <c r="J37" s="351">
        <v>0</v>
      </c>
      <c r="K37" s="406">
        <v>152</v>
      </c>
      <c r="L37" s="352" t="s">
        <v>224</v>
      </c>
      <c r="M37" s="542" t="s">
        <v>197</v>
      </c>
      <c r="N37" s="351"/>
      <c r="O37" s="351"/>
      <c r="P37" s="351"/>
      <c r="Q37" s="353" t="s">
        <v>713</v>
      </c>
      <c r="R37" s="351">
        <v>0.89</v>
      </c>
      <c r="S37" s="373" t="s">
        <v>1422</v>
      </c>
      <c r="T37" s="328">
        <v>152</v>
      </c>
      <c r="U37" s="355">
        <f t="shared" si="0"/>
        <v>53.199999999999996</v>
      </c>
      <c r="V37" s="355">
        <f t="shared" si="1"/>
        <v>60.800000000000004</v>
      </c>
      <c r="W37" s="355">
        <f t="shared" si="2"/>
        <v>76</v>
      </c>
      <c r="X37" s="355">
        <f t="shared" si="3"/>
        <v>37.239999999999995</v>
      </c>
      <c r="Y37" s="355">
        <f t="shared" si="4"/>
        <v>15.959999999999997</v>
      </c>
      <c r="Z37" s="373" t="s">
        <v>1423</v>
      </c>
      <c r="AA37" s="393"/>
      <c r="AB37" s="393"/>
      <c r="AC37" s="393"/>
      <c r="AD37" s="359"/>
      <c r="AE37" s="497"/>
      <c r="AF37" s="497"/>
      <c r="AG37" s="497"/>
      <c r="AH37" s="360"/>
      <c r="AI37" s="543"/>
      <c r="AJ37" s="351">
        <v>0</v>
      </c>
      <c r="AK37" s="351">
        <v>0</v>
      </c>
      <c r="AL37" s="351">
        <v>0</v>
      </c>
      <c r="AM37" s="351">
        <v>0</v>
      </c>
      <c r="AN37" s="351">
        <v>0</v>
      </c>
      <c r="AO37" s="351">
        <v>0</v>
      </c>
      <c r="AP37" s="328">
        <v>0</v>
      </c>
      <c r="AQ37" s="328">
        <v>38</v>
      </c>
      <c r="AR37" s="328">
        <v>38</v>
      </c>
      <c r="AS37" s="328">
        <v>38</v>
      </c>
      <c r="AT37" s="328">
        <v>38</v>
      </c>
      <c r="AU37" s="328">
        <v>0</v>
      </c>
      <c r="AV37" s="328">
        <v>0</v>
      </c>
      <c r="AW37" s="351">
        <v>0</v>
      </c>
      <c r="AX37" s="351">
        <v>0</v>
      </c>
      <c r="AY37" s="480">
        <f t="shared" si="5"/>
        <v>152</v>
      </c>
      <c r="BF37" s="42">
        <v>0</v>
      </c>
      <c r="BG37" s="42">
        <v>0</v>
      </c>
      <c r="BH37" s="42">
        <v>0</v>
      </c>
      <c r="BI37" s="42">
        <v>0</v>
      </c>
      <c r="BJ37" s="42">
        <v>0</v>
      </c>
      <c r="BK37" s="42">
        <v>0</v>
      </c>
      <c r="BL37" s="42">
        <v>0</v>
      </c>
      <c r="BM37" s="42">
        <v>27</v>
      </c>
      <c r="BN37" s="42">
        <v>27</v>
      </c>
      <c r="BO37" s="42">
        <v>27</v>
      </c>
      <c r="BP37" s="42">
        <v>27</v>
      </c>
      <c r="BQ37" s="42">
        <v>28</v>
      </c>
      <c r="BR37" s="42">
        <v>28</v>
      </c>
      <c r="BS37" s="42">
        <v>0</v>
      </c>
      <c r="BT37" s="42">
        <v>0</v>
      </c>
      <c r="BU37" s="275">
        <f t="shared" si="6"/>
        <v>164</v>
      </c>
    </row>
    <row r="38" spans="1:73" ht="85.5" x14ac:dyDescent="0.45">
      <c r="A38" s="365">
        <v>34</v>
      </c>
      <c r="B38" s="544" t="s">
        <v>717</v>
      </c>
      <c r="C38" s="544" t="s">
        <v>718</v>
      </c>
      <c r="D38" s="544" t="s">
        <v>1262</v>
      </c>
      <c r="E38" s="365" t="s">
        <v>1263</v>
      </c>
      <c r="F38" s="341">
        <v>21</v>
      </c>
      <c r="G38" s="341">
        <v>6</v>
      </c>
      <c r="H38" s="341">
        <v>15</v>
      </c>
      <c r="I38" s="368" t="s">
        <v>1157</v>
      </c>
      <c r="J38" s="341" t="s">
        <v>38</v>
      </c>
      <c r="K38" s="368">
        <v>0</v>
      </c>
      <c r="L38" s="367" t="s">
        <v>203</v>
      </c>
      <c r="M38" s="341" t="s">
        <v>197</v>
      </c>
      <c r="N38" s="341"/>
      <c r="O38" s="341"/>
      <c r="P38" s="341"/>
      <c r="Q38" s="340" t="s">
        <v>719</v>
      </c>
      <c r="R38" s="341">
        <v>0.2</v>
      </c>
      <c r="S38" s="365" t="s">
        <v>1350</v>
      </c>
      <c r="T38" s="341">
        <v>0</v>
      </c>
      <c r="U38" s="340">
        <f t="shared" si="0"/>
        <v>0</v>
      </c>
      <c r="V38" s="340">
        <f t="shared" si="1"/>
        <v>0</v>
      </c>
      <c r="W38" s="340">
        <f t="shared" si="2"/>
        <v>0</v>
      </c>
      <c r="X38" s="340">
        <f t="shared" si="3"/>
        <v>0</v>
      </c>
      <c r="Y38" s="340">
        <f t="shared" si="4"/>
        <v>0</v>
      </c>
      <c r="Z38" s="365" t="s">
        <v>38</v>
      </c>
      <c r="AA38" s="393"/>
      <c r="AB38" s="393"/>
      <c r="AC38" s="393"/>
      <c r="AD38" s="359"/>
      <c r="AE38" s="497"/>
      <c r="AF38" s="497"/>
      <c r="AG38" s="497"/>
      <c r="AH38" s="360"/>
      <c r="AI38" s="543"/>
      <c r="AJ38" s="434">
        <v>0</v>
      </c>
      <c r="AK38" s="434">
        <v>0</v>
      </c>
      <c r="AL38" s="434">
        <v>0</v>
      </c>
      <c r="AM38" s="434">
        <v>0</v>
      </c>
      <c r="AN38" s="434">
        <v>0</v>
      </c>
      <c r="AO38" s="434">
        <v>0</v>
      </c>
      <c r="AP38" s="434">
        <v>0</v>
      </c>
      <c r="AQ38" s="434">
        <v>0</v>
      </c>
      <c r="AR38" s="434">
        <v>0</v>
      </c>
      <c r="AS38" s="434">
        <v>0</v>
      </c>
      <c r="AT38" s="434">
        <v>0</v>
      </c>
      <c r="AU38" s="434">
        <v>0</v>
      </c>
      <c r="AV38" s="434">
        <v>0</v>
      </c>
      <c r="AW38" s="434">
        <v>0</v>
      </c>
      <c r="AX38" s="434">
        <v>0</v>
      </c>
      <c r="AY38" s="480">
        <f t="shared" si="5"/>
        <v>0</v>
      </c>
      <c r="BU38" s="275">
        <f t="shared" si="6"/>
        <v>0</v>
      </c>
    </row>
    <row r="39" spans="1:73" ht="42.75" x14ac:dyDescent="0.45">
      <c r="A39" s="365">
        <v>35</v>
      </c>
      <c r="B39" s="544" t="s">
        <v>720</v>
      </c>
      <c r="C39" s="544" t="s">
        <v>721</v>
      </c>
      <c r="D39" s="550" t="s">
        <v>1264</v>
      </c>
      <c r="E39" s="365" t="s">
        <v>722</v>
      </c>
      <c r="F39" s="341">
        <v>36</v>
      </c>
      <c r="G39" s="341">
        <v>32</v>
      </c>
      <c r="H39" s="341">
        <v>4</v>
      </c>
      <c r="I39" s="341" t="s">
        <v>514</v>
      </c>
      <c r="J39" s="341">
        <v>0</v>
      </c>
      <c r="K39" s="368">
        <v>32</v>
      </c>
      <c r="L39" s="367" t="s">
        <v>224</v>
      </c>
      <c r="M39" s="341" t="s">
        <v>197</v>
      </c>
      <c r="N39" s="341"/>
      <c r="O39" s="341"/>
      <c r="P39" s="341"/>
      <c r="Q39" s="340" t="s">
        <v>713</v>
      </c>
      <c r="R39" s="341">
        <v>0.18</v>
      </c>
      <c r="S39" s="365" t="s">
        <v>1265</v>
      </c>
      <c r="T39" s="341">
        <v>0</v>
      </c>
      <c r="U39" s="340">
        <f t="shared" si="0"/>
        <v>0</v>
      </c>
      <c r="V39" s="340">
        <f t="shared" si="1"/>
        <v>0</v>
      </c>
      <c r="W39" s="340">
        <f t="shared" si="2"/>
        <v>0</v>
      </c>
      <c r="X39" s="340">
        <f t="shared" si="3"/>
        <v>0</v>
      </c>
      <c r="Y39" s="340">
        <f t="shared" si="4"/>
        <v>0</v>
      </c>
      <c r="Z39" s="365" t="s">
        <v>38</v>
      </c>
      <c r="AA39" s="393"/>
      <c r="AB39" s="393"/>
      <c r="AC39" s="393"/>
      <c r="AD39" s="359"/>
      <c r="AE39" s="497"/>
      <c r="AF39" s="497"/>
      <c r="AG39" s="497"/>
      <c r="AH39" s="360"/>
      <c r="AI39" s="543"/>
      <c r="AJ39" s="434">
        <v>0</v>
      </c>
      <c r="AK39" s="434">
        <v>0</v>
      </c>
      <c r="AL39" s="434">
        <v>0</v>
      </c>
      <c r="AM39" s="434">
        <v>0</v>
      </c>
      <c r="AN39" s="434">
        <v>0</v>
      </c>
      <c r="AO39" s="434">
        <v>0</v>
      </c>
      <c r="AP39" s="434">
        <v>0</v>
      </c>
      <c r="AQ39" s="434">
        <v>0</v>
      </c>
      <c r="AR39" s="434">
        <v>0</v>
      </c>
      <c r="AS39" s="434">
        <v>0</v>
      </c>
      <c r="AT39" s="434">
        <v>0</v>
      </c>
      <c r="AU39" s="434">
        <v>0</v>
      </c>
      <c r="AV39" s="434">
        <v>0</v>
      </c>
      <c r="AW39" s="434">
        <v>0</v>
      </c>
      <c r="AX39" s="434">
        <v>0</v>
      </c>
      <c r="AY39" s="480">
        <f t="shared" si="5"/>
        <v>0</v>
      </c>
      <c r="BU39" s="275">
        <f t="shared" si="6"/>
        <v>0</v>
      </c>
    </row>
    <row r="40" spans="1:73" ht="57" x14ac:dyDescent="0.45">
      <c r="A40" s="365">
        <v>36</v>
      </c>
      <c r="B40" s="544" t="s">
        <v>38</v>
      </c>
      <c r="C40" s="544" t="s">
        <v>724</v>
      </c>
      <c r="D40" s="550" t="s">
        <v>725</v>
      </c>
      <c r="E40" s="363" t="s">
        <v>605</v>
      </c>
      <c r="F40" s="341">
        <v>32</v>
      </c>
      <c r="G40" s="341">
        <v>25</v>
      </c>
      <c r="H40" s="341">
        <v>7</v>
      </c>
      <c r="I40" s="341" t="s">
        <v>1162</v>
      </c>
      <c r="J40" s="341">
        <v>0</v>
      </c>
      <c r="K40" s="368">
        <v>25</v>
      </c>
      <c r="L40" s="367" t="s">
        <v>203</v>
      </c>
      <c r="M40" s="341" t="s">
        <v>197</v>
      </c>
      <c r="N40" s="341"/>
      <c r="O40" s="341"/>
      <c r="P40" s="341"/>
      <c r="Q40" s="340" t="s">
        <v>726</v>
      </c>
      <c r="R40" s="341">
        <v>0.16</v>
      </c>
      <c r="S40" s="365" t="s">
        <v>1163</v>
      </c>
      <c r="T40" s="341">
        <v>0</v>
      </c>
      <c r="U40" s="340">
        <f t="shared" si="0"/>
        <v>0</v>
      </c>
      <c r="V40" s="340">
        <f t="shared" si="1"/>
        <v>0</v>
      </c>
      <c r="W40" s="340">
        <f t="shared" si="2"/>
        <v>0</v>
      </c>
      <c r="X40" s="340">
        <f t="shared" si="3"/>
        <v>0</v>
      </c>
      <c r="Y40" s="340">
        <f t="shared" si="4"/>
        <v>0</v>
      </c>
      <c r="Z40" s="365" t="s">
        <v>38</v>
      </c>
      <c r="AA40" s="393"/>
      <c r="AB40" s="393"/>
      <c r="AC40" s="393"/>
      <c r="AD40" s="359"/>
      <c r="AE40" s="497"/>
      <c r="AF40" s="497"/>
      <c r="AG40" s="497"/>
      <c r="AH40" s="360"/>
      <c r="AI40" s="543"/>
      <c r="AJ40" s="434">
        <v>0</v>
      </c>
      <c r="AK40" s="434">
        <v>0</v>
      </c>
      <c r="AL40" s="434">
        <v>0</v>
      </c>
      <c r="AM40" s="434">
        <v>0</v>
      </c>
      <c r="AN40" s="434">
        <v>0</v>
      </c>
      <c r="AO40" s="434">
        <v>0</v>
      </c>
      <c r="AP40" s="434">
        <v>0</v>
      </c>
      <c r="AQ40" s="434">
        <v>0</v>
      </c>
      <c r="AR40" s="434">
        <v>0</v>
      </c>
      <c r="AS40" s="434">
        <v>0</v>
      </c>
      <c r="AT40" s="434">
        <v>0</v>
      </c>
      <c r="AU40" s="434">
        <v>0</v>
      </c>
      <c r="AV40" s="434">
        <v>0</v>
      </c>
      <c r="AW40" s="434">
        <v>0</v>
      </c>
      <c r="AX40" s="434">
        <v>0</v>
      </c>
      <c r="AY40" s="480">
        <f t="shared" si="5"/>
        <v>0</v>
      </c>
      <c r="BU40" s="275">
        <f t="shared" si="6"/>
        <v>0</v>
      </c>
    </row>
    <row r="41" spans="1:73" ht="71.25" x14ac:dyDescent="0.45">
      <c r="A41" s="365">
        <v>37</v>
      </c>
      <c r="B41" s="544" t="s">
        <v>727</v>
      </c>
      <c r="C41" s="544" t="s">
        <v>728</v>
      </c>
      <c r="D41" s="544" t="s">
        <v>1266</v>
      </c>
      <c r="E41" s="363" t="s">
        <v>712</v>
      </c>
      <c r="F41" s="368">
        <v>21</v>
      </c>
      <c r="G41" s="341">
        <v>21</v>
      </c>
      <c r="H41" s="341">
        <v>0</v>
      </c>
      <c r="I41" s="341" t="s">
        <v>436</v>
      </c>
      <c r="J41" s="341">
        <v>0</v>
      </c>
      <c r="K41" s="368">
        <v>0</v>
      </c>
      <c r="L41" s="367" t="s">
        <v>224</v>
      </c>
      <c r="M41" s="341" t="s">
        <v>197</v>
      </c>
      <c r="N41" s="341"/>
      <c r="O41" s="341"/>
      <c r="P41" s="341"/>
      <c r="Q41" s="340" t="s">
        <v>729</v>
      </c>
      <c r="R41" s="341">
        <v>0.17</v>
      </c>
      <c r="S41" s="365" t="s">
        <v>1500</v>
      </c>
      <c r="T41" s="341">
        <v>0</v>
      </c>
      <c r="U41" s="340">
        <f t="shared" si="0"/>
        <v>0</v>
      </c>
      <c r="V41" s="340">
        <f t="shared" si="1"/>
        <v>0</v>
      </c>
      <c r="W41" s="340">
        <f t="shared" si="2"/>
        <v>0</v>
      </c>
      <c r="X41" s="340">
        <f t="shared" si="3"/>
        <v>0</v>
      </c>
      <c r="Y41" s="340">
        <f t="shared" si="4"/>
        <v>0</v>
      </c>
      <c r="Z41" s="365" t="s">
        <v>38</v>
      </c>
      <c r="AA41" s="393"/>
      <c r="AB41" s="393"/>
      <c r="AC41" s="393"/>
      <c r="AD41" s="359"/>
      <c r="AE41" s="497"/>
      <c r="AF41" s="497"/>
      <c r="AG41" s="497"/>
      <c r="AH41" s="360"/>
      <c r="AI41" s="543"/>
      <c r="AJ41" s="434">
        <v>0</v>
      </c>
      <c r="AK41" s="434">
        <v>0</v>
      </c>
      <c r="AL41" s="434">
        <v>0</v>
      </c>
      <c r="AM41" s="434">
        <v>0</v>
      </c>
      <c r="AN41" s="434">
        <v>0</v>
      </c>
      <c r="AO41" s="434">
        <v>0</v>
      </c>
      <c r="AP41" s="434">
        <v>0</v>
      </c>
      <c r="AQ41" s="434">
        <v>0</v>
      </c>
      <c r="AR41" s="434">
        <v>0</v>
      </c>
      <c r="AS41" s="434">
        <v>0</v>
      </c>
      <c r="AT41" s="434">
        <v>0</v>
      </c>
      <c r="AU41" s="434">
        <v>0</v>
      </c>
      <c r="AV41" s="434">
        <v>0</v>
      </c>
      <c r="AW41" s="434">
        <v>0</v>
      </c>
      <c r="AX41" s="434">
        <v>0</v>
      </c>
      <c r="AY41" s="480">
        <f t="shared" si="5"/>
        <v>0</v>
      </c>
      <c r="BU41" s="275">
        <f t="shared" si="6"/>
        <v>0</v>
      </c>
    </row>
    <row r="42" spans="1:73" ht="85.5" x14ac:dyDescent="0.45">
      <c r="A42" s="365">
        <v>38</v>
      </c>
      <c r="B42" s="544" t="s">
        <v>38</v>
      </c>
      <c r="C42" s="544" t="s">
        <v>730</v>
      </c>
      <c r="D42" s="544" t="s">
        <v>731</v>
      </c>
      <c r="E42" s="363" t="s">
        <v>732</v>
      </c>
      <c r="F42" s="368" t="s">
        <v>1165</v>
      </c>
      <c r="G42" s="341">
        <v>267</v>
      </c>
      <c r="H42" s="341">
        <v>129</v>
      </c>
      <c r="I42" s="368" t="s">
        <v>733</v>
      </c>
      <c r="J42" s="341" t="s">
        <v>1166</v>
      </c>
      <c r="K42" s="368">
        <v>0</v>
      </c>
      <c r="L42" s="367" t="s">
        <v>203</v>
      </c>
      <c r="M42" s="341" t="s">
        <v>197</v>
      </c>
      <c r="N42" s="341"/>
      <c r="O42" s="341"/>
      <c r="P42" s="341"/>
      <c r="Q42" s="341" t="s">
        <v>147</v>
      </c>
      <c r="R42" s="341">
        <v>1.59</v>
      </c>
      <c r="S42" s="365" t="s">
        <v>1267</v>
      </c>
      <c r="T42" s="341">
        <v>0</v>
      </c>
      <c r="U42" s="340">
        <f t="shared" si="0"/>
        <v>0</v>
      </c>
      <c r="V42" s="340">
        <f t="shared" si="1"/>
        <v>0</v>
      </c>
      <c r="W42" s="340">
        <f t="shared" si="2"/>
        <v>0</v>
      </c>
      <c r="X42" s="340">
        <f t="shared" si="3"/>
        <v>0</v>
      </c>
      <c r="Y42" s="340">
        <f t="shared" si="4"/>
        <v>0</v>
      </c>
      <c r="Z42" s="365" t="s">
        <v>38</v>
      </c>
      <c r="AA42" s="393"/>
      <c r="AB42" s="393"/>
      <c r="AC42" s="393"/>
      <c r="AD42" s="359"/>
      <c r="AE42" s="497"/>
      <c r="AF42" s="497"/>
      <c r="AG42" s="497"/>
      <c r="AH42" s="360"/>
      <c r="AI42" s="543"/>
      <c r="AJ42" s="434">
        <v>0</v>
      </c>
      <c r="AK42" s="434">
        <v>0</v>
      </c>
      <c r="AL42" s="434">
        <v>0</v>
      </c>
      <c r="AM42" s="434">
        <v>0</v>
      </c>
      <c r="AN42" s="434">
        <v>0</v>
      </c>
      <c r="AO42" s="434">
        <v>0</v>
      </c>
      <c r="AP42" s="434">
        <v>0</v>
      </c>
      <c r="AQ42" s="434">
        <v>0</v>
      </c>
      <c r="AR42" s="434">
        <v>0</v>
      </c>
      <c r="AS42" s="434">
        <v>0</v>
      </c>
      <c r="AT42" s="434">
        <v>0</v>
      </c>
      <c r="AU42" s="434">
        <v>0</v>
      </c>
      <c r="AV42" s="434">
        <v>0</v>
      </c>
      <c r="AW42" s="434">
        <v>0</v>
      </c>
      <c r="AX42" s="434">
        <v>0</v>
      </c>
      <c r="AY42" s="480">
        <f t="shared" si="5"/>
        <v>0</v>
      </c>
      <c r="BU42" s="275">
        <f t="shared" si="6"/>
        <v>0</v>
      </c>
    </row>
    <row r="43" spans="1:73" ht="99.75" x14ac:dyDescent="0.45">
      <c r="A43" s="349">
        <v>39</v>
      </c>
      <c r="B43" s="540" t="s">
        <v>734</v>
      </c>
      <c r="C43" s="540" t="s">
        <v>735</v>
      </c>
      <c r="D43" s="540" t="s">
        <v>736</v>
      </c>
      <c r="E43" s="349" t="s">
        <v>1268</v>
      </c>
      <c r="F43" s="351">
        <v>318</v>
      </c>
      <c r="G43" s="351">
        <v>318</v>
      </c>
      <c r="H43" s="351">
        <v>0</v>
      </c>
      <c r="I43" s="328" t="s">
        <v>1167</v>
      </c>
      <c r="J43" s="351">
        <v>0</v>
      </c>
      <c r="K43" s="406">
        <v>318</v>
      </c>
      <c r="L43" s="352" t="s">
        <v>203</v>
      </c>
      <c r="M43" s="542" t="s">
        <v>197</v>
      </c>
      <c r="N43" s="351">
        <v>516539</v>
      </c>
      <c r="O43" s="351">
        <v>180689</v>
      </c>
      <c r="P43" s="351">
        <v>12130220</v>
      </c>
      <c r="Q43" s="351" t="s">
        <v>147</v>
      </c>
      <c r="R43" s="351">
        <v>1.49</v>
      </c>
      <c r="S43" s="373" t="s">
        <v>1502</v>
      </c>
      <c r="T43" s="328">
        <v>318</v>
      </c>
      <c r="U43" s="355">
        <f t="shared" si="0"/>
        <v>111.3</v>
      </c>
      <c r="V43" s="355">
        <f t="shared" si="1"/>
        <v>127.2</v>
      </c>
      <c r="W43" s="355">
        <f t="shared" si="2"/>
        <v>159</v>
      </c>
      <c r="X43" s="355">
        <f t="shared" si="3"/>
        <v>77.91</v>
      </c>
      <c r="Y43" s="355">
        <f t="shared" si="4"/>
        <v>33.39</v>
      </c>
      <c r="Z43" s="373" t="s">
        <v>1501</v>
      </c>
      <c r="AA43" s="393"/>
      <c r="AB43" s="393"/>
      <c r="AC43" s="393"/>
      <c r="AD43" s="359"/>
      <c r="AE43" s="497"/>
      <c r="AF43" s="497"/>
      <c r="AG43" s="497"/>
      <c r="AH43" s="360"/>
      <c r="AI43" s="543"/>
      <c r="AJ43" s="351">
        <v>0</v>
      </c>
      <c r="AK43" s="351">
        <v>0</v>
      </c>
      <c r="AL43" s="351">
        <v>0</v>
      </c>
      <c r="AM43" s="351">
        <v>0</v>
      </c>
      <c r="AN43" s="328">
        <v>0</v>
      </c>
      <c r="AO43" s="328">
        <v>106</v>
      </c>
      <c r="AP43" s="328">
        <v>106</v>
      </c>
      <c r="AQ43" s="328">
        <v>106</v>
      </c>
      <c r="AR43" s="403">
        <v>0</v>
      </c>
      <c r="AS43" s="351">
        <v>0</v>
      </c>
      <c r="AT43" s="351">
        <v>0</v>
      </c>
      <c r="AU43" s="351">
        <v>0</v>
      </c>
      <c r="AV43" s="351">
        <v>0</v>
      </c>
      <c r="AW43" s="351">
        <v>0</v>
      </c>
      <c r="AX43" s="351">
        <v>0</v>
      </c>
      <c r="AY43" s="480">
        <f t="shared" si="5"/>
        <v>318</v>
      </c>
      <c r="BF43" s="42">
        <v>0</v>
      </c>
      <c r="BG43" s="42">
        <v>0</v>
      </c>
      <c r="BH43" s="42">
        <v>0</v>
      </c>
      <c r="BI43" s="42">
        <v>0</v>
      </c>
      <c r="BJ43" s="42">
        <v>0</v>
      </c>
      <c r="BK43" s="42">
        <v>0</v>
      </c>
      <c r="BL43" s="42">
        <v>27</v>
      </c>
      <c r="BM43" s="42">
        <v>28</v>
      </c>
      <c r="BN43" s="42">
        <v>28</v>
      </c>
      <c r="BO43" s="42">
        <v>28</v>
      </c>
      <c r="BP43" s="42">
        <v>0</v>
      </c>
      <c r="BQ43" s="42">
        <v>0</v>
      </c>
      <c r="BR43" s="42">
        <v>0</v>
      </c>
      <c r="BS43" s="42">
        <v>0</v>
      </c>
      <c r="BT43" s="42">
        <v>0</v>
      </c>
      <c r="BU43" s="275">
        <f t="shared" si="6"/>
        <v>111</v>
      </c>
    </row>
    <row r="44" spans="1:73" ht="99.75" x14ac:dyDescent="0.45">
      <c r="A44" s="365">
        <v>40</v>
      </c>
      <c r="B44" s="544" t="s">
        <v>737</v>
      </c>
      <c r="C44" s="544" t="s">
        <v>738</v>
      </c>
      <c r="D44" s="544" t="s">
        <v>557</v>
      </c>
      <c r="E44" s="365" t="s">
        <v>1269</v>
      </c>
      <c r="F44" s="341">
        <v>225</v>
      </c>
      <c r="G44" s="341">
        <v>225</v>
      </c>
      <c r="H44" s="341">
        <v>0</v>
      </c>
      <c r="I44" s="341" t="s">
        <v>739</v>
      </c>
      <c r="J44" s="341">
        <v>179</v>
      </c>
      <c r="K44" s="368">
        <v>0</v>
      </c>
      <c r="L44" s="367" t="s">
        <v>224</v>
      </c>
      <c r="M44" s="341" t="s">
        <v>197</v>
      </c>
      <c r="N44" s="341"/>
      <c r="O44" s="341"/>
      <c r="P44" s="341"/>
      <c r="Q44" s="340" t="s">
        <v>559</v>
      </c>
      <c r="R44" s="341">
        <v>0.27</v>
      </c>
      <c r="S44" s="365" t="s">
        <v>1503</v>
      </c>
      <c r="T44" s="341">
        <v>0</v>
      </c>
      <c r="U44" s="340">
        <f t="shared" si="0"/>
        <v>0</v>
      </c>
      <c r="V44" s="340">
        <f t="shared" si="1"/>
        <v>0</v>
      </c>
      <c r="W44" s="340">
        <f t="shared" si="2"/>
        <v>0</v>
      </c>
      <c r="X44" s="340">
        <f t="shared" si="3"/>
        <v>0</v>
      </c>
      <c r="Y44" s="340">
        <f t="shared" si="4"/>
        <v>0</v>
      </c>
      <c r="Z44" s="365" t="s">
        <v>38</v>
      </c>
      <c r="AA44" s="393"/>
      <c r="AB44" s="393"/>
      <c r="AC44" s="393"/>
      <c r="AD44" s="359"/>
      <c r="AE44" s="497"/>
      <c r="AF44" s="497"/>
      <c r="AG44" s="497"/>
      <c r="AH44" s="360"/>
      <c r="AI44" s="543"/>
      <c r="AJ44" s="434">
        <v>0</v>
      </c>
      <c r="AK44" s="434">
        <v>0</v>
      </c>
      <c r="AL44" s="434">
        <v>0</v>
      </c>
      <c r="AM44" s="434">
        <v>0</v>
      </c>
      <c r="AN44" s="435">
        <v>0</v>
      </c>
      <c r="AO44" s="435">
        <v>0</v>
      </c>
      <c r="AP44" s="435">
        <v>0</v>
      </c>
      <c r="AQ44" s="435">
        <v>0</v>
      </c>
      <c r="AR44" s="434">
        <v>0</v>
      </c>
      <c r="AS44" s="434">
        <v>0</v>
      </c>
      <c r="AT44" s="434">
        <v>0</v>
      </c>
      <c r="AU44" s="434">
        <v>0</v>
      </c>
      <c r="AV44" s="434">
        <v>0</v>
      </c>
      <c r="AW44" s="434">
        <v>0</v>
      </c>
      <c r="AX44" s="434">
        <v>0</v>
      </c>
      <c r="AY44" s="480">
        <f t="shared" si="5"/>
        <v>0</v>
      </c>
      <c r="BF44" s="42">
        <v>0</v>
      </c>
      <c r="BG44" s="42">
        <v>0</v>
      </c>
      <c r="BH44" s="42">
        <v>0</v>
      </c>
      <c r="BI44" s="42">
        <v>0</v>
      </c>
      <c r="BJ44" s="42">
        <v>0</v>
      </c>
      <c r="BK44" s="42">
        <v>26</v>
      </c>
      <c r="BL44" s="42">
        <v>26</v>
      </c>
      <c r="BM44" s="42">
        <v>27</v>
      </c>
      <c r="BN44" s="42">
        <v>0</v>
      </c>
      <c r="BO44" s="42">
        <v>0</v>
      </c>
      <c r="BP44" s="42">
        <v>0</v>
      </c>
      <c r="BQ44" s="42">
        <v>0</v>
      </c>
      <c r="BR44" s="42">
        <v>0</v>
      </c>
      <c r="BS44" s="42">
        <v>0</v>
      </c>
      <c r="BT44" s="42">
        <v>0</v>
      </c>
      <c r="BU44" s="275">
        <f t="shared" si="6"/>
        <v>79</v>
      </c>
    </row>
    <row r="45" spans="1:73" ht="57" x14ac:dyDescent="0.45">
      <c r="A45" s="349">
        <v>41</v>
      </c>
      <c r="B45" s="540" t="s">
        <v>740</v>
      </c>
      <c r="C45" s="540" t="s">
        <v>214</v>
      </c>
      <c r="D45" s="540" t="s">
        <v>741</v>
      </c>
      <c r="E45" s="373" t="s">
        <v>629</v>
      </c>
      <c r="F45" s="351">
        <v>172</v>
      </c>
      <c r="G45" s="351">
        <v>172</v>
      </c>
      <c r="H45" s="351">
        <v>0</v>
      </c>
      <c r="I45" s="328" t="s">
        <v>1168</v>
      </c>
      <c r="J45" s="351" t="s">
        <v>742</v>
      </c>
      <c r="K45" s="406">
        <v>172</v>
      </c>
      <c r="L45" s="352" t="s">
        <v>196</v>
      </c>
      <c r="M45" s="542" t="s">
        <v>197</v>
      </c>
      <c r="N45" s="351">
        <v>516846</v>
      </c>
      <c r="O45" s="351">
        <v>180863</v>
      </c>
      <c r="P45" s="351">
        <v>12132967</v>
      </c>
      <c r="Q45" s="353" t="s">
        <v>213</v>
      </c>
      <c r="R45" s="351">
        <v>0.99</v>
      </c>
      <c r="S45" s="373" t="s">
        <v>1504</v>
      </c>
      <c r="T45" s="351">
        <v>172</v>
      </c>
      <c r="U45" s="355">
        <f t="shared" si="0"/>
        <v>60.199999999999996</v>
      </c>
      <c r="V45" s="355">
        <f t="shared" si="1"/>
        <v>68.8</v>
      </c>
      <c r="W45" s="355">
        <f t="shared" si="2"/>
        <v>86</v>
      </c>
      <c r="X45" s="355">
        <f t="shared" si="3"/>
        <v>42.139999999999993</v>
      </c>
      <c r="Y45" s="355">
        <f t="shared" si="4"/>
        <v>18.059999999999999</v>
      </c>
      <c r="Z45" s="373" t="s">
        <v>743</v>
      </c>
      <c r="AA45" s="393"/>
      <c r="AB45" s="393"/>
      <c r="AC45" s="393"/>
      <c r="AD45" s="359"/>
      <c r="AE45" s="497"/>
      <c r="AF45" s="497"/>
      <c r="AG45" s="497"/>
      <c r="AH45" s="360"/>
      <c r="AI45" s="543"/>
      <c r="AJ45" s="351">
        <v>0</v>
      </c>
      <c r="AK45" s="351">
        <v>0</v>
      </c>
      <c r="AL45" s="351">
        <v>0</v>
      </c>
      <c r="AM45" s="351">
        <v>0</v>
      </c>
      <c r="AN45" s="328">
        <v>0</v>
      </c>
      <c r="AO45" s="328">
        <v>57</v>
      </c>
      <c r="AP45" s="328">
        <v>57</v>
      </c>
      <c r="AQ45" s="328">
        <v>58</v>
      </c>
      <c r="AR45" s="351">
        <v>0</v>
      </c>
      <c r="AS45" s="351">
        <v>0</v>
      </c>
      <c r="AT45" s="351">
        <v>0</v>
      </c>
      <c r="AU45" s="351">
        <v>0</v>
      </c>
      <c r="AV45" s="351">
        <v>0</v>
      </c>
      <c r="AW45" s="351">
        <v>0</v>
      </c>
      <c r="AX45" s="351">
        <v>0</v>
      </c>
      <c r="AY45" s="480">
        <f t="shared" si="5"/>
        <v>172</v>
      </c>
      <c r="BF45" s="42">
        <v>0</v>
      </c>
      <c r="BG45" s="42">
        <v>0</v>
      </c>
      <c r="BH45" s="42">
        <v>0</v>
      </c>
      <c r="BI45" s="42">
        <v>0</v>
      </c>
      <c r="BJ45" s="42">
        <v>0</v>
      </c>
      <c r="BK45" s="42">
        <v>20</v>
      </c>
      <c r="BL45" s="42">
        <v>20</v>
      </c>
      <c r="BM45" s="42">
        <v>20</v>
      </c>
      <c r="BN45" s="42">
        <v>0</v>
      </c>
      <c r="BO45" s="42">
        <v>0</v>
      </c>
      <c r="BP45" s="42">
        <v>0</v>
      </c>
      <c r="BQ45" s="42">
        <v>0</v>
      </c>
      <c r="BR45" s="42">
        <v>0</v>
      </c>
      <c r="BS45" s="42">
        <v>0</v>
      </c>
      <c r="BT45" s="42">
        <v>0</v>
      </c>
      <c r="BU45" s="275">
        <f t="shared" si="6"/>
        <v>60</v>
      </c>
    </row>
    <row r="46" spans="1:73" ht="42.75" x14ac:dyDescent="0.45">
      <c r="A46" s="373">
        <v>42</v>
      </c>
      <c r="B46" s="548" t="s">
        <v>744</v>
      </c>
      <c r="C46" s="540" t="s">
        <v>745</v>
      </c>
      <c r="D46" s="540" t="s">
        <v>746</v>
      </c>
      <c r="E46" s="373" t="s">
        <v>623</v>
      </c>
      <c r="F46" s="351">
        <v>79</v>
      </c>
      <c r="G46" s="351">
        <v>79</v>
      </c>
      <c r="H46" s="351">
        <v>0</v>
      </c>
      <c r="I46" s="351" t="s">
        <v>588</v>
      </c>
      <c r="J46" s="351">
        <v>0</v>
      </c>
      <c r="K46" s="406">
        <v>79</v>
      </c>
      <c r="L46" s="352" t="s">
        <v>233</v>
      </c>
      <c r="M46" s="542" t="s">
        <v>197</v>
      </c>
      <c r="N46" s="351"/>
      <c r="O46" s="351"/>
      <c r="P46" s="351"/>
      <c r="Q46" s="353" t="s">
        <v>147</v>
      </c>
      <c r="R46" s="351">
        <v>0.49</v>
      </c>
      <c r="S46" s="349" t="s">
        <v>747</v>
      </c>
      <c r="T46" s="328">
        <v>79</v>
      </c>
      <c r="U46" s="355">
        <f t="shared" si="0"/>
        <v>27.65</v>
      </c>
      <c r="V46" s="355">
        <f t="shared" si="1"/>
        <v>31.6</v>
      </c>
      <c r="W46" s="355">
        <f t="shared" si="2"/>
        <v>39.5</v>
      </c>
      <c r="X46" s="355">
        <f t="shared" si="3"/>
        <v>19.354999999999997</v>
      </c>
      <c r="Y46" s="355">
        <f t="shared" si="4"/>
        <v>8.2949999999999999</v>
      </c>
      <c r="Z46" s="373" t="s">
        <v>748</v>
      </c>
      <c r="AA46" s="393"/>
      <c r="AB46" s="393"/>
      <c r="AC46" s="393"/>
      <c r="AD46" s="359"/>
      <c r="AE46" s="497"/>
      <c r="AF46" s="497"/>
      <c r="AG46" s="497"/>
      <c r="AH46" s="360"/>
      <c r="AI46" s="543"/>
      <c r="AJ46" s="351">
        <v>0</v>
      </c>
      <c r="AK46" s="351">
        <v>0</v>
      </c>
      <c r="AL46" s="351">
        <v>0</v>
      </c>
      <c r="AM46" s="351">
        <v>0</v>
      </c>
      <c r="AN46" s="351">
        <v>0</v>
      </c>
      <c r="AO46" s="328">
        <v>0</v>
      </c>
      <c r="AP46" s="328">
        <v>26</v>
      </c>
      <c r="AQ46" s="328">
        <v>26</v>
      </c>
      <c r="AR46" s="328">
        <v>27</v>
      </c>
      <c r="AS46" s="328">
        <v>0</v>
      </c>
      <c r="AT46" s="351">
        <v>0</v>
      </c>
      <c r="AU46" s="351">
        <v>0</v>
      </c>
      <c r="AV46" s="351">
        <v>0</v>
      </c>
      <c r="AW46" s="351">
        <v>0</v>
      </c>
      <c r="AX46" s="351">
        <v>0</v>
      </c>
      <c r="AY46" s="480">
        <f t="shared" si="5"/>
        <v>79</v>
      </c>
      <c r="BF46" s="42">
        <v>0</v>
      </c>
      <c r="BG46" s="42">
        <v>0</v>
      </c>
      <c r="BH46" s="42">
        <v>0</v>
      </c>
      <c r="BI46" s="42">
        <v>0</v>
      </c>
      <c r="BJ46" s="42">
        <v>0</v>
      </c>
      <c r="BK46" s="42">
        <v>0</v>
      </c>
      <c r="BL46" s="42">
        <v>9</v>
      </c>
      <c r="BM46" s="42">
        <v>9</v>
      </c>
      <c r="BN46" s="42">
        <v>10</v>
      </c>
      <c r="BO46" s="42">
        <v>0</v>
      </c>
      <c r="BP46" s="42">
        <v>0</v>
      </c>
      <c r="BQ46" s="42">
        <v>0</v>
      </c>
      <c r="BR46" s="42">
        <v>0</v>
      </c>
      <c r="BS46" s="42">
        <v>0</v>
      </c>
      <c r="BT46" s="42">
        <v>0</v>
      </c>
      <c r="BU46" s="275">
        <f t="shared" si="6"/>
        <v>28</v>
      </c>
    </row>
    <row r="47" spans="1:73" ht="85.5" x14ac:dyDescent="0.45">
      <c r="A47" s="349">
        <v>43</v>
      </c>
      <c r="B47" s="540" t="s">
        <v>527</v>
      </c>
      <c r="C47" s="540" t="s">
        <v>749</v>
      </c>
      <c r="D47" s="540" t="s">
        <v>750</v>
      </c>
      <c r="E47" s="373" t="s">
        <v>1169</v>
      </c>
      <c r="F47" s="328">
        <v>295</v>
      </c>
      <c r="G47" s="328">
        <v>295</v>
      </c>
      <c r="H47" s="351">
        <v>0</v>
      </c>
      <c r="I47" s="351" t="s">
        <v>588</v>
      </c>
      <c r="J47" s="351">
        <v>0</v>
      </c>
      <c r="K47" s="502">
        <v>295</v>
      </c>
      <c r="L47" s="352" t="s">
        <v>233</v>
      </c>
      <c r="M47" s="542" t="s">
        <v>197</v>
      </c>
      <c r="N47" s="351">
        <v>515840</v>
      </c>
      <c r="O47" s="351">
        <v>182459</v>
      </c>
      <c r="P47" s="351">
        <v>12140887</v>
      </c>
      <c r="Q47" s="351" t="s">
        <v>147</v>
      </c>
      <c r="R47" s="351">
        <v>7.25</v>
      </c>
      <c r="S47" s="373" t="s">
        <v>1505</v>
      </c>
      <c r="T47" s="328">
        <v>295</v>
      </c>
      <c r="U47" s="355">
        <f t="shared" si="0"/>
        <v>103.25</v>
      </c>
      <c r="V47" s="355">
        <f t="shared" si="1"/>
        <v>118</v>
      </c>
      <c r="W47" s="355">
        <f t="shared" si="2"/>
        <v>147.5</v>
      </c>
      <c r="X47" s="355">
        <f t="shared" si="3"/>
        <v>72.274999999999991</v>
      </c>
      <c r="Y47" s="355">
        <f t="shared" si="4"/>
        <v>30.974999999999998</v>
      </c>
      <c r="Z47" s="373" t="s">
        <v>1258</v>
      </c>
      <c r="AA47" s="393"/>
      <c r="AB47" s="393"/>
      <c r="AC47" s="393"/>
      <c r="AD47" s="359"/>
      <c r="AE47" s="497"/>
      <c r="AF47" s="497"/>
      <c r="AG47" s="497"/>
      <c r="AH47" s="360"/>
      <c r="AI47" s="543"/>
      <c r="AJ47" s="351">
        <v>0</v>
      </c>
      <c r="AK47" s="351">
        <v>0</v>
      </c>
      <c r="AL47" s="351">
        <v>0</v>
      </c>
      <c r="AM47" s="328">
        <v>0</v>
      </c>
      <c r="AN47" s="328">
        <v>147</v>
      </c>
      <c r="AO47" s="328">
        <v>148</v>
      </c>
      <c r="AP47" s="328">
        <v>0</v>
      </c>
      <c r="AQ47" s="351">
        <v>0</v>
      </c>
      <c r="AR47" s="351">
        <v>0</v>
      </c>
      <c r="AS47" s="351">
        <v>0</v>
      </c>
      <c r="AT47" s="351">
        <v>0</v>
      </c>
      <c r="AU47" s="351">
        <v>0</v>
      </c>
      <c r="AV47" s="351">
        <v>0</v>
      </c>
      <c r="AW47" s="351">
        <v>0</v>
      </c>
      <c r="AX47" s="351">
        <v>0</v>
      </c>
      <c r="AY47" s="480">
        <f t="shared" si="5"/>
        <v>295</v>
      </c>
      <c r="BF47" s="42">
        <v>0</v>
      </c>
      <c r="BG47" s="42">
        <v>0</v>
      </c>
      <c r="BH47" s="42">
        <v>0</v>
      </c>
      <c r="BI47" s="42">
        <v>0</v>
      </c>
      <c r="BJ47" s="42">
        <v>26</v>
      </c>
      <c r="BK47" s="42">
        <v>26</v>
      </c>
      <c r="BL47" s="42">
        <v>26</v>
      </c>
      <c r="BM47" s="42">
        <v>27</v>
      </c>
      <c r="BN47" s="42">
        <v>0</v>
      </c>
      <c r="BO47" s="42">
        <v>0</v>
      </c>
      <c r="BP47" s="42">
        <v>0</v>
      </c>
      <c r="BQ47" s="42">
        <v>0</v>
      </c>
      <c r="BR47" s="42">
        <v>0</v>
      </c>
      <c r="BS47" s="42">
        <v>0</v>
      </c>
      <c r="BT47" s="42">
        <v>0</v>
      </c>
      <c r="BU47" s="275">
        <f t="shared" si="6"/>
        <v>105</v>
      </c>
    </row>
    <row r="48" spans="1:73" ht="171" x14ac:dyDescent="0.45">
      <c r="A48" s="365">
        <v>44</v>
      </c>
      <c r="B48" s="544" t="s">
        <v>751</v>
      </c>
      <c r="C48" s="544" t="s">
        <v>752</v>
      </c>
      <c r="D48" s="544" t="s">
        <v>753</v>
      </c>
      <c r="E48" s="363" t="s">
        <v>754</v>
      </c>
      <c r="F48" s="341">
        <v>19</v>
      </c>
      <c r="G48" s="341">
        <v>13</v>
      </c>
      <c r="H48" s="341">
        <v>6</v>
      </c>
      <c r="I48" s="341" t="s">
        <v>588</v>
      </c>
      <c r="J48" s="341">
        <v>-2</v>
      </c>
      <c r="K48" s="368">
        <v>15</v>
      </c>
      <c r="L48" s="367" t="s">
        <v>233</v>
      </c>
      <c r="M48" s="341" t="s">
        <v>197</v>
      </c>
      <c r="N48" s="341">
        <v>517291</v>
      </c>
      <c r="O48" s="341">
        <v>181548</v>
      </c>
      <c r="P48" s="341">
        <v>12129603</v>
      </c>
      <c r="Q48" s="341" t="s">
        <v>147</v>
      </c>
      <c r="R48" s="341">
        <v>0.24</v>
      </c>
      <c r="S48" s="365" t="s">
        <v>1506</v>
      </c>
      <c r="T48" s="341">
        <v>0</v>
      </c>
      <c r="U48" s="340">
        <f t="shared" si="0"/>
        <v>0</v>
      </c>
      <c r="V48" s="340">
        <f t="shared" si="1"/>
        <v>0</v>
      </c>
      <c r="W48" s="340">
        <f t="shared" si="2"/>
        <v>0</v>
      </c>
      <c r="X48" s="340">
        <f t="shared" si="3"/>
        <v>0</v>
      </c>
      <c r="Y48" s="340">
        <f t="shared" si="4"/>
        <v>0</v>
      </c>
      <c r="Z48" s="365" t="s">
        <v>38</v>
      </c>
      <c r="AA48" s="393"/>
      <c r="AB48" s="393"/>
      <c r="AC48" s="393"/>
      <c r="AD48" s="359"/>
      <c r="AE48" s="497"/>
      <c r="AF48" s="497"/>
      <c r="AG48" s="497"/>
      <c r="AH48" s="360"/>
      <c r="AI48" s="543"/>
      <c r="AJ48" s="434">
        <v>0</v>
      </c>
      <c r="AK48" s="434">
        <v>0</v>
      </c>
      <c r="AL48" s="434">
        <v>0</v>
      </c>
      <c r="AM48" s="434">
        <v>0</v>
      </c>
      <c r="AN48" s="434">
        <v>0</v>
      </c>
      <c r="AO48" s="434">
        <v>0</v>
      </c>
      <c r="AP48" s="435">
        <v>0</v>
      </c>
      <c r="AQ48" s="435">
        <v>0</v>
      </c>
      <c r="AR48" s="435">
        <v>0</v>
      </c>
      <c r="AS48" s="434">
        <v>0</v>
      </c>
      <c r="AT48" s="434">
        <v>0</v>
      </c>
      <c r="AU48" s="434">
        <v>0</v>
      </c>
      <c r="AV48" s="434">
        <v>0</v>
      </c>
      <c r="AW48" s="434">
        <v>0</v>
      </c>
      <c r="AX48" s="434">
        <v>0</v>
      </c>
      <c r="AY48" s="480">
        <f t="shared" si="5"/>
        <v>0</v>
      </c>
      <c r="BF48" s="42">
        <v>0</v>
      </c>
      <c r="BG48" s="42">
        <v>0</v>
      </c>
      <c r="BH48" s="42">
        <v>0</v>
      </c>
      <c r="BI48" s="42">
        <v>0</v>
      </c>
      <c r="BJ48" s="42">
        <v>0</v>
      </c>
      <c r="BK48" s="42">
        <v>0</v>
      </c>
      <c r="BL48" s="42">
        <v>1</v>
      </c>
      <c r="BM48" s="42">
        <v>2</v>
      </c>
      <c r="BN48" s="42">
        <v>2</v>
      </c>
      <c r="BO48" s="42">
        <v>0</v>
      </c>
      <c r="BP48" s="42">
        <v>0</v>
      </c>
      <c r="BQ48" s="42">
        <v>0</v>
      </c>
      <c r="BR48" s="42">
        <v>0</v>
      </c>
      <c r="BS48" s="42">
        <v>0</v>
      </c>
      <c r="BT48" s="42">
        <v>0</v>
      </c>
      <c r="BU48" s="275">
        <f t="shared" si="6"/>
        <v>5</v>
      </c>
    </row>
    <row r="49" spans="1:73" ht="42.75" x14ac:dyDescent="0.45">
      <c r="A49" s="365">
        <v>45</v>
      </c>
      <c r="B49" s="544" t="s">
        <v>38</v>
      </c>
      <c r="C49" s="544" t="s">
        <v>219</v>
      </c>
      <c r="D49" s="550" t="s">
        <v>756</v>
      </c>
      <c r="E49" s="363" t="s">
        <v>757</v>
      </c>
      <c r="F49" s="341">
        <v>326</v>
      </c>
      <c r="G49" s="341">
        <v>326</v>
      </c>
      <c r="H49" s="341">
        <v>0</v>
      </c>
      <c r="I49" s="341" t="s">
        <v>217</v>
      </c>
      <c r="J49" s="341">
        <v>326</v>
      </c>
      <c r="K49" s="368">
        <v>0</v>
      </c>
      <c r="L49" s="367" t="s">
        <v>218</v>
      </c>
      <c r="M49" s="341" t="s">
        <v>197</v>
      </c>
      <c r="N49" s="341"/>
      <c r="O49" s="341"/>
      <c r="P49" s="341"/>
      <c r="Q49" s="341" t="s">
        <v>147</v>
      </c>
      <c r="R49" s="341">
        <v>5.39</v>
      </c>
      <c r="S49" s="365" t="s">
        <v>1273</v>
      </c>
      <c r="T49" s="341">
        <v>0</v>
      </c>
      <c r="U49" s="340">
        <f t="shared" si="0"/>
        <v>0</v>
      </c>
      <c r="V49" s="340">
        <f t="shared" si="1"/>
        <v>0</v>
      </c>
      <c r="W49" s="340">
        <f t="shared" si="2"/>
        <v>0</v>
      </c>
      <c r="X49" s="340">
        <f t="shared" si="3"/>
        <v>0</v>
      </c>
      <c r="Y49" s="340">
        <f t="shared" si="4"/>
        <v>0</v>
      </c>
      <c r="Z49" s="365" t="s">
        <v>38</v>
      </c>
      <c r="AA49" s="393"/>
      <c r="AB49" s="393"/>
      <c r="AC49" s="393"/>
      <c r="AD49" s="359"/>
      <c r="AE49" s="497"/>
      <c r="AF49" s="497"/>
      <c r="AG49" s="497"/>
      <c r="AH49" s="360"/>
      <c r="AI49" s="543"/>
      <c r="AJ49" s="434">
        <v>0</v>
      </c>
      <c r="AK49" s="434">
        <v>0</v>
      </c>
      <c r="AL49" s="434">
        <v>0</v>
      </c>
      <c r="AM49" s="434">
        <v>0</v>
      </c>
      <c r="AN49" s="434">
        <v>0</v>
      </c>
      <c r="AO49" s="434">
        <v>0</v>
      </c>
      <c r="AP49" s="434">
        <v>0</v>
      </c>
      <c r="AQ49" s="434">
        <v>0</v>
      </c>
      <c r="AR49" s="434">
        <v>0</v>
      </c>
      <c r="AS49" s="434">
        <v>0</v>
      </c>
      <c r="AT49" s="434">
        <v>0</v>
      </c>
      <c r="AU49" s="434">
        <v>0</v>
      </c>
      <c r="AV49" s="434">
        <v>0</v>
      </c>
      <c r="AW49" s="434">
        <v>0</v>
      </c>
      <c r="AX49" s="434">
        <v>0</v>
      </c>
      <c r="AY49" s="480">
        <f t="shared" si="5"/>
        <v>0</v>
      </c>
      <c r="BU49" s="275">
        <f t="shared" si="6"/>
        <v>0</v>
      </c>
    </row>
    <row r="50" spans="1:73" ht="71.25" x14ac:dyDescent="0.45">
      <c r="A50" s="349">
        <v>46</v>
      </c>
      <c r="B50" s="540" t="s">
        <v>758</v>
      </c>
      <c r="C50" s="540" t="s">
        <v>759</v>
      </c>
      <c r="D50" s="540" t="s">
        <v>760</v>
      </c>
      <c r="E50" s="373" t="s">
        <v>1507</v>
      </c>
      <c r="F50" s="351">
        <v>97</v>
      </c>
      <c r="G50" s="351">
        <v>97</v>
      </c>
      <c r="H50" s="351">
        <v>0</v>
      </c>
      <c r="I50" s="351" t="s">
        <v>588</v>
      </c>
      <c r="J50" s="351">
        <v>0</v>
      </c>
      <c r="K50" s="406">
        <v>97</v>
      </c>
      <c r="L50" s="352" t="s">
        <v>218</v>
      </c>
      <c r="M50" s="542" t="s">
        <v>197</v>
      </c>
      <c r="N50" s="351">
        <v>518421</v>
      </c>
      <c r="O50" s="351">
        <v>181614</v>
      </c>
      <c r="P50" s="351">
        <v>12142148</v>
      </c>
      <c r="Q50" s="351" t="s">
        <v>147</v>
      </c>
      <c r="R50" s="328">
        <v>6.72</v>
      </c>
      <c r="S50" s="349" t="s">
        <v>761</v>
      </c>
      <c r="T50" s="328">
        <v>97</v>
      </c>
      <c r="U50" s="355">
        <f t="shared" si="0"/>
        <v>33.949999999999996</v>
      </c>
      <c r="V50" s="355">
        <f t="shared" si="1"/>
        <v>38.800000000000004</v>
      </c>
      <c r="W50" s="355">
        <f t="shared" si="2"/>
        <v>48.5</v>
      </c>
      <c r="X50" s="355">
        <f t="shared" si="3"/>
        <v>23.764999999999997</v>
      </c>
      <c r="Y50" s="355">
        <f t="shared" si="4"/>
        <v>10.184999999999999</v>
      </c>
      <c r="Z50" s="373" t="s">
        <v>1174</v>
      </c>
      <c r="AA50" s="393"/>
      <c r="AB50" s="393"/>
      <c r="AC50" s="393"/>
      <c r="AD50" s="359"/>
      <c r="AE50" s="497"/>
      <c r="AF50" s="497"/>
      <c r="AG50" s="497"/>
      <c r="AH50" s="360"/>
      <c r="AI50" s="543"/>
      <c r="AJ50" s="351">
        <v>0</v>
      </c>
      <c r="AK50" s="351">
        <v>0</v>
      </c>
      <c r="AL50" s="351">
        <v>0</v>
      </c>
      <c r="AM50" s="351">
        <v>0</v>
      </c>
      <c r="AN50" s="328">
        <v>0</v>
      </c>
      <c r="AO50" s="328">
        <v>32</v>
      </c>
      <c r="AP50" s="328">
        <v>32</v>
      </c>
      <c r="AQ50" s="328">
        <v>33</v>
      </c>
      <c r="AR50" s="351">
        <v>0</v>
      </c>
      <c r="AS50" s="351">
        <v>0</v>
      </c>
      <c r="AT50" s="351">
        <v>0</v>
      </c>
      <c r="AU50" s="351">
        <v>0</v>
      </c>
      <c r="AV50" s="351">
        <v>0</v>
      </c>
      <c r="AW50" s="351">
        <v>0</v>
      </c>
      <c r="AX50" s="351">
        <v>0</v>
      </c>
      <c r="AY50" s="480">
        <f t="shared" si="5"/>
        <v>97</v>
      </c>
      <c r="BF50" s="42">
        <v>0</v>
      </c>
      <c r="BG50" s="42">
        <v>0</v>
      </c>
      <c r="BH50" s="42">
        <v>0</v>
      </c>
      <c r="BI50" s="42">
        <v>0</v>
      </c>
      <c r="BJ50" s="42">
        <v>0</v>
      </c>
      <c r="BK50" s="42">
        <v>11</v>
      </c>
      <c r="BL50" s="42">
        <v>11</v>
      </c>
      <c r="BM50" s="42">
        <v>12</v>
      </c>
      <c r="BN50" s="42">
        <v>0</v>
      </c>
      <c r="BO50" s="42">
        <v>0</v>
      </c>
      <c r="BP50" s="42">
        <v>0</v>
      </c>
      <c r="BQ50" s="42">
        <v>0</v>
      </c>
      <c r="BR50" s="42">
        <v>0</v>
      </c>
      <c r="BS50" s="42">
        <v>0</v>
      </c>
      <c r="BT50" s="42">
        <v>0</v>
      </c>
      <c r="BU50" s="275">
        <f t="shared" si="6"/>
        <v>34</v>
      </c>
    </row>
    <row r="51" spans="1:73" ht="98.25" customHeight="1" x14ac:dyDescent="0.45">
      <c r="A51" s="349">
        <v>47</v>
      </c>
      <c r="B51" s="540" t="s">
        <v>762</v>
      </c>
      <c r="C51" s="540" t="s">
        <v>763</v>
      </c>
      <c r="D51" s="540" t="s">
        <v>1274</v>
      </c>
      <c r="E51" s="373" t="s">
        <v>1275</v>
      </c>
      <c r="F51" s="351">
        <v>142</v>
      </c>
      <c r="G51" s="351">
        <v>142</v>
      </c>
      <c r="H51" s="351">
        <v>0</v>
      </c>
      <c r="I51" s="351" t="s">
        <v>588</v>
      </c>
      <c r="J51" s="351">
        <v>0</v>
      </c>
      <c r="K51" s="406">
        <v>142</v>
      </c>
      <c r="L51" s="352" t="s">
        <v>218</v>
      </c>
      <c r="M51" s="542" t="s">
        <v>197</v>
      </c>
      <c r="N51" s="351"/>
      <c r="O51" s="351"/>
      <c r="P51" s="351"/>
      <c r="Q51" s="351" t="s">
        <v>147</v>
      </c>
      <c r="R51" s="328">
        <v>0.95</v>
      </c>
      <c r="S51" s="373" t="s">
        <v>1508</v>
      </c>
      <c r="T51" s="328">
        <v>71</v>
      </c>
      <c r="U51" s="355">
        <f t="shared" si="0"/>
        <v>24.849999999999998</v>
      </c>
      <c r="V51" s="355">
        <f t="shared" si="1"/>
        <v>28.400000000000002</v>
      </c>
      <c r="W51" s="355">
        <f t="shared" si="2"/>
        <v>35.5</v>
      </c>
      <c r="X51" s="355">
        <f t="shared" si="3"/>
        <v>17.394999999999996</v>
      </c>
      <c r="Y51" s="355">
        <f t="shared" si="4"/>
        <v>7.4549999999999992</v>
      </c>
      <c r="Z51" s="373" t="s">
        <v>1276</v>
      </c>
      <c r="AA51" s="393"/>
      <c r="AB51" s="393"/>
      <c r="AC51" s="393"/>
      <c r="AD51" s="359"/>
      <c r="AE51" s="497"/>
      <c r="AF51" s="497"/>
      <c r="AG51" s="497"/>
      <c r="AH51" s="360"/>
      <c r="AI51" s="543"/>
      <c r="AJ51" s="351">
        <v>0</v>
      </c>
      <c r="AK51" s="351">
        <v>0</v>
      </c>
      <c r="AL51" s="351">
        <v>0</v>
      </c>
      <c r="AM51" s="351">
        <v>0</v>
      </c>
      <c r="AN51" s="351">
        <v>0</v>
      </c>
      <c r="AO51" s="328">
        <v>17</v>
      </c>
      <c r="AP51" s="328">
        <v>18</v>
      </c>
      <c r="AQ51" s="328">
        <v>18</v>
      </c>
      <c r="AR51" s="328">
        <v>18</v>
      </c>
      <c r="AS51" s="328">
        <v>0</v>
      </c>
      <c r="AT51" s="328">
        <v>0</v>
      </c>
      <c r="AU51" s="351">
        <v>0</v>
      </c>
      <c r="AV51" s="351">
        <v>0</v>
      </c>
      <c r="AW51" s="351">
        <v>0</v>
      </c>
      <c r="AX51" s="351">
        <v>0</v>
      </c>
      <c r="AY51" s="480">
        <f t="shared" si="5"/>
        <v>71</v>
      </c>
      <c r="BF51" s="42">
        <v>0</v>
      </c>
      <c r="BG51" s="42">
        <v>0</v>
      </c>
      <c r="BH51" s="42">
        <v>0</v>
      </c>
      <c r="BI51" s="42">
        <v>0</v>
      </c>
      <c r="BJ51" s="42">
        <v>0</v>
      </c>
      <c r="BK51" s="42">
        <v>0</v>
      </c>
      <c r="BL51" s="42">
        <v>0</v>
      </c>
      <c r="BM51" s="42">
        <v>12</v>
      </c>
      <c r="BN51" s="42">
        <v>12</v>
      </c>
      <c r="BO51" s="42">
        <v>13</v>
      </c>
      <c r="BP51" s="42">
        <v>13</v>
      </c>
      <c r="BQ51" s="42">
        <v>0</v>
      </c>
      <c r="BR51" s="42">
        <v>0</v>
      </c>
      <c r="BS51" s="42">
        <v>0</v>
      </c>
      <c r="BT51" s="42">
        <v>0</v>
      </c>
      <c r="BU51" s="275">
        <f t="shared" si="6"/>
        <v>50</v>
      </c>
    </row>
    <row r="52" spans="1:73" ht="42.75" x14ac:dyDescent="0.45">
      <c r="A52" s="365">
        <v>48</v>
      </c>
      <c r="B52" s="544" t="s">
        <v>38</v>
      </c>
      <c r="C52" s="544" t="s">
        <v>764</v>
      </c>
      <c r="D52" s="544" t="s">
        <v>765</v>
      </c>
      <c r="E52" s="365" t="s">
        <v>766</v>
      </c>
      <c r="F52" s="341">
        <v>47</v>
      </c>
      <c r="G52" s="341">
        <v>47</v>
      </c>
      <c r="H52" s="341">
        <v>0</v>
      </c>
      <c r="I52" s="341" t="s">
        <v>588</v>
      </c>
      <c r="J52" s="341">
        <v>0</v>
      </c>
      <c r="K52" s="368">
        <v>47</v>
      </c>
      <c r="L52" s="367" t="s">
        <v>767</v>
      </c>
      <c r="M52" s="341" t="s">
        <v>197</v>
      </c>
      <c r="N52" s="341"/>
      <c r="O52" s="341"/>
      <c r="P52" s="341"/>
      <c r="Q52" s="341" t="s">
        <v>147</v>
      </c>
      <c r="R52" s="341">
        <v>1.21</v>
      </c>
      <c r="S52" s="365" t="s">
        <v>1175</v>
      </c>
      <c r="T52" s="341">
        <v>0</v>
      </c>
      <c r="U52" s="340">
        <f t="shared" si="0"/>
        <v>0</v>
      </c>
      <c r="V52" s="340">
        <f t="shared" si="1"/>
        <v>0</v>
      </c>
      <c r="W52" s="340">
        <f t="shared" si="2"/>
        <v>0</v>
      </c>
      <c r="X52" s="340">
        <f t="shared" si="3"/>
        <v>0</v>
      </c>
      <c r="Y52" s="340">
        <f t="shared" si="4"/>
        <v>0</v>
      </c>
      <c r="Z52" s="365" t="s">
        <v>38</v>
      </c>
      <c r="AA52" s="393"/>
      <c r="AB52" s="393"/>
      <c r="AC52" s="393"/>
      <c r="AD52" s="359"/>
      <c r="AE52" s="497"/>
      <c r="AF52" s="497"/>
      <c r="AG52" s="497"/>
      <c r="AH52" s="360"/>
      <c r="AI52" s="543"/>
      <c r="AJ52" s="434">
        <v>0</v>
      </c>
      <c r="AK52" s="434">
        <v>0</v>
      </c>
      <c r="AL52" s="434">
        <v>0</v>
      </c>
      <c r="AM52" s="434">
        <v>0</v>
      </c>
      <c r="AN52" s="434">
        <v>0</v>
      </c>
      <c r="AO52" s="434">
        <v>0</v>
      </c>
      <c r="AP52" s="434">
        <v>0</v>
      </c>
      <c r="AQ52" s="434">
        <v>0</v>
      </c>
      <c r="AR52" s="434">
        <v>0</v>
      </c>
      <c r="AS52" s="434">
        <v>0</v>
      </c>
      <c r="AT52" s="434">
        <v>0</v>
      </c>
      <c r="AU52" s="434">
        <v>0</v>
      </c>
      <c r="AV52" s="434">
        <v>0</v>
      </c>
      <c r="AW52" s="434">
        <v>0</v>
      </c>
      <c r="AX52" s="434">
        <v>0</v>
      </c>
      <c r="AY52" s="480">
        <f t="shared" si="5"/>
        <v>0</v>
      </c>
      <c r="BF52" s="42">
        <v>0</v>
      </c>
      <c r="BG52" s="42">
        <v>0</v>
      </c>
      <c r="BH52" s="42">
        <v>0</v>
      </c>
      <c r="BI52" s="42">
        <v>0</v>
      </c>
      <c r="BJ52" s="42">
        <v>0</v>
      </c>
      <c r="BK52" s="42">
        <v>0</v>
      </c>
      <c r="BL52" s="42">
        <v>0</v>
      </c>
      <c r="BM52" s="42">
        <v>0</v>
      </c>
      <c r="BN52" s="42">
        <v>0</v>
      </c>
      <c r="BO52" s="42">
        <v>0</v>
      </c>
      <c r="BP52" s="42">
        <v>0</v>
      </c>
      <c r="BQ52" s="42">
        <v>0</v>
      </c>
      <c r="BR52" s="42">
        <v>0</v>
      </c>
      <c r="BS52" s="42">
        <v>0</v>
      </c>
      <c r="BT52" s="42">
        <v>0</v>
      </c>
      <c r="BU52" s="275">
        <f t="shared" si="6"/>
        <v>0</v>
      </c>
    </row>
    <row r="53" spans="1:73" ht="42.75" x14ac:dyDescent="0.45">
      <c r="A53" s="349">
        <v>49</v>
      </c>
      <c r="B53" s="540" t="s">
        <v>768</v>
      </c>
      <c r="C53" s="540" t="s">
        <v>769</v>
      </c>
      <c r="D53" s="540" t="s">
        <v>770</v>
      </c>
      <c r="E53" s="373" t="s">
        <v>1277</v>
      </c>
      <c r="F53" s="328">
        <v>20</v>
      </c>
      <c r="G53" s="328">
        <v>20</v>
      </c>
      <c r="H53" s="351">
        <v>0</v>
      </c>
      <c r="I53" s="351" t="s">
        <v>588</v>
      </c>
      <c r="J53" s="351">
        <v>0</v>
      </c>
      <c r="K53" s="502">
        <v>20</v>
      </c>
      <c r="L53" s="352" t="s">
        <v>767</v>
      </c>
      <c r="M53" s="542" t="s">
        <v>197</v>
      </c>
      <c r="N53" s="351">
        <v>518875</v>
      </c>
      <c r="O53" s="351">
        <v>179449</v>
      </c>
      <c r="P53" s="351">
        <v>12142780</v>
      </c>
      <c r="Q53" s="351" t="s">
        <v>147</v>
      </c>
      <c r="R53" s="328">
        <v>2.75</v>
      </c>
      <c r="S53" s="349" t="s">
        <v>1297</v>
      </c>
      <c r="T53" s="328">
        <v>20</v>
      </c>
      <c r="U53" s="355">
        <f t="shared" si="0"/>
        <v>7</v>
      </c>
      <c r="V53" s="355">
        <f t="shared" si="1"/>
        <v>8</v>
      </c>
      <c r="W53" s="355">
        <f t="shared" si="2"/>
        <v>10</v>
      </c>
      <c r="X53" s="355">
        <f t="shared" si="3"/>
        <v>4.8999999999999995</v>
      </c>
      <c r="Y53" s="355">
        <f t="shared" si="4"/>
        <v>2.1</v>
      </c>
      <c r="Z53" s="373" t="s">
        <v>1291</v>
      </c>
      <c r="AA53" s="393"/>
      <c r="AB53" s="393"/>
      <c r="AC53" s="393"/>
      <c r="AD53" s="359"/>
      <c r="AE53" s="497"/>
      <c r="AF53" s="497"/>
      <c r="AG53" s="497"/>
      <c r="AH53" s="360"/>
      <c r="AI53" s="543"/>
      <c r="AJ53" s="351">
        <v>0</v>
      </c>
      <c r="AK53" s="351">
        <v>0</v>
      </c>
      <c r="AL53" s="351">
        <v>0</v>
      </c>
      <c r="AM53" s="351">
        <v>0</v>
      </c>
      <c r="AN53" s="328">
        <v>0</v>
      </c>
      <c r="AO53" s="328">
        <v>10</v>
      </c>
      <c r="AP53" s="328">
        <v>10</v>
      </c>
      <c r="AQ53" s="328">
        <v>0</v>
      </c>
      <c r="AR53" s="351">
        <v>0</v>
      </c>
      <c r="AS53" s="351">
        <v>0</v>
      </c>
      <c r="AT53" s="351">
        <v>0</v>
      </c>
      <c r="AU53" s="351">
        <v>0</v>
      </c>
      <c r="AV53" s="351">
        <v>0</v>
      </c>
      <c r="AW53" s="351">
        <v>0</v>
      </c>
      <c r="AX53" s="351">
        <v>0</v>
      </c>
      <c r="AY53" s="480">
        <f t="shared" si="5"/>
        <v>20</v>
      </c>
      <c r="BF53" s="42">
        <v>0</v>
      </c>
      <c r="BG53" s="42">
        <v>0</v>
      </c>
      <c r="BH53" s="42">
        <v>0</v>
      </c>
      <c r="BI53" s="42">
        <v>0</v>
      </c>
      <c r="BJ53" s="42">
        <v>0</v>
      </c>
      <c r="BK53" s="42">
        <v>8</v>
      </c>
      <c r="BL53" s="42">
        <v>9</v>
      </c>
      <c r="BM53" s="42">
        <v>9</v>
      </c>
      <c r="BN53" s="42">
        <v>0</v>
      </c>
      <c r="BO53" s="42">
        <v>0</v>
      </c>
      <c r="BP53" s="42">
        <v>0</v>
      </c>
      <c r="BQ53" s="42">
        <v>0</v>
      </c>
      <c r="BR53" s="42">
        <v>0</v>
      </c>
      <c r="BS53" s="42">
        <v>0</v>
      </c>
      <c r="BT53" s="42">
        <v>0</v>
      </c>
      <c r="BU53" s="275">
        <f t="shared" si="6"/>
        <v>26</v>
      </c>
    </row>
    <row r="54" spans="1:73" ht="28.5" x14ac:dyDescent="0.45">
      <c r="A54" s="365">
        <v>50</v>
      </c>
      <c r="B54" s="544" t="s">
        <v>38</v>
      </c>
      <c r="C54" s="544" t="s">
        <v>771</v>
      </c>
      <c r="D54" s="544" t="s">
        <v>772</v>
      </c>
      <c r="E54" s="365" t="s">
        <v>773</v>
      </c>
      <c r="F54" s="341">
        <v>71</v>
      </c>
      <c r="G54" s="341">
        <v>0</v>
      </c>
      <c r="H54" s="341">
        <v>0</v>
      </c>
      <c r="I54" s="341" t="s">
        <v>588</v>
      </c>
      <c r="J54" s="341">
        <v>0</v>
      </c>
      <c r="K54" s="368">
        <v>71</v>
      </c>
      <c r="L54" s="367" t="s">
        <v>767</v>
      </c>
      <c r="M54" s="341" t="s">
        <v>197</v>
      </c>
      <c r="N54" s="341">
        <v>517754</v>
      </c>
      <c r="O54" s="341">
        <v>179988</v>
      </c>
      <c r="P54" s="341">
        <v>12153715</v>
      </c>
      <c r="Q54" s="341" t="s">
        <v>147</v>
      </c>
      <c r="R54" s="341">
        <v>1.91</v>
      </c>
      <c r="S54" s="365" t="s">
        <v>660</v>
      </c>
      <c r="T54" s="341">
        <v>0</v>
      </c>
      <c r="U54" s="340">
        <f t="shared" si="0"/>
        <v>0</v>
      </c>
      <c r="V54" s="340">
        <f t="shared" si="1"/>
        <v>0</v>
      </c>
      <c r="W54" s="340">
        <f t="shared" si="2"/>
        <v>0</v>
      </c>
      <c r="X54" s="340">
        <f t="shared" si="3"/>
        <v>0</v>
      </c>
      <c r="Y54" s="340">
        <f t="shared" si="4"/>
        <v>0</v>
      </c>
      <c r="Z54" s="365" t="s">
        <v>38</v>
      </c>
      <c r="AA54" s="393"/>
      <c r="AB54" s="393"/>
      <c r="AC54" s="393"/>
      <c r="AD54" s="359"/>
      <c r="AE54" s="497"/>
      <c r="AF54" s="497"/>
      <c r="AG54" s="497"/>
      <c r="AH54" s="360"/>
      <c r="AI54" s="543"/>
      <c r="AJ54" s="434">
        <v>0</v>
      </c>
      <c r="AK54" s="434">
        <v>0</v>
      </c>
      <c r="AL54" s="434">
        <v>0</v>
      </c>
      <c r="AM54" s="434">
        <v>0</v>
      </c>
      <c r="AN54" s="434">
        <v>0</v>
      </c>
      <c r="AO54" s="434">
        <v>0</v>
      </c>
      <c r="AP54" s="434">
        <v>0</v>
      </c>
      <c r="AQ54" s="434">
        <v>0</v>
      </c>
      <c r="AR54" s="434">
        <v>0</v>
      </c>
      <c r="AS54" s="434">
        <v>0</v>
      </c>
      <c r="AT54" s="434">
        <v>0</v>
      </c>
      <c r="AU54" s="434">
        <v>0</v>
      </c>
      <c r="AV54" s="434">
        <v>0</v>
      </c>
      <c r="AW54" s="434">
        <v>0</v>
      </c>
      <c r="AX54" s="434">
        <v>0</v>
      </c>
      <c r="AY54" s="480">
        <f t="shared" si="5"/>
        <v>0</v>
      </c>
      <c r="BU54" s="275">
        <f t="shared" si="6"/>
        <v>0</v>
      </c>
    </row>
    <row r="55" spans="1:73" ht="28.5" x14ac:dyDescent="0.45">
      <c r="A55" s="349">
        <v>51</v>
      </c>
      <c r="B55" s="540" t="s">
        <v>774</v>
      </c>
      <c r="C55" s="540" t="s">
        <v>775</v>
      </c>
      <c r="D55" s="541" t="s">
        <v>776</v>
      </c>
      <c r="E55" s="370" t="s">
        <v>1176</v>
      </c>
      <c r="F55" s="351">
        <v>162</v>
      </c>
      <c r="G55" s="351">
        <v>162</v>
      </c>
      <c r="H55" s="351">
        <v>0</v>
      </c>
      <c r="I55" s="351" t="s">
        <v>588</v>
      </c>
      <c r="J55" s="351">
        <v>0</v>
      </c>
      <c r="K55" s="406">
        <v>162</v>
      </c>
      <c r="L55" s="352" t="s">
        <v>767</v>
      </c>
      <c r="M55" s="542" t="s">
        <v>197</v>
      </c>
      <c r="N55" s="351">
        <v>517678</v>
      </c>
      <c r="O55" s="351">
        <v>179258</v>
      </c>
      <c r="P55" s="351">
        <v>12130546</v>
      </c>
      <c r="Q55" s="351" t="s">
        <v>147</v>
      </c>
      <c r="R55" s="351">
        <v>0.66</v>
      </c>
      <c r="S55" s="349" t="s">
        <v>611</v>
      </c>
      <c r="T55" s="328">
        <v>162</v>
      </c>
      <c r="U55" s="355">
        <f t="shared" si="0"/>
        <v>56.699999999999996</v>
      </c>
      <c r="V55" s="355">
        <f t="shared" si="1"/>
        <v>64.8</v>
      </c>
      <c r="W55" s="355">
        <f t="shared" si="2"/>
        <v>81</v>
      </c>
      <c r="X55" s="355">
        <f t="shared" si="3"/>
        <v>39.69</v>
      </c>
      <c r="Y55" s="355">
        <f t="shared" si="4"/>
        <v>17.009999999999998</v>
      </c>
      <c r="Z55" s="373" t="s">
        <v>687</v>
      </c>
      <c r="AA55" s="393"/>
      <c r="AB55" s="393"/>
      <c r="AC55" s="393"/>
      <c r="AD55" s="359"/>
      <c r="AE55" s="497"/>
      <c r="AF55" s="497"/>
      <c r="AG55" s="497"/>
      <c r="AH55" s="360"/>
      <c r="AI55" s="543"/>
      <c r="AJ55" s="351">
        <v>0</v>
      </c>
      <c r="AK55" s="351">
        <v>0</v>
      </c>
      <c r="AL55" s="351">
        <v>0</v>
      </c>
      <c r="AM55" s="351">
        <v>0</v>
      </c>
      <c r="AN55" s="351">
        <v>0</v>
      </c>
      <c r="AO55" s="351">
        <v>0</v>
      </c>
      <c r="AP55" s="328">
        <v>0</v>
      </c>
      <c r="AQ55" s="328">
        <v>40</v>
      </c>
      <c r="AR55" s="328">
        <v>40</v>
      </c>
      <c r="AS55" s="328">
        <v>41</v>
      </c>
      <c r="AT55" s="328">
        <v>41</v>
      </c>
      <c r="AU55" s="351">
        <v>0</v>
      </c>
      <c r="AV55" s="351">
        <v>0</v>
      </c>
      <c r="AW55" s="351">
        <v>0</v>
      </c>
      <c r="AX55" s="351">
        <v>0</v>
      </c>
      <c r="AY55" s="480">
        <f t="shared" si="5"/>
        <v>162</v>
      </c>
      <c r="BF55" s="42">
        <v>0</v>
      </c>
      <c r="BG55" s="42">
        <v>0</v>
      </c>
      <c r="BH55" s="42">
        <v>0</v>
      </c>
      <c r="BI55" s="42">
        <v>0</v>
      </c>
      <c r="BJ55" s="42">
        <v>0</v>
      </c>
      <c r="BK55" s="42">
        <v>0</v>
      </c>
      <c r="BL55" s="42">
        <v>0</v>
      </c>
      <c r="BM55" s="42">
        <v>14</v>
      </c>
      <c r="BN55" s="42">
        <v>14</v>
      </c>
      <c r="BO55" s="42">
        <v>14</v>
      </c>
      <c r="BP55" s="42">
        <v>15</v>
      </c>
      <c r="BQ55" s="42">
        <v>0</v>
      </c>
      <c r="BR55" s="42">
        <v>0</v>
      </c>
      <c r="BS55" s="42">
        <v>0</v>
      </c>
      <c r="BT55" s="42">
        <v>0</v>
      </c>
      <c r="BU55" s="275">
        <f t="shared" si="6"/>
        <v>57</v>
      </c>
    </row>
    <row r="56" spans="1:73" ht="42.75" x14ac:dyDescent="0.45">
      <c r="A56" s="349">
        <v>52</v>
      </c>
      <c r="B56" s="540" t="s">
        <v>777</v>
      </c>
      <c r="C56" s="540" t="s">
        <v>778</v>
      </c>
      <c r="D56" s="541" t="s">
        <v>779</v>
      </c>
      <c r="E56" s="345" t="s">
        <v>629</v>
      </c>
      <c r="F56" s="351">
        <v>87</v>
      </c>
      <c r="G56" s="351">
        <v>87</v>
      </c>
      <c r="H56" s="351">
        <v>0</v>
      </c>
      <c r="I56" s="351" t="s">
        <v>588</v>
      </c>
      <c r="J56" s="351">
        <v>0</v>
      </c>
      <c r="K56" s="406">
        <v>87</v>
      </c>
      <c r="L56" s="352" t="s">
        <v>239</v>
      </c>
      <c r="M56" s="542" t="s">
        <v>197</v>
      </c>
      <c r="N56" s="351">
        <v>517941</v>
      </c>
      <c r="O56" s="351">
        <v>179100</v>
      </c>
      <c r="P56" s="351">
        <v>12157200</v>
      </c>
      <c r="Q56" s="351" t="s">
        <v>147</v>
      </c>
      <c r="R56" s="328">
        <v>0.37</v>
      </c>
      <c r="S56" s="349" t="s">
        <v>747</v>
      </c>
      <c r="T56" s="328">
        <v>87</v>
      </c>
      <c r="U56" s="355">
        <f t="shared" si="0"/>
        <v>30.45</v>
      </c>
      <c r="V56" s="355">
        <f t="shared" si="1"/>
        <v>34.800000000000004</v>
      </c>
      <c r="W56" s="355">
        <f t="shared" si="2"/>
        <v>43.5</v>
      </c>
      <c r="X56" s="355">
        <f t="shared" si="3"/>
        <v>21.314999999999998</v>
      </c>
      <c r="Y56" s="355">
        <f t="shared" si="4"/>
        <v>9.1349999999999998</v>
      </c>
      <c r="Z56" s="373" t="s">
        <v>693</v>
      </c>
      <c r="AA56" s="393"/>
      <c r="AB56" s="393"/>
      <c r="AC56" s="393"/>
      <c r="AD56" s="359"/>
      <c r="AE56" s="497"/>
      <c r="AF56" s="497"/>
      <c r="AG56" s="497"/>
      <c r="AH56" s="360"/>
      <c r="AI56" s="543"/>
      <c r="AJ56" s="351">
        <v>0</v>
      </c>
      <c r="AK56" s="351">
        <v>0</v>
      </c>
      <c r="AL56" s="351">
        <v>0</v>
      </c>
      <c r="AM56" s="351">
        <v>0</v>
      </c>
      <c r="AN56" s="351">
        <v>0</v>
      </c>
      <c r="AO56" s="328">
        <v>0</v>
      </c>
      <c r="AP56" s="328">
        <v>29</v>
      </c>
      <c r="AQ56" s="328">
        <v>29</v>
      </c>
      <c r="AR56" s="328">
        <v>29</v>
      </c>
      <c r="AS56" s="328">
        <v>0</v>
      </c>
      <c r="AT56" s="351">
        <v>0</v>
      </c>
      <c r="AU56" s="351">
        <v>0</v>
      </c>
      <c r="AV56" s="351">
        <v>0</v>
      </c>
      <c r="AW56" s="351">
        <v>0</v>
      </c>
      <c r="AX56" s="351">
        <v>0</v>
      </c>
      <c r="AY56" s="480">
        <f t="shared" si="5"/>
        <v>87</v>
      </c>
      <c r="BF56" s="42">
        <v>0</v>
      </c>
      <c r="BG56" s="42">
        <v>0</v>
      </c>
      <c r="BH56" s="42">
        <v>0</v>
      </c>
      <c r="BI56" s="42">
        <v>0</v>
      </c>
      <c r="BJ56" s="42">
        <v>0</v>
      </c>
      <c r="BK56" s="42">
        <v>0</v>
      </c>
      <c r="BL56" s="42">
        <v>10</v>
      </c>
      <c r="BM56" s="42">
        <v>10</v>
      </c>
      <c r="BN56" s="42">
        <v>10</v>
      </c>
      <c r="BO56" s="42">
        <v>0</v>
      </c>
      <c r="BP56" s="42">
        <v>0</v>
      </c>
      <c r="BQ56" s="42">
        <v>0</v>
      </c>
      <c r="BR56" s="42">
        <v>0</v>
      </c>
      <c r="BS56" s="42">
        <v>0</v>
      </c>
      <c r="BT56" s="42">
        <v>0</v>
      </c>
      <c r="BU56" s="275">
        <f t="shared" si="6"/>
        <v>30</v>
      </c>
    </row>
    <row r="57" spans="1:73" ht="99.75" x14ac:dyDescent="0.45">
      <c r="A57" s="349">
        <v>53</v>
      </c>
      <c r="B57" s="540" t="s">
        <v>780</v>
      </c>
      <c r="C57" s="540" t="s">
        <v>476</v>
      </c>
      <c r="D57" s="540" t="s">
        <v>781</v>
      </c>
      <c r="E57" s="373" t="s">
        <v>1510</v>
      </c>
      <c r="F57" s="351">
        <v>6</v>
      </c>
      <c r="G57" s="351">
        <v>5</v>
      </c>
      <c r="H57" s="351">
        <v>1</v>
      </c>
      <c r="I57" s="351" t="s">
        <v>782</v>
      </c>
      <c r="J57" s="351">
        <v>0</v>
      </c>
      <c r="K57" s="406">
        <v>5</v>
      </c>
      <c r="L57" s="385" t="s">
        <v>262</v>
      </c>
      <c r="M57" s="542" t="s">
        <v>250</v>
      </c>
      <c r="N57" s="351"/>
      <c r="O57" s="351"/>
      <c r="P57" s="351"/>
      <c r="Q57" s="351" t="s">
        <v>147</v>
      </c>
      <c r="R57" s="351">
        <v>1.3</v>
      </c>
      <c r="S57" s="373" t="s">
        <v>1509</v>
      </c>
      <c r="T57" s="351">
        <v>5</v>
      </c>
      <c r="U57" s="355">
        <f t="shared" si="0"/>
        <v>1.75</v>
      </c>
      <c r="V57" s="355">
        <f t="shared" si="1"/>
        <v>2</v>
      </c>
      <c r="W57" s="355">
        <f t="shared" si="2"/>
        <v>2.5</v>
      </c>
      <c r="X57" s="355">
        <f t="shared" si="3"/>
        <v>1.2249999999999999</v>
      </c>
      <c r="Y57" s="355">
        <f t="shared" si="4"/>
        <v>0.52500000000000002</v>
      </c>
      <c r="Z57" s="349" t="s">
        <v>783</v>
      </c>
      <c r="AA57" s="393"/>
      <c r="AB57" s="393"/>
      <c r="AC57" s="393"/>
      <c r="AD57" s="359"/>
      <c r="AE57" s="497"/>
      <c r="AF57" s="497"/>
      <c r="AG57" s="497"/>
      <c r="AH57" s="360"/>
      <c r="AI57" s="543"/>
      <c r="AJ57" s="351">
        <v>0</v>
      </c>
      <c r="AK57" s="351">
        <v>0</v>
      </c>
      <c r="AL57" s="351">
        <v>0</v>
      </c>
      <c r="AM57" s="351">
        <v>0</v>
      </c>
      <c r="AN57" s="351">
        <v>0</v>
      </c>
      <c r="AO57" s="328">
        <v>0</v>
      </c>
      <c r="AP57" s="328">
        <v>2</v>
      </c>
      <c r="AQ57" s="328">
        <v>3</v>
      </c>
      <c r="AR57" s="351">
        <v>0</v>
      </c>
      <c r="AS57" s="351">
        <v>0</v>
      </c>
      <c r="AT57" s="351">
        <v>0</v>
      </c>
      <c r="AU57" s="351">
        <v>0</v>
      </c>
      <c r="AV57" s="351">
        <v>0</v>
      </c>
      <c r="AW57" s="351">
        <v>0</v>
      </c>
      <c r="AX57" s="351">
        <v>0</v>
      </c>
      <c r="AY57" s="480">
        <f t="shared" si="5"/>
        <v>5</v>
      </c>
      <c r="BF57" s="42">
        <v>0</v>
      </c>
      <c r="BG57" s="42">
        <v>0</v>
      </c>
      <c r="BH57" s="42">
        <v>0</v>
      </c>
      <c r="BI57" s="42">
        <v>0</v>
      </c>
      <c r="BJ57" s="42">
        <v>0</v>
      </c>
      <c r="BK57" s="42">
        <v>0</v>
      </c>
      <c r="BL57" s="42">
        <v>1</v>
      </c>
      <c r="BM57" s="42">
        <v>1</v>
      </c>
      <c r="BN57" s="42">
        <v>0</v>
      </c>
      <c r="BO57" s="42">
        <v>0</v>
      </c>
      <c r="BP57" s="42">
        <v>0</v>
      </c>
      <c r="BQ57" s="42">
        <v>0</v>
      </c>
      <c r="BR57" s="42">
        <v>0</v>
      </c>
      <c r="BS57" s="42">
        <v>0</v>
      </c>
      <c r="BT57" s="42">
        <v>0</v>
      </c>
      <c r="BU57" s="275">
        <f t="shared" si="6"/>
        <v>2</v>
      </c>
    </row>
    <row r="58" spans="1:73" ht="57" x14ac:dyDescent="0.45">
      <c r="A58" s="349">
        <v>54</v>
      </c>
      <c r="B58" s="540" t="s">
        <v>784</v>
      </c>
      <c r="C58" s="540" t="s">
        <v>785</v>
      </c>
      <c r="D58" s="540" t="s">
        <v>786</v>
      </c>
      <c r="E58" s="345" t="s">
        <v>787</v>
      </c>
      <c r="F58" s="328">
        <v>156</v>
      </c>
      <c r="G58" s="328">
        <v>154</v>
      </c>
      <c r="H58" s="351">
        <v>2</v>
      </c>
      <c r="I58" s="351" t="s">
        <v>588</v>
      </c>
      <c r="J58" s="351">
        <v>0</v>
      </c>
      <c r="K58" s="406">
        <v>154</v>
      </c>
      <c r="L58" s="385" t="s">
        <v>262</v>
      </c>
      <c r="M58" s="542" t="s">
        <v>250</v>
      </c>
      <c r="N58" s="351"/>
      <c r="O58" s="351"/>
      <c r="P58" s="351"/>
      <c r="Q58" s="351" t="s">
        <v>147</v>
      </c>
      <c r="R58" s="328">
        <v>1.37</v>
      </c>
      <c r="S58" s="373" t="s">
        <v>1298</v>
      </c>
      <c r="T58" s="328">
        <v>154</v>
      </c>
      <c r="U58" s="355">
        <f t="shared" si="0"/>
        <v>53.9</v>
      </c>
      <c r="V58" s="355">
        <f t="shared" si="1"/>
        <v>61.6</v>
      </c>
      <c r="W58" s="355">
        <f t="shared" si="2"/>
        <v>77</v>
      </c>
      <c r="X58" s="355">
        <f t="shared" si="3"/>
        <v>37.729999999999997</v>
      </c>
      <c r="Y58" s="355">
        <f t="shared" si="4"/>
        <v>16.169999999999998</v>
      </c>
      <c r="Z58" s="373" t="s">
        <v>687</v>
      </c>
      <c r="AA58" s="393"/>
      <c r="AB58" s="393"/>
      <c r="AC58" s="393"/>
      <c r="AD58" s="359"/>
      <c r="AE58" s="497"/>
      <c r="AF58" s="497"/>
      <c r="AG58" s="497"/>
      <c r="AH58" s="360"/>
      <c r="AI58" s="543"/>
      <c r="AJ58" s="351">
        <v>0</v>
      </c>
      <c r="AK58" s="351">
        <v>0</v>
      </c>
      <c r="AL58" s="351">
        <v>0</v>
      </c>
      <c r="AM58" s="351">
        <v>0</v>
      </c>
      <c r="AN58" s="351">
        <v>0</v>
      </c>
      <c r="AO58" s="351">
        <v>0</v>
      </c>
      <c r="AP58" s="328">
        <v>0</v>
      </c>
      <c r="AQ58" s="328">
        <v>38</v>
      </c>
      <c r="AR58" s="328">
        <v>38</v>
      </c>
      <c r="AS58" s="328">
        <v>39</v>
      </c>
      <c r="AT58" s="328">
        <v>39</v>
      </c>
      <c r="AU58" s="351">
        <v>0</v>
      </c>
      <c r="AV58" s="351">
        <v>0</v>
      </c>
      <c r="AW58" s="351">
        <v>0</v>
      </c>
      <c r="AX58" s="351">
        <v>0</v>
      </c>
      <c r="AY58" s="480">
        <f t="shared" si="5"/>
        <v>154</v>
      </c>
      <c r="BF58" s="42">
        <v>0</v>
      </c>
      <c r="BG58" s="42">
        <v>0</v>
      </c>
      <c r="BH58" s="42">
        <v>0</v>
      </c>
      <c r="BI58" s="42">
        <v>0</v>
      </c>
      <c r="BJ58" s="42">
        <v>0</v>
      </c>
      <c r="BK58" s="42">
        <v>0</v>
      </c>
      <c r="BL58" s="42">
        <v>0</v>
      </c>
      <c r="BM58" s="42">
        <v>10</v>
      </c>
      <c r="BN58" s="42">
        <v>10</v>
      </c>
      <c r="BO58" s="42">
        <v>11</v>
      </c>
      <c r="BP58" s="42">
        <v>11</v>
      </c>
      <c r="BQ58" s="42">
        <v>0</v>
      </c>
      <c r="BR58" s="42">
        <v>0</v>
      </c>
      <c r="BS58" s="42">
        <v>0</v>
      </c>
      <c r="BT58" s="42">
        <v>0</v>
      </c>
      <c r="BU58" s="275">
        <f t="shared" si="6"/>
        <v>42</v>
      </c>
    </row>
    <row r="59" spans="1:73" ht="28.5" x14ac:dyDescent="0.45">
      <c r="A59" s="365">
        <v>55</v>
      </c>
      <c r="B59" s="544" t="s">
        <v>38</v>
      </c>
      <c r="C59" s="544" t="s">
        <v>789</v>
      </c>
      <c r="D59" s="544" t="s">
        <v>790</v>
      </c>
      <c r="E59" s="363" t="s">
        <v>791</v>
      </c>
      <c r="F59" s="341">
        <v>211</v>
      </c>
      <c r="G59" s="341">
        <v>0</v>
      </c>
      <c r="H59" s="341">
        <v>0</v>
      </c>
      <c r="I59" s="341" t="s">
        <v>588</v>
      </c>
      <c r="J59" s="341">
        <v>0</v>
      </c>
      <c r="K59" s="368">
        <v>211</v>
      </c>
      <c r="L59" s="398" t="s">
        <v>262</v>
      </c>
      <c r="M59" s="341" t="s">
        <v>250</v>
      </c>
      <c r="N59" s="341"/>
      <c r="O59" s="341"/>
      <c r="P59" s="341"/>
      <c r="Q59" s="341" t="s">
        <v>147</v>
      </c>
      <c r="R59" s="341">
        <v>2.79</v>
      </c>
      <c r="S59" s="365" t="s">
        <v>660</v>
      </c>
      <c r="T59" s="341">
        <v>0</v>
      </c>
      <c r="U59" s="340">
        <f t="shared" si="0"/>
        <v>0</v>
      </c>
      <c r="V59" s="340">
        <f t="shared" si="1"/>
        <v>0</v>
      </c>
      <c r="W59" s="340">
        <f t="shared" si="2"/>
        <v>0</v>
      </c>
      <c r="X59" s="340">
        <f t="shared" si="3"/>
        <v>0</v>
      </c>
      <c r="Y59" s="340">
        <f t="shared" si="4"/>
        <v>0</v>
      </c>
      <c r="Z59" s="365" t="s">
        <v>38</v>
      </c>
      <c r="AA59" s="393"/>
      <c r="AB59" s="393"/>
      <c r="AC59" s="393"/>
      <c r="AD59" s="359"/>
      <c r="AE59" s="497"/>
      <c r="AF59" s="497"/>
      <c r="AG59" s="497"/>
      <c r="AH59" s="360"/>
      <c r="AI59" s="543"/>
      <c r="AJ59" s="434">
        <v>0</v>
      </c>
      <c r="AK59" s="434">
        <v>0</v>
      </c>
      <c r="AL59" s="434">
        <v>0</v>
      </c>
      <c r="AM59" s="434">
        <v>0</v>
      </c>
      <c r="AN59" s="434">
        <v>0</v>
      </c>
      <c r="AO59" s="434">
        <v>0</v>
      </c>
      <c r="AP59" s="434">
        <v>0</v>
      </c>
      <c r="AQ59" s="434">
        <v>0</v>
      </c>
      <c r="AR59" s="434">
        <v>0</v>
      </c>
      <c r="AS59" s="434">
        <v>0</v>
      </c>
      <c r="AT59" s="434">
        <v>0</v>
      </c>
      <c r="AU59" s="434">
        <v>0</v>
      </c>
      <c r="AV59" s="434">
        <v>0</v>
      </c>
      <c r="AW59" s="434">
        <v>0</v>
      </c>
      <c r="AX59" s="434">
        <v>0</v>
      </c>
      <c r="AY59" s="480">
        <f t="shared" si="5"/>
        <v>0</v>
      </c>
      <c r="BU59" s="275">
        <f t="shared" si="6"/>
        <v>0</v>
      </c>
    </row>
    <row r="60" spans="1:73" ht="91.5" customHeight="1" x14ac:dyDescent="0.45">
      <c r="A60" s="365">
        <v>56</v>
      </c>
      <c r="B60" s="544" t="s">
        <v>38</v>
      </c>
      <c r="C60" s="544" t="s">
        <v>792</v>
      </c>
      <c r="D60" s="544" t="s">
        <v>793</v>
      </c>
      <c r="E60" s="365" t="s">
        <v>794</v>
      </c>
      <c r="F60" s="341">
        <v>14</v>
      </c>
      <c r="G60" s="341">
        <v>0</v>
      </c>
      <c r="H60" s="341">
        <v>0</v>
      </c>
      <c r="I60" s="368" t="s">
        <v>795</v>
      </c>
      <c r="J60" s="341">
        <v>0</v>
      </c>
      <c r="K60" s="368">
        <v>10</v>
      </c>
      <c r="L60" s="398" t="s">
        <v>262</v>
      </c>
      <c r="M60" s="341" t="s">
        <v>250</v>
      </c>
      <c r="N60" s="341"/>
      <c r="O60" s="341"/>
      <c r="P60" s="341"/>
      <c r="Q60" s="341" t="s">
        <v>796</v>
      </c>
      <c r="R60" s="341">
        <v>0.14000000000000001</v>
      </c>
      <c r="S60" s="365" t="s">
        <v>797</v>
      </c>
      <c r="T60" s="341">
        <v>0</v>
      </c>
      <c r="U60" s="340">
        <f t="shared" si="0"/>
        <v>0</v>
      </c>
      <c r="V60" s="340">
        <f t="shared" si="1"/>
        <v>0</v>
      </c>
      <c r="W60" s="340">
        <f t="shared" si="2"/>
        <v>0</v>
      </c>
      <c r="X60" s="340">
        <f t="shared" si="3"/>
        <v>0</v>
      </c>
      <c r="Y60" s="340">
        <f t="shared" si="4"/>
        <v>0</v>
      </c>
      <c r="Z60" s="365" t="s">
        <v>38</v>
      </c>
      <c r="AA60" s="393"/>
      <c r="AB60" s="393"/>
      <c r="AC60" s="393"/>
      <c r="AD60" s="359"/>
      <c r="AE60" s="497"/>
      <c r="AF60" s="497"/>
      <c r="AG60" s="497"/>
      <c r="AH60" s="360"/>
      <c r="AI60" s="543"/>
      <c r="AJ60" s="434">
        <v>0</v>
      </c>
      <c r="AK60" s="434">
        <v>0</v>
      </c>
      <c r="AL60" s="434">
        <v>0</v>
      </c>
      <c r="AM60" s="434">
        <v>0</v>
      </c>
      <c r="AN60" s="434">
        <v>0</v>
      </c>
      <c r="AO60" s="434">
        <v>0</v>
      </c>
      <c r="AP60" s="434">
        <v>0</v>
      </c>
      <c r="AQ60" s="434">
        <v>0</v>
      </c>
      <c r="AR60" s="434">
        <v>0</v>
      </c>
      <c r="AS60" s="434">
        <v>0</v>
      </c>
      <c r="AT60" s="434">
        <v>0</v>
      </c>
      <c r="AU60" s="434">
        <v>0</v>
      </c>
      <c r="AV60" s="434">
        <v>0</v>
      </c>
      <c r="AW60" s="434">
        <v>0</v>
      </c>
      <c r="AX60" s="434">
        <v>0</v>
      </c>
      <c r="AY60" s="480">
        <f t="shared" si="5"/>
        <v>0</v>
      </c>
      <c r="BU60" s="275">
        <f t="shared" si="6"/>
        <v>0</v>
      </c>
    </row>
    <row r="61" spans="1:73" ht="42.75" x14ac:dyDescent="0.45">
      <c r="A61" s="365">
        <v>57</v>
      </c>
      <c r="B61" s="544" t="s">
        <v>38</v>
      </c>
      <c r="C61" s="544" t="s">
        <v>798</v>
      </c>
      <c r="D61" s="544" t="s">
        <v>799</v>
      </c>
      <c r="E61" s="363" t="s">
        <v>629</v>
      </c>
      <c r="F61" s="341">
        <v>23</v>
      </c>
      <c r="G61" s="341">
        <v>23</v>
      </c>
      <c r="H61" s="341">
        <v>0</v>
      </c>
      <c r="I61" s="341" t="s">
        <v>588</v>
      </c>
      <c r="J61" s="341">
        <v>0</v>
      </c>
      <c r="K61" s="368">
        <v>23</v>
      </c>
      <c r="L61" s="398" t="s">
        <v>262</v>
      </c>
      <c r="M61" s="341" t="s">
        <v>250</v>
      </c>
      <c r="N61" s="341"/>
      <c r="O61" s="341"/>
      <c r="P61" s="341"/>
      <c r="Q61" s="341" t="s">
        <v>800</v>
      </c>
      <c r="R61" s="341">
        <v>0.23</v>
      </c>
      <c r="S61" s="365" t="s">
        <v>801</v>
      </c>
      <c r="T61" s="341">
        <v>0</v>
      </c>
      <c r="U61" s="340">
        <f t="shared" si="0"/>
        <v>0</v>
      </c>
      <c r="V61" s="340">
        <f t="shared" si="1"/>
        <v>0</v>
      </c>
      <c r="W61" s="340">
        <f t="shared" si="2"/>
        <v>0</v>
      </c>
      <c r="X61" s="340">
        <f t="shared" si="3"/>
        <v>0</v>
      </c>
      <c r="Y61" s="340">
        <f t="shared" si="4"/>
        <v>0</v>
      </c>
      <c r="Z61" s="365" t="s">
        <v>38</v>
      </c>
      <c r="AA61" s="393"/>
      <c r="AB61" s="393"/>
      <c r="AC61" s="393"/>
      <c r="AD61" s="359"/>
      <c r="AE61" s="497"/>
      <c r="AF61" s="497"/>
      <c r="AG61" s="497"/>
      <c r="AH61" s="360"/>
      <c r="AI61" s="543"/>
      <c r="AJ61" s="434">
        <v>0</v>
      </c>
      <c r="AK61" s="434">
        <v>0</v>
      </c>
      <c r="AL61" s="434">
        <v>0</v>
      </c>
      <c r="AM61" s="434">
        <v>0</v>
      </c>
      <c r="AN61" s="434">
        <v>0</v>
      </c>
      <c r="AO61" s="434">
        <v>0</v>
      </c>
      <c r="AP61" s="434">
        <v>0</v>
      </c>
      <c r="AQ61" s="434">
        <v>0</v>
      </c>
      <c r="AR61" s="434">
        <v>0</v>
      </c>
      <c r="AS61" s="434">
        <v>0</v>
      </c>
      <c r="AT61" s="434">
        <v>0</v>
      </c>
      <c r="AU61" s="434">
        <v>0</v>
      </c>
      <c r="AV61" s="434">
        <v>0</v>
      </c>
      <c r="AW61" s="434">
        <v>0</v>
      </c>
      <c r="AX61" s="434">
        <v>0</v>
      </c>
      <c r="AY61" s="480">
        <f t="shared" si="5"/>
        <v>0</v>
      </c>
      <c r="BU61" s="275">
        <f t="shared" si="6"/>
        <v>0</v>
      </c>
    </row>
    <row r="62" spans="1:73" ht="42.75" x14ac:dyDescent="0.45">
      <c r="A62" s="365">
        <v>58</v>
      </c>
      <c r="B62" s="544" t="s">
        <v>38</v>
      </c>
      <c r="C62" s="544" t="s">
        <v>802</v>
      </c>
      <c r="D62" s="544" t="s">
        <v>803</v>
      </c>
      <c r="E62" s="365" t="s">
        <v>804</v>
      </c>
      <c r="F62" s="341">
        <v>39</v>
      </c>
      <c r="G62" s="341">
        <v>0</v>
      </c>
      <c r="H62" s="341">
        <v>0</v>
      </c>
      <c r="I62" s="341" t="s">
        <v>588</v>
      </c>
      <c r="J62" s="341">
        <v>0</v>
      </c>
      <c r="K62" s="368">
        <v>39</v>
      </c>
      <c r="L62" s="398" t="s">
        <v>262</v>
      </c>
      <c r="M62" s="341" t="s">
        <v>250</v>
      </c>
      <c r="N62" s="341"/>
      <c r="O62" s="341"/>
      <c r="P62" s="341"/>
      <c r="Q62" s="341" t="s">
        <v>147</v>
      </c>
      <c r="R62" s="341">
        <v>0.24</v>
      </c>
      <c r="S62" s="365" t="s">
        <v>801</v>
      </c>
      <c r="T62" s="341">
        <v>0</v>
      </c>
      <c r="U62" s="340">
        <f t="shared" si="0"/>
        <v>0</v>
      </c>
      <c r="V62" s="340">
        <f t="shared" si="1"/>
        <v>0</v>
      </c>
      <c r="W62" s="340">
        <f t="shared" si="2"/>
        <v>0</v>
      </c>
      <c r="X62" s="340">
        <f t="shared" si="3"/>
        <v>0</v>
      </c>
      <c r="Y62" s="340">
        <f t="shared" si="4"/>
        <v>0</v>
      </c>
      <c r="Z62" s="365" t="s">
        <v>38</v>
      </c>
      <c r="AA62" s="393"/>
      <c r="AB62" s="393"/>
      <c r="AC62" s="393"/>
      <c r="AD62" s="359"/>
      <c r="AE62" s="497"/>
      <c r="AF62" s="497"/>
      <c r="AG62" s="497"/>
      <c r="AH62" s="360"/>
      <c r="AI62" s="543"/>
      <c r="AJ62" s="434">
        <v>0</v>
      </c>
      <c r="AK62" s="434">
        <v>0</v>
      </c>
      <c r="AL62" s="434">
        <v>0</v>
      </c>
      <c r="AM62" s="434">
        <v>0</v>
      </c>
      <c r="AN62" s="434">
        <v>0</v>
      </c>
      <c r="AO62" s="434">
        <v>0</v>
      </c>
      <c r="AP62" s="434">
        <v>0</v>
      </c>
      <c r="AQ62" s="434">
        <v>0</v>
      </c>
      <c r="AR62" s="434">
        <v>0</v>
      </c>
      <c r="AS62" s="434">
        <v>0</v>
      </c>
      <c r="AT62" s="434">
        <v>0</v>
      </c>
      <c r="AU62" s="434">
        <v>0</v>
      </c>
      <c r="AV62" s="434">
        <v>0</v>
      </c>
      <c r="AW62" s="434">
        <v>0</v>
      </c>
      <c r="AX62" s="434">
        <v>0</v>
      </c>
      <c r="AY62" s="480">
        <f t="shared" si="5"/>
        <v>0</v>
      </c>
      <c r="BU62" s="275">
        <f t="shared" si="6"/>
        <v>0</v>
      </c>
    </row>
    <row r="63" spans="1:73" ht="28.5" x14ac:dyDescent="0.45">
      <c r="A63" s="365">
        <v>59</v>
      </c>
      <c r="B63" s="544" t="s">
        <v>805</v>
      </c>
      <c r="C63" s="544" t="s">
        <v>806</v>
      </c>
      <c r="D63" s="550" t="s">
        <v>807</v>
      </c>
      <c r="E63" s="363" t="s">
        <v>808</v>
      </c>
      <c r="F63" s="341">
        <v>39</v>
      </c>
      <c r="G63" s="341">
        <v>21</v>
      </c>
      <c r="H63" s="341">
        <v>18</v>
      </c>
      <c r="I63" s="341" t="s">
        <v>588</v>
      </c>
      <c r="J63" s="341">
        <v>0</v>
      </c>
      <c r="K63" s="368">
        <v>21</v>
      </c>
      <c r="L63" s="398" t="s">
        <v>85</v>
      </c>
      <c r="M63" s="341" t="s">
        <v>250</v>
      </c>
      <c r="N63" s="341"/>
      <c r="O63" s="341"/>
      <c r="P63" s="341"/>
      <c r="Q63" s="341" t="s">
        <v>147</v>
      </c>
      <c r="R63" s="341">
        <v>0.16</v>
      </c>
      <c r="S63" s="365" t="s">
        <v>723</v>
      </c>
      <c r="T63" s="341">
        <v>0</v>
      </c>
      <c r="U63" s="340">
        <f t="shared" si="0"/>
        <v>0</v>
      </c>
      <c r="V63" s="340">
        <f t="shared" si="1"/>
        <v>0</v>
      </c>
      <c r="W63" s="340">
        <f t="shared" si="2"/>
        <v>0</v>
      </c>
      <c r="X63" s="340">
        <f t="shared" si="3"/>
        <v>0</v>
      </c>
      <c r="Y63" s="340">
        <f t="shared" si="4"/>
        <v>0</v>
      </c>
      <c r="Z63" s="365" t="s">
        <v>38</v>
      </c>
      <c r="AA63" s="393"/>
      <c r="AB63" s="393"/>
      <c r="AC63" s="393"/>
      <c r="AD63" s="359"/>
      <c r="AE63" s="497"/>
      <c r="AF63" s="497"/>
      <c r="AG63" s="497"/>
      <c r="AH63" s="360"/>
      <c r="AI63" s="543"/>
      <c r="AJ63" s="434">
        <v>0</v>
      </c>
      <c r="AK63" s="434">
        <v>0</v>
      </c>
      <c r="AL63" s="434">
        <v>0</v>
      </c>
      <c r="AM63" s="434">
        <v>0</v>
      </c>
      <c r="AN63" s="434">
        <v>0</v>
      </c>
      <c r="AO63" s="434">
        <v>0</v>
      </c>
      <c r="AP63" s="434">
        <v>0</v>
      </c>
      <c r="AQ63" s="434">
        <v>0</v>
      </c>
      <c r="AR63" s="434">
        <v>0</v>
      </c>
      <c r="AS63" s="434">
        <v>0</v>
      </c>
      <c r="AT63" s="434">
        <v>0</v>
      </c>
      <c r="AU63" s="434">
        <v>0</v>
      </c>
      <c r="AV63" s="434">
        <v>0</v>
      </c>
      <c r="AW63" s="434">
        <v>0</v>
      </c>
      <c r="AX63" s="434">
        <v>0</v>
      </c>
      <c r="AY63" s="480">
        <f t="shared" si="5"/>
        <v>0</v>
      </c>
      <c r="BU63" s="275">
        <f t="shared" si="6"/>
        <v>0</v>
      </c>
    </row>
    <row r="64" spans="1:73" ht="57" x14ac:dyDescent="0.45">
      <c r="A64" s="373">
        <v>60</v>
      </c>
      <c r="B64" s="548" t="s">
        <v>809</v>
      </c>
      <c r="C64" s="540" t="s">
        <v>810</v>
      </c>
      <c r="D64" s="540" t="s">
        <v>811</v>
      </c>
      <c r="E64" s="373" t="s">
        <v>1299</v>
      </c>
      <c r="F64" s="351">
        <v>1139</v>
      </c>
      <c r="G64" s="351">
        <v>1139</v>
      </c>
      <c r="H64" s="351">
        <v>0</v>
      </c>
      <c r="I64" s="351" t="s">
        <v>588</v>
      </c>
      <c r="J64" s="351">
        <v>0</v>
      </c>
      <c r="K64" s="406">
        <v>1139</v>
      </c>
      <c r="L64" s="385" t="s">
        <v>85</v>
      </c>
      <c r="M64" s="542" t="s">
        <v>250</v>
      </c>
      <c r="N64" s="351"/>
      <c r="O64" s="351"/>
      <c r="P64" s="351"/>
      <c r="Q64" s="351" t="s">
        <v>147</v>
      </c>
      <c r="R64" s="351">
        <v>4.21</v>
      </c>
      <c r="S64" s="349" t="s">
        <v>1318</v>
      </c>
      <c r="T64" s="328" t="s">
        <v>1355</v>
      </c>
      <c r="U64" s="355" t="e">
        <f t="shared" si="0"/>
        <v>#VALUE!</v>
      </c>
      <c r="V64" s="355" t="e">
        <f t="shared" si="1"/>
        <v>#VALUE!</v>
      </c>
      <c r="W64" s="355" t="e">
        <f t="shared" si="2"/>
        <v>#VALUE!</v>
      </c>
      <c r="X64" s="355" t="e">
        <f t="shared" si="3"/>
        <v>#VALUE!</v>
      </c>
      <c r="Y64" s="355" t="e">
        <f t="shared" si="4"/>
        <v>#VALUE!</v>
      </c>
      <c r="Z64" s="349" t="s">
        <v>1354</v>
      </c>
      <c r="AA64" s="393"/>
      <c r="AB64" s="393"/>
      <c r="AC64" s="393"/>
      <c r="AD64" s="359"/>
      <c r="AE64" s="497"/>
      <c r="AF64" s="497"/>
      <c r="AG64" s="497"/>
      <c r="AH64" s="360"/>
      <c r="AI64" s="543"/>
      <c r="AJ64" s="351">
        <v>0</v>
      </c>
      <c r="AK64" s="351">
        <v>0</v>
      </c>
      <c r="AL64" s="351">
        <v>0</v>
      </c>
      <c r="AM64" s="351">
        <v>0</v>
      </c>
      <c r="AN64" s="351">
        <v>0</v>
      </c>
      <c r="AO64" s="351">
        <v>0</v>
      </c>
      <c r="AP64" s="328">
        <v>0</v>
      </c>
      <c r="AQ64" s="328">
        <v>0</v>
      </c>
      <c r="AR64" s="328">
        <v>0</v>
      </c>
      <c r="AS64" s="328">
        <v>0</v>
      </c>
      <c r="AT64" s="328">
        <v>0</v>
      </c>
      <c r="AU64" s="328">
        <v>189</v>
      </c>
      <c r="AV64" s="328">
        <v>190</v>
      </c>
      <c r="AW64" s="328">
        <v>190</v>
      </c>
      <c r="AX64" s="328">
        <v>190</v>
      </c>
      <c r="AY64" s="480">
        <f t="shared" si="5"/>
        <v>759</v>
      </c>
      <c r="BF64" s="42">
        <v>0</v>
      </c>
      <c r="BG64" s="42">
        <v>0</v>
      </c>
      <c r="BH64" s="42">
        <v>0</v>
      </c>
      <c r="BI64" s="42">
        <v>0</v>
      </c>
      <c r="BJ64" s="42">
        <v>0</v>
      </c>
      <c r="BK64" s="42">
        <v>0</v>
      </c>
      <c r="BL64" s="42">
        <v>0</v>
      </c>
      <c r="BM64" s="42">
        <v>66</v>
      </c>
      <c r="BN64" s="42">
        <v>66</v>
      </c>
      <c r="BO64" s="42">
        <v>66</v>
      </c>
      <c r="BP64" s="42">
        <v>67</v>
      </c>
      <c r="BQ64" s="42">
        <v>67</v>
      </c>
      <c r="BR64" s="42">
        <v>67</v>
      </c>
      <c r="BS64" s="42">
        <v>0</v>
      </c>
      <c r="BT64" s="42">
        <v>0</v>
      </c>
      <c r="BU64" s="275">
        <f t="shared" si="6"/>
        <v>399</v>
      </c>
    </row>
    <row r="65" spans="1:73" ht="28.5" x14ac:dyDescent="0.45">
      <c r="A65" s="349">
        <v>61</v>
      </c>
      <c r="B65" s="540" t="s">
        <v>812</v>
      </c>
      <c r="C65" s="540" t="s">
        <v>813</v>
      </c>
      <c r="D65" s="540" t="s">
        <v>814</v>
      </c>
      <c r="E65" s="373" t="s">
        <v>1177</v>
      </c>
      <c r="F65" s="351">
        <v>272</v>
      </c>
      <c r="G65" s="351">
        <v>272</v>
      </c>
      <c r="H65" s="351">
        <v>0</v>
      </c>
      <c r="I65" s="351" t="s">
        <v>588</v>
      </c>
      <c r="J65" s="351">
        <v>0</v>
      </c>
      <c r="K65" s="406">
        <v>272</v>
      </c>
      <c r="L65" s="385" t="s">
        <v>85</v>
      </c>
      <c r="M65" s="542" t="s">
        <v>250</v>
      </c>
      <c r="N65" s="351"/>
      <c r="O65" s="351"/>
      <c r="P65" s="351"/>
      <c r="Q65" s="351" t="s">
        <v>254</v>
      </c>
      <c r="R65" s="328">
        <v>2.5099999999999998</v>
      </c>
      <c r="S65" s="349" t="s">
        <v>788</v>
      </c>
      <c r="T65" s="328">
        <v>272</v>
      </c>
      <c r="U65" s="355">
        <f t="shared" si="0"/>
        <v>95.199999999999989</v>
      </c>
      <c r="V65" s="355">
        <f t="shared" si="1"/>
        <v>108.80000000000001</v>
      </c>
      <c r="W65" s="355">
        <f t="shared" si="2"/>
        <v>136</v>
      </c>
      <c r="X65" s="355">
        <f t="shared" si="3"/>
        <v>66.639999999999986</v>
      </c>
      <c r="Y65" s="355">
        <f t="shared" si="4"/>
        <v>28.559999999999995</v>
      </c>
      <c r="Z65" s="349" t="s">
        <v>815</v>
      </c>
      <c r="AA65" s="393"/>
      <c r="AB65" s="393"/>
      <c r="AC65" s="393"/>
      <c r="AD65" s="359"/>
      <c r="AE65" s="497"/>
      <c r="AF65" s="497"/>
      <c r="AG65" s="497"/>
      <c r="AH65" s="360"/>
      <c r="AI65" s="543"/>
      <c r="AJ65" s="351">
        <v>0</v>
      </c>
      <c r="AK65" s="351">
        <v>0</v>
      </c>
      <c r="AL65" s="351">
        <v>0</v>
      </c>
      <c r="AM65" s="351">
        <v>0</v>
      </c>
      <c r="AN65" s="351">
        <v>0</v>
      </c>
      <c r="AO65" s="351">
        <v>0</v>
      </c>
      <c r="AP65" s="328">
        <v>0</v>
      </c>
      <c r="AQ65" s="328">
        <v>54</v>
      </c>
      <c r="AR65" s="328">
        <v>54</v>
      </c>
      <c r="AS65" s="328">
        <v>54</v>
      </c>
      <c r="AT65" s="328">
        <v>55</v>
      </c>
      <c r="AU65" s="328">
        <v>55</v>
      </c>
      <c r="AV65" s="351">
        <v>0</v>
      </c>
      <c r="AW65" s="351">
        <v>0</v>
      </c>
      <c r="AX65" s="351">
        <v>0</v>
      </c>
      <c r="AY65" s="480">
        <f t="shared" si="5"/>
        <v>272</v>
      </c>
      <c r="BF65" s="42">
        <v>0</v>
      </c>
      <c r="BG65" s="42">
        <v>0</v>
      </c>
      <c r="BH65" s="42">
        <v>0</v>
      </c>
      <c r="BI65" s="42">
        <v>0</v>
      </c>
      <c r="BJ65" s="42">
        <v>0</v>
      </c>
      <c r="BK65" s="42">
        <v>0</v>
      </c>
      <c r="BL65" s="42">
        <v>0</v>
      </c>
      <c r="BM65" s="42">
        <v>19</v>
      </c>
      <c r="BN65" s="42">
        <v>19</v>
      </c>
      <c r="BO65" s="42">
        <v>19</v>
      </c>
      <c r="BP65" s="42">
        <v>19</v>
      </c>
      <c r="BQ65" s="42">
        <v>19</v>
      </c>
      <c r="BR65" s="42">
        <v>0</v>
      </c>
      <c r="BS65" s="42">
        <v>0</v>
      </c>
      <c r="BT65" s="42">
        <v>0</v>
      </c>
      <c r="BU65" s="275">
        <f t="shared" si="6"/>
        <v>95</v>
      </c>
    </row>
    <row r="66" spans="1:73" ht="57.75" customHeight="1" x14ac:dyDescent="0.45">
      <c r="A66" s="365">
        <v>62</v>
      </c>
      <c r="B66" s="544" t="s">
        <v>816</v>
      </c>
      <c r="C66" s="544" t="s">
        <v>817</v>
      </c>
      <c r="D66" s="544" t="s">
        <v>1278</v>
      </c>
      <c r="E66" s="365" t="s">
        <v>1178</v>
      </c>
      <c r="F66" s="341">
        <v>97</v>
      </c>
      <c r="G66" s="341">
        <v>94</v>
      </c>
      <c r="H66" s="341">
        <v>3</v>
      </c>
      <c r="I66" s="368" t="s">
        <v>1511</v>
      </c>
      <c r="J66" s="341">
        <v>217</v>
      </c>
      <c r="K66" s="368">
        <v>0</v>
      </c>
      <c r="L66" s="398" t="s">
        <v>262</v>
      </c>
      <c r="M66" s="341" t="s">
        <v>250</v>
      </c>
      <c r="N66" s="341"/>
      <c r="O66" s="341"/>
      <c r="P66" s="341"/>
      <c r="Q66" s="341" t="s">
        <v>147</v>
      </c>
      <c r="R66" s="341">
        <v>1.43</v>
      </c>
      <c r="S66" s="365" t="s">
        <v>1512</v>
      </c>
      <c r="T66" s="341">
        <v>0</v>
      </c>
      <c r="U66" s="340">
        <f t="shared" si="0"/>
        <v>0</v>
      </c>
      <c r="V66" s="340">
        <f t="shared" si="1"/>
        <v>0</v>
      </c>
      <c r="W66" s="340">
        <f t="shared" si="2"/>
        <v>0</v>
      </c>
      <c r="X66" s="340">
        <f t="shared" si="3"/>
        <v>0</v>
      </c>
      <c r="Y66" s="340">
        <f t="shared" si="4"/>
        <v>0</v>
      </c>
      <c r="Z66" s="365" t="s">
        <v>38</v>
      </c>
      <c r="AA66" s="393"/>
      <c r="AB66" s="393"/>
      <c r="AC66" s="393"/>
      <c r="AD66" s="359"/>
      <c r="AE66" s="497"/>
      <c r="AF66" s="497"/>
      <c r="AG66" s="497"/>
      <c r="AH66" s="360"/>
      <c r="AI66" s="543"/>
      <c r="AJ66" s="434">
        <v>0</v>
      </c>
      <c r="AK66" s="434">
        <v>0</v>
      </c>
      <c r="AL66" s="434">
        <v>0</v>
      </c>
      <c r="AM66" s="434">
        <v>0</v>
      </c>
      <c r="AN66" s="434">
        <v>0</v>
      </c>
      <c r="AO66" s="434">
        <v>0</v>
      </c>
      <c r="AP66" s="434">
        <v>0</v>
      </c>
      <c r="AQ66" s="434">
        <v>0</v>
      </c>
      <c r="AR66" s="434">
        <v>0</v>
      </c>
      <c r="AS66" s="434">
        <v>0</v>
      </c>
      <c r="AT66" s="434">
        <v>0</v>
      </c>
      <c r="AU66" s="434">
        <v>0</v>
      </c>
      <c r="AV66" s="434">
        <v>0</v>
      </c>
      <c r="AW66" s="434">
        <v>0</v>
      </c>
      <c r="AX66" s="434">
        <v>0</v>
      </c>
      <c r="AY66" s="480">
        <f t="shared" si="5"/>
        <v>0</v>
      </c>
      <c r="BU66" s="275">
        <f t="shared" si="6"/>
        <v>0</v>
      </c>
    </row>
    <row r="67" spans="1:73" ht="28.5" x14ac:dyDescent="0.45">
      <c r="A67" s="373">
        <v>63</v>
      </c>
      <c r="B67" s="548" t="s">
        <v>820</v>
      </c>
      <c r="C67" s="540" t="s">
        <v>821</v>
      </c>
      <c r="D67" s="548" t="s">
        <v>1281</v>
      </c>
      <c r="E67" s="345" t="s">
        <v>822</v>
      </c>
      <c r="F67" s="351">
        <v>383</v>
      </c>
      <c r="G67" s="351">
        <v>383</v>
      </c>
      <c r="H67" s="351">
        <v>0</v>
      </c>
      <c r="I67" s="351" t="s">
        <v>588</v>
      </c>
      <c r="J67" s="351">
        <v>0</v>
      </c>
      <c r="K67" s="406">
        <v>383</v>
      </c>
      <c r="L67" s="385" t="s">
        <v>823</v>
      </c>
      <c r="M67" s="542" t="s">
        <v>272</v>
      </c>
      <c r="N67" s="351">
        <v>514921</v>
      </c>
      <c r="O67" s="351">
        <v>180039</v>
      </c>
      <c r="P67" s="351">
        <v>12001075</v>
      </c>
      <c r="Q67" s="351" t="s">
        <v>147</v>
      </c>
      <c r="R67" s="403">
        <v>2.44</v>
      </c>
      <c r="S67" s="349" t="s">
        <v>1179</v>
      </c>
      <c r="T67" s="328">
        <v>383</v>
      </c>
      <c r="U67" s="355">
        <f t="shared" si="0"/>
        <v>134.04999999999998</v>
      </c>
      <c r="V67" s="355">
        <f t="shared" si="1"/>
        <v>153.20000000000002</v>
      </c>
      <c r="W67" s="355">
        <f t="shared" si="2"/>
        <v>191.5</v>
      </c>
      <c r="X67" s="355">
        <f t="shared" si="3"/>
        <v>93.83499999999998</v>
      </c>
      <c r="Y67" s="355">
        <f t="shared" si="4"/>
        <v>40.214999999999996</v>
      </c>
      <c r="Z67" s="349" t="s">
        <v>815</v>
      </c>
      <c r="AA67" s="393"/>
      <c r="AB67" s="393"/>
      <c r="AC67" s="393"/>
      <c r="AD67" s="359"/>
      <c r="AE67" s="497"/>
      <c r="AF67" s="497"/>
      <c r="AG67" s="497"/>
      <c r="AH67" s="360"/>
      <c r="AI67" s="543"/>
      <c r="AJ67" s="351">
        <v>0</v>
      </c>
      <c r="AK67" s="351">
        <v>0</v>
      </c>
      <c r="AL67" s="351">
        <v>0</v>
      </c>
      <c r="AM67" s="351">
        <v>0</v>
      </c>
      <c r="AN67" s="351">
        <v>0</v>
      </c>
      <c r="AO67" s="351">
        <v>0</v>
      </c>
      <c r="AP67" s="328">
        <v>0</v>
      </c>
      <c r="AQ67" s="328">
        <v>76</v>
      </c>
      <c r="AR67" s="328">
        <v>76</v>
      </c>
      <c r="AS67" s="328">
        <v>77</v>
      </c>
      <c r="AT67" s="328">
        <v>77</v>
      </c>
      <c r="AU67" s="328">
        <v>77</v>
      </c>
      <c r="AV67" s="351">
        <v>0</v>
      </c>
      <c r="AW67" s="351">
        <v>0</v>
      </c>
      <c r="AX67" s="351">
        <v>0</v>
      </c>
      <c r="AY67" s="480">
        <f t="shared" si="5"/>
        <v>383</v>
      </c>
      <c r="BF67" s="42">
        <v>0</v>
      </c>
      <c r="BG67" s="42">
        <v>0</v>
      </c>
      <c r="BH67" s="42">
        <v>0</v>
      </c>
      <c r="BI67" s="42">
        <v>0</v>
      </c>
      <c r="BJ67" s="42">
        <v>0</v>
      </c>
      <c r="BK67" s="42">
        <v>0</v>
      </c>
      <c r="BL67" s="42">
        <v>0</v>
      </c>
      <c r="BM67" s="42">
        <v>26</v>
      </c>
      <c r="BN67" s="42">
        <v>27</v>
      </c>
      <c r="BO67" s="42">
        <v>27</v>
      </c>
      <c r="BP67" s="42">
        <v>27</v>
      </c>
      <c r="BQ67" s="42">
        <v>27</v>
      </c>
      <c r="BR67" s="42">
        <v>0</v>
      </c>
      <c r="BS67" s="42">
        <v>0</v>
      </c>
      <c r="BT67" s="42">
        <v>0</v>
      </c>
      <c r="BU67" s="275">
        <f t="shared" si="6"/>
        <v>134</v>
      </c>
    </row>
    <row r="68" spans="1:73" ht="42.75" x14ac:dyDescent="0.45">
      <c r="A68" s="365">
        <v>64</v>
      </c>
      <c r="B68" s="544" t="s">
        <v>38</v>
      </c>
      <c r="C68" s="544" t="s">
        <v>824</v>
      </c>
      <c r="D68" s="544" t="s">
        <v>825</v>
      </c>
      <c r="E68" s="363" t="s">
        <v>629</v>
      </c>
      <c r="F68" s="341">
        <v>23</v>
      </c>
      <c r="G68" s="341">
        <v>23</v>
      </c>
      <c r="H68" s="341">
        <v>0</v>
      </c>
      <c r="I68" s="341" t="s">
        <v>588</v>
      </c>
      <c r="J68" s="341">
        <v>0</v>
      </c>
      <c r="K68" s="368">
        <v>23</v>
      </c>
      <c r="L68" s="398" t="s">
        <v>203</v>
      </c>
      <c r="M68" s="341" t="s">
        <v>272</v>
      </c>
      <c r="N68" s="341">
        <v>515110</v>
      </c>
      <c r="O68" s="341">
        <v>180079</v>
      </c>
      <c r="P68" s="341">
        <v>12059446</v>
      </c>
      <c r="Q68" s="341" t="s">
        <v>147</v>
      </c>
      <c r="R68" s="341">
        <v>0.17</v>
      </c>
      <c r="S68" s="365" t="s">
        <v>801</v>
      </c>
      <c r="T68" s="341">
        <v>0</v>
      </c>
      <c r="U68" s="340">
        <f t="shared" si="0"/>
        <v>0</v>
      </c>
      <c r="V68" s="340">
        <f t="shared" si="1"/>
        <v>0</v>
      </c>
      <c r="W68" s="340">
        <f t="shared" si="2"/>
        <v>0</v>
      </c>
      <c r="X68" s="340">
        <f t="shared" si="3"/>
        <v>0</v>
      </c>
      <c r="Y68" s="340">
        <f t="shared" si="4"/>
        <v>0</v>
      </c>
      <c r="Z68" s="365" t="s">
        <v>38</v>
      </c>
      <c r="AA68" s="393"/>
      <c r="AB68" s="393"/>
      <c r="AC68" s="393"/>
      <c r="AD68" s="359"/>
      <c r="AE68" s="497"/>
      <c r="AF68" s="497"/>
      <c r="AG68" s="497"/>
      <c r="AH68" s="360"/>
      <c r="AI68" s="543"/>
      <c r="AJ68" s="434">
        <v>0</v>
      </c>
      <c r="AK68" s="434">
        <v>0</v>
      </c>
      <c r="AL68" s="434">
        <v>0</v>
      </c>
      <c r="AM68" s="434">
        <v>0</v>
      </c>
      <c r="AN68" s="434">
        <v>0</v>
      </c>
      <c r="AO68" s="434">
        <v>0</v>
      </c>
      <c r="AP68" s="434">
        <v>0</v>
      </c>
      <c r="AQ68" s="434">
        <v>0</v>
      </c>
      <c r="AR68" s="434">
        <v>0</v>
      </c>
      <c r="AS68" s="434">
        <v>0</v>
      </c>
      <c r="AT68" s="434">
        <v>0</v>
      </c>
      <c r="AU68" s="434">
        <v>0</v>
      </c>
      <c r="AV68" s="434">
        <v>0</v>
      </c>
      <c r="AW68" s="434">
        <v>0</v>
      </c>
      <c r="AX68" s="434">
        <v>0</v>
      </c>
      <c r="AY68" s="480">
        <f t="shared" si="5"/>
        <v>0</v>
      </c>
      <c r="BU68" s="275">
        <f t="shared" si="6"/>
        <v>0</v>
      </c>
    </row>
    <row r="69" spans="1:73" ht="42.75" x14ac:dyDescent="0.45">
      <c r="A69" s="365">
        <v>65</v>
      </c>
      <c r="B69" s="544" t="s">
        <v>38</v>
      </c>
      <c r="C69" s="544" t="s">
        <v>826</v>
      </c>
      <c r="D69" s="544" t="s">
        <v>827</v>
      </c>
      <c r="E69" s="365" t="s">
        <v>828</v>
      </c>
      <c r="F69" s="341">
        <v>37</v>
      </c>
      <c r="G69" s="341">
        <v>37</v>
      </c>
      <c r="H69" s="341">
        <v>0</v>
      </c>
      <c r="I69" s="341" t="s">
        <v>588</v>
      </c>
      <c r="J69" s="341">
        <v>0</v>
      </c>
      <c r="K69" s="368">
        <v>37</v>
      </c>
      <c r="L69" s="398" t="s">
        <v>203</v>
      </c>
      <c r="M69" s="341" t="s">
        <v>272</v>
      </c>
      <c r="N69" s="341">
        <v>515255</v>
      </c>
      <c r="O69" s="341">
        <v>180174</v>
      </c>
      <c r="P69" s="341">
        <v>12134248</v>
      </c>
      <c r="Q69" s="341" t="s">
        <v>147</v>
      </c>
      <c r="R69" s="341">
        <v>0.17</v>
      </c>
      <c r="S69" s="365" t="s">
        <v>801</v>
      </c>
      <c r="T69" s="341">
        <v>0</v>
      </c>
      <c r="U69" s="340">
        <f t="shared" ref="U69:U126" si="7">T69*0.35</f>
        <v>0</v>
      </c>
      <c r="V69" s="340">
        <f t="shared" ref="V69:V126" si="8">T69*0.4</f>
        <v>0</v>
      </c>
      <c r="W69" s="340">
        <f t="shared" ref="W69:W126" si="9">T69*0.5</f>
        <v>0</v>
      </c>
      <c r="X69" s="340">
        <f t="shared" ref="X69:X126" si="10">U69*0.7</f>
        <v>0</v>
      </c>
      <c r="Y69" s="340">
        <f t="shared" ref="Y69:Y126" si="11">U69*0.3</f>
        <v>0</v>
      </c>
      <c r="Z69" s="365" t="s">
        <v>38</v>
      </c>
      <c r="AA69" s="393"/>
      <c r="AB69" s="393"/>
      <c r="AC69" s="393"/>
      <c r="AD69" s="359"/>
      <c r="AE69" s="497"/>
      <c r="AF69" s="497"/>
      <c r="AG69" s="497"/>
      <c r="AH69" s="360"/>
      <c r="AI69" s="543"/>
      <c r="AJ69" s="434">
        <v>0</v>
      </c>
      <c r="AK69" s="434">
        <v>0</v>
      </c>
      <c r="AL69" s="434">
        <v>0</v>
      </c>
      <c r="AM69" s="434">
        <v>0</v>
      </c>
      <c r="AN69" s="434">
        <v>0</v>
      </c>
      <c r="AO69" s="434">
        <v>0</v>
      </c>
      <c r="AP69" s="434">
        <v>0</v>
      </c>
      <c r="AQ69" s="434">
        <v>0</v>
      </c>
      <c r="AR69" s="434">
        <v>0</v>
      </c>
      <c r="AS69" s="434">
        <v>0</v>
      </c>
      <c r="AT69" s="434">
        <v>0</v>
      </c>
      <c r="AU69" s="434">
        <v>0</v>
      </c>
      <c r="AV69" s="434">
        <v>0</v>
      </c>
      <c r="AW69" s="434">
        <v>0</v>
      </c>
      <c r="AX69" s="434">
        <v>0</v>
      </c>
      <c r="AY69" s="480">
        <f t="shared" si="5"/>
        <v>0</v>
      </c>
      <c r="BU69" s="275">
        <f t="shared" ref="BU69:BU127" si="12">SUM(BF69:BT69)</f>
        <v>0</v>
      </c>
    </row>
    <row r="70" spans="1:73" ht="28.5" x14ac:dyDescent="0.45">
      <c r="A70" s="365">
        <v>66</v>
      </c>
      <c r="B70" s="544" t="s">
        <v>829</v>
      </c>
      <c r="C70" s="544" t="s">
        <v>830</v>
      </c>
      <c r="D70" s="544" t="s">
        <v>831</v>
      </c>
      <c r="E70" s="363" t="s">
        <v>605</v>
      </c>
      <c r="F70" s="341">
        <v>23</v>
      </c>
      <c r="G70" s="341">
        <v>14</v>
      </c>
      <c r="H70" s="341">
        <v>9</v>
      </c>
      <c r="I70" s="341" t="s">
        <v>588</v>
      </c>
      <c r="J70" s="341">
        <v>0</v>
      </c>
      <c r="K70" s="368">
        <v>14</v>
      </c>
      <c r="L70" s="398" t="s">
        <v>203</v>
      </c>
      <c r="M70" s="341" t="s">
        <v>272</v>
      </c>
      <c r="N70" s="341">
        <v>515322</v>
      </c>
      <c r="O70" s="341">
        <v>180142</v>
      </c>
      <c r="P70" s="341">
        <v>12060608</v>
      </c>
      <c r="Q70" s="341" t="s">
        <v>832</v>
      </c>
      <c r="R70" s="341">
        <v>0.24</v>
      </c>
      <c r="S70" s="365" t="s">
        <v>833</v>
      </c>
      <c r="T70" s="341">
        <v>0</v>
      </c>
      <c r="U70" s="340">
        <f t="shared" si="7"/>
        <v>0</v>
      </c>
      <c r="V70" s="340">
        <f t="shared" si="8"/>
        <v>0</v>
      </c>
      <c r="W70" s="340">
        <f t="shared" si="9"/>
        <v>0</v>
      </c>
      <c r="X70" s="340">
        <f t="shared" si="10"/>
        <v>0</v>
      </c>
      <c r="Y70" s="340">
        <f t="shared" si="11"/>
        <v>0</v>
      </c>
      <c r="Z70" s="365" t="s">
        <v>38</v>
      </c>
      <c r="AA70" s="393"/>
      <c r="AB70" s="393"/>
      <c r="AC70" s="393"/>
      <c r="AD70" s="359"/>
      <c r="AE70" s="497"/>
      <c r="AF70" s="497"/>
      <c r="AG70" s="497"/>
      <c r="AH70" s="360"/>
      <c r="AI70" s="543"/>
      <c r="AJ70" s="434">
        <v>0</v>
      </c>
      <c r="AK70" s="434">
        <v>0</v>
      </c>
      <c r="AL70" s="434">
        <v>0</v>
      </c>
      <c r="AM70" s="434">
        <v>0</v>
      </c>
      <c r="AN70" s="434">
        <v>0</v>
      </c>
      <c r="AO70" s="434">
        <v>0</v>
      </c>
      <c r="AP70" s="434">
        <v>0</v>
      </c>
      <c r="AQ70" s="434">
        <v>0</v>
      </c>
      <c r="AR70" s="434">
        <v>0</v>
      </c>
      <c r="AS70" s="434">
        <v>0</v>
      </c>
      <c r="AT70" s="434">
        <v>0</v>
      </c>
      <c r="AU70" s="434">
        <v>0</v>
      </c>
      <c r="AV70" s="434">
        <v>0</v>
      </c>
      <c r="AW70" s="434">
        <v>0</v>
      </c>
      <c r="AX70" s="434">
        <v>0</v>
      </c>
      <c r="AY70" s="480">
        <f t="shared" ref="AY70:AY126" si="13">SUM(AJ70:AX70)</f>
        <v>0</v>
      </c>
      <c r="BU70" s="275">
        <f t="shared" si="12"/>
        <v>0</v>
      </c>
    </row>
    <row r="71" spans="1:73" ht="28.5" x14ac:dyDescent="0.45">
      <c r="A71" s="365">
        <v>67</v>
      </c>
      <c r="B71" s="544" t="s">
        <v>834</v>
      </c>
      <c r="C71" s="544" t="s">
        <v>835</v>
      </c>
      <c r="D71" s="544" t="s">
        <v>836</v>
      </c>
      <c r="E71" s="363" t="s">
        <v>605</v>
      </c>
      <c r="F71" s="341">
        <v>16</v>
      </c>
      <c r="G71" s="341">
        <v>16</v>
      </c>
      <c r="H71" s="341">
        <v>0</v>
      </c>
      <c r="I71" s="341" t="s">
        <v>588</v>
      </c>
      <c r="J71" s="341">
        <v>0</v>
      </c>
      <c r="K71" s="368">
        <v>16</v>
      </c>
      <c r="L71" s="398" t="s">
        <v>203</v>
      </c>
      <c r="M71" s="341" t="s">
        <v>272</v>
      </c>
      <c r="N71" s="341">
        <v>515397</v>
      </c>
      <c r="O71" s="341">
        <v>180107</v>
      </c>
      <c r="P71" s="341">
        <v>12145521</v>
      </c>
      <c r="Q71" s="341" t="s">
        <v>147</v>
      </c>
      <c r="R71" s="341">
        <v>0.22</v>
      </c>
      <c r="S71" s="365" t="s">
        <v>723</v>
      </c>
      <c r="T71" s="341">
        <v>0</v>
      </c>
      <c r="U71" s="340">
        <f t="shared" si="7"/>
        <v>0</v>
      </c>
      <c r="V71" s="340">
        <f t="shared" si="8"/>
        <v>0</v>
      </c>
      <c r="W71" s="340">
        <f t="shared" si="9"/>
        <v>0</v>
      </c>
      <c r="X71" s="340">
        <f t="shared" si="10"/>
        <v>0</v>
      </c>
      <c r="Y71" s="340">
        <f t="shared" si="11"/>
        <v>0</v>
      </c>
      <c r="Z71" s="365" t="s">
        <v>38</v>
      </c>
      <c r="AA71" s="393"/>
      <c r="AB71" s="393"/>
      <c r="AC71" s="393"/>
      <c r="AD71" s="359"/>
      <c r="AE71" s="497"/>
      <c r="AF71" s="497"/>
      <c r="AG71" s="497"/>
      <c r="AH71" s="360"/>
      <c r="AI71" s="543"/>
      <c r="AJ71" s="434">
        <v>0</v>
      </c>
      <c r="AK71" s="434">
        <v>0</v>
      </c>
      <c r="AL71" s="434">
        <v>0</v>
      </c>
      <c r="AM71" s="434">
        <v>0</v>
      </c>
      <c r="AN71" s="434">
        <v>0</v>
      </c>
      <c r="AO71" s="434">
        <v>0</v>
      </c>
      <c r="AP71" s="434">
        <v>0</v>
      </c>
      <c r="AQ71" s="434">
        <v>0</v>
      </c>
      <c r="AR71" s="434">
        <v>0</v>
      </c>
      <c r="AS71" s="434">
        <v>0</v>
      </c>
      <c r="AT71" s="434">
        <v>0</v>
      </c>
      <c r="AU71" s="434">
        <v>0</v>
      </c>
      <c r="AV71" s="434">
        <v>0</v>
      </c>
      <c r="AW71" s="434">
        <v>0</v>
      </c>
      <c r="AX71" s="434">
        <v>0</v>
      </c>
      <c r="AY71" s="480">
        <f t="shared" si="13"/>
        <v>0</v>
      </c>
      <c r="BU71" s="275">
        <f t="shared" si="12"/>
        <v>0</v>
      </c>
    </row>
    <row r="72" spans="1:73" ht="42.75" x14ac:dyDescent="0.45">
      <c r="A72" s="349">
        <v>68</v>
      </c>
      <c r="B72" s="540" t="s">
        <v>837</v>
      </c>
      <c r="C72" s="540" t="s">
        <v>838</v>
      </c>
      <c r="D72" s="540" t="s">
        <v>839</v>
      </c>
      <c r="E72" s="349" t="s">
        <v>1180</v>
      </c>
      <c r="F72" s="351">
        <v>159</v>
      </c>
      <c r="G72" s="351">
        <v>157</v>
      </c>
      <c r="H72" s="351">
        <v>2</v>
      </c>
      <c r="I72" s="351" t="s">
        <v>588</v>
      </c>
      <c r="J72" s="351">
        <v>0</v>
      </c>
      <c r="K72" s="406">
        <v>157</v>
      </c>
      <c r="L72" s="385" t="s">
        <v>203</v>
      </c>
      <c r="M72" s="542" t="s">
        <v>272</v>
      </c>
      <c r="N72" s="351"/>
      <c r="O72" s="351"/>
      <c r="P72" s="351"/>
      <c r="Q72" s="351" t="s">
        <v>147</v>
      </c>
      <c r="R72" s="351">
        <v>0.83</v>
      </c>
      <c r="S72" s="373" t="s">
        <v>1513</v>
      </c>
      <c r="T72" s="328">
        <v>157</v>
      </c>
      <c r="U72" s="355">
        <f t="shared" si="7"/>
        <v>54.949999999999996</v>
      </c>
      <c r="V72" s="355">
        <f t="shared" si="8"/>
        <v>62.800000000000004</v>
      </c>
      <c r="W72" s="355">
        <f t="shared" si="9"/>
        <v>78.5</v>
      </c>
      <c r="X72" s="355">
        <f t="shared" si="10"/>
        <v>38.464999999999996</v>
      </c>
      <c r="Y72" s="355">
        <f t="shared" si="11"/>
        <v>16.484999999999999</v>
      </c>
      <c r="Z72" s="349" t="s">
        <v>1181</v>
      </c>
      <c r="AA72" s="393"/>
      <c r="AB72" s="393"/>
      <c r="AC72" s="393"/>
      <c r="AD72" s="359"/>
      <c r="AE72" s="497"/>
      <c r="AF72" s="497"/>
      <c r="AG72" s="497"/>
      <c r="AH72" s="360"/>
      <c r="AI72" s="543"/>
      <c r="AJ72" s="351">
        <v>0</v>
      </c>
      <c r="AK72" s="351">
        <v>0</v>
      </c>
      <c r="AL72" s="351">
        <v>0</v>
      </c>
      <c r="AM72" s="351">
        <v>0</v>
      </c>
      <c r="AN72" s="351">
        <v>0</v>
      </c>
      <c r="AO72" s="328">
        <v>39</v>
      </c>
      <c r="AP72" s="328">
        <v>39</v>
      </c>
      <c r="AQ72" s="328">
        <v>39</v>
      </c>
      <c r="AR72" s="328">
        <v>40</v>
      </c>
      <c r="AS72" s="328">
        <v>0</v>
      </c>
      <c r="AT72" s="351">
        <v>0</v>
      </c>
      <c r="AU72" s="351">
        <v>0</v>
      </c>
      <c r="AV72" s="351">
        <v>0</v>
      </c>
      <c r="AW72" s="351">
        <v>0</v>
      </c>
      <c r="AX72" s="351">
        <v>0</v>
      </c>
      <c r="AY72" s="480">
        <f t="shared" si="13"/>
        <v>157</v>
      </c>
      <c r="BF72" s="42">
        <v>0</v>
      </c>
      <c r="BG72" s="42">
        <v>0</v>
      </c>
      <c r="BH72" s="42">
        <v>0</v>
      </c>
      <c r="BI72" s="42">
        <v>0</v>
      </c>
      <c r="BJ72" s="42">
        <v>0</v>
      </c>
      <c r="BK72" s="42">
        <v>0</v>
      </c>
      <c r="BL72" s="42">
        <v>0</v>
      </c>
      <c r="BM72" s="42">
        <v>13</v>
      </c>
      <c r="BN72" s="42">
        <v>14</v>
      </c>
      <c r="BO72" s="42">
        <v>14</v>
      </c>
      <c r="BP72" s="42">
        <v>14</v>
      </c>
      <c r="BQ72" s="42">
        <v>0</v>
      </c>
      <c r="BR72" s="42">
        <v>0</v>
      </c>
      <c r="BS72" s="42">
        <v>0</v>
      </c>
      <c r="BT72" s="42">
        <v>0</v>
      </c>
      <c r="BU72" s="275">
        <f t="shared" si="12"/>
        <v>55</v>
      </c>
    </row>
    <row r="73" spans="1:73" ht="42.75" x14ac:dyDescent="0.45">
      <c r="A73" s="349">
        <v>69</v>
      </c>
      <c r="B73" s="540" t="s">
        <v>302</v>
      </c>
      <c r="C73" s="540" t="s">
        <v>840</v>
      </c>
      <c r="D73" s="540" t="s">
        <v>841</v>
      </c>
      <c r="E73" s="373" t="s">
        <v>1516</v>
      </c>
      <c r="F73" s="551" t="s">
        <v>1517</v>
      </c>
      <c r="G73" s="502" t="s">
        <v>1517</v>
      </c>
      <c r="H73" s="502" t="s">
        <v>1514</v>
      </c>
      <c r="I73" s="502" t="s">
        <v>842</v>
      </c>
      <c r="J73" s="328">
        <v>0</v>
      </c>
      <c r="K73" s="502" t="s">
        <v>38</v>
      </c>
      <c r="L73" s="429" t="s">
        <v>203</v>
      </c>
      <c r="M73" s="328" t="s">
        <v>272</v>
      </c>
      <c r="N73" s="328"/>
      <c r="O73" s="328"/>
      <c r="P73" s="328"/>
      <c r="Q73" s="328" t="s">
        <v>301</v>
      </c>
      <c r="R73" s="328">
        <v>0.28999999999999998</v>
      </c>
      <c r="S73" s="373" t="s">
        <v>1515</v>
      </c>
      <c r="T73" s="502" t="s">
        <v>1514</v>
      </c>
      <c r="U73" s="355" t="e">
        <f t="shared" si="7"/>
        <v>#VALUE!</v>
      </c>
      <c r="V73" s="355" t="e">
        <f t="shared" si="8"/>
        <v>#VALUE!</v>
      </c>
      <c r="W73" s="355" t="e">
        <f t="shared" si="9"/>
        <v>#VALUE!</v>
      </c>
      <c r="X73" s="355" t="e">
        <f t="shared" si="10"/>
        <v>#VALUE!</v>
      </c>
      <c r="Y73" s="355" t="e">
        <f t="shared" si="11"/>
        <v>#VALUE!</v>
      </c>
      <c r="Z73" s="373" t="s">
        <v>38</v>
      </c>
      <c r="AA73" s="393"/>
      <c r="AB73" s="393"/>
      <c r="AC73" s="393"/>
      <c r="AD73" s="359"/>
      <c r="AE73" s="497"/>
      <c r="AF73" s="497"/>
      <c r="AG73" s="497"/>
      <c r="AH73" s="360"/>
      <c r="AI73" s="543"/>
      <c r="AJ73" s="351">
        <v>0</v>
      </c>
      <c r="AK73" s="351">
        <v>0</v>
      </c>
      <c r="AL73" s="351">
        <v>0</v>
      </c>
      <c r="AM73" s="351">
        <v>0</v>
      </c>
      <c r="AN73" s="351">
        <v>0</v>
      </c>
      <c r="AO73" s="351">
        <v>0</v>
      </c>
      <c r="AP73" s="351">
        <v>0</v>
      </c>
      <c r="AQ73" s="351">
        <v>0</v>
      </c>
      <c r="AR73" s="351">
        <v>0</v>
      </c>
      <c r="AS73" s="351">
        <v>0</v>
      </c>
      <c r="AT73" s="351">
        <v>0</v>
      </c>
      <c r="AU73" s="351">
        <v>0</v>
      </c>
      <c r="AV73" s="351">
        <v>0</v>
      </c>
      <c r="AW73" s="351">
        <v>0</v>
      </c>
      <c r="AX73" s="351">
        <v>0</v>
      </c>
      <c r="AY73" s="480">
        <f t="shared" si="13"/>
        <v>0</v>
      </c>
      <c r="BU73" s="275">
        <f t="shared" si="12"/>
        <v>0</v>
      </c>
    </row>
    <row r="74" spans="1:73" ht="42.75" x14ac:dyDescent="0.45">
      <c r="A74" s="365">
        <v>70</v>
      </c>
      <c r="B74" s="544" t="s">
        <v>38</v>
      </c>
      <c r="C74" s="544" t="s">
        <v>843</v>
      </c>
      <c r="D74" s="550" t="s">
        <v>844</v>
      </c>
      <c r="E74" s="365" t="s">
        <v>845</v>
      </c>
      <c r="F74" s="341">
        <v>23</v>
      </c>
      <c r="G74" s="341" t="s">
        <v>157</v>
      </c>
      <c r="H74" s="341" t="s">
        <v>157</v>
      </c>
      <c r="I74" s="341" t="s">
        <v>588</v>
      </c>
      <c r="J74" s="341">
        <v>0</v>
      </c>
      <c r="K74" s="368" t="s">
        <v>157</v>
      </c>
      <c r="L74" s="398" t="s">
        <v>203</v>
      </c>
      <c r="M74" s="341" t="s">
        <v>272</v>
      </c>
      <c r="N74" s="341"/>
      <c r="O74" s="341"/>
      <c r="P74" s="341"/>
      <c r="Q74" s="341" t="s">
        <v>147</v>
      </c>
      <c r="R74" s="341">
        <v>0.15</v>
      </c>
      <c r="S74" s="365" t="s">
        <v>801</v>
      </c>
      <c r="T74" s="341">
        <v>0</v>
      </c>
      <c r="U74" s="340">
        <f t="shared" si="7"/>
        <v>0</v>
      </c>
      <c r="V74" s="340">
        <f t="shared" si="8"/>
        <v>0</v>
      </c>
      <c r="W74" s="340">
        <f t="shared" si="9"/>
        <v>0</v>
      </c>
      <c r="X74" s="340">
        <f t="shared" si="10"/>
        <v>0</v>
      </c>
      <c r="Y74" s="340">
        <f t="shared" si="11"/>
        <v>0</v>
      </c>
      <c r="Z74" s="365" t="s">
        <v>38</v>
      </c>
      <c r="AA74" s="393"/>
      <c r="AB74" s="393"/>
      <c r="AC74" s="393"/>
      <c r="AD74" s="359"/>
      <c r="AE74" s="497"/>
      <c r="AF74" s="497"/>
      <c r="AG74" s="497"/>
      <c r="AH74" s="360"/>
      <c r="AI74" s="543"/>
      <c r="AJ74" s="434">
        <v>0</v>
      </c>
      <c r="AK74" s="434">
        <v>0</v>
      </c>
      <c r="AL74" s="434">
        <v>0</v>
      </c>
      <c r="AM74" s="434">
        <v>0</v>
      </c>
      <c r="AN74" s="434">
        <v>0</v>
      </c>
      <c r="AO74" s="434">
        <v>0</v>
      </c>
      <c r="AP74" s="434">
        <v>0</v>
      </c>
      <c r="AQ74" s="434">
        <v>0</v>
      </c>
      <c r="AR74" s="434">
        <v>0</v>
      </c>
      <c r="AS74" s="434">
        <v>0</v>
      </c>
      <c r="AT74" s="434">
        <v>0</v>
      </c>
      <c r="AU74" s="434">
        <v>0</v>
      </c>
      <c r="AV74" s="434">
        <v>0</v>
      </c>
      <c r="AW74" s="434">
        <v>0</v>
      </c>
      <c r="AX74" s="434">
        <v>0</v>
      </c>
      <c r="AY74" s="480">
        <f t="shared" si="13"/>
        <v>0</v>
      </c>
      <c r="BU74" s="275">
        <f t="shared" si="12"/>
        <v>0</v>
      </c>
    </row>
    <row r="75" spans="1:73" ht="28.5" x14ac:dyDescent="0.45">
      <c r="A75" s="365">
        <v>71</v>
      </c>
      <c r="B75" s="544" t="s">
        <v>38</v>
      </c>
      <c r="C75" s="544" t="s">
        <v>846</v>
      </c>
      <c r="D75" s="544" t="s">
        <v>847</v>
      </c>
      <c r="E75" s="363" t="s">
        <v>848</v>
      </c>
      <c r="F75" s="341">
        <v>124</v>
      </c>
      <c r="G75" s="341">
        <v>124</v>
      </c>
      <c r="H75" s="341">
        <v>0</v>
      </c>
      <c r="I75" s="341" t="s">
        <v>588</v>
      </c>
      <c r="J75" s="341">
        <v>0</v>
      </c>
      <c r="K75" s="368">
        <v>124</v>
      </c>
      <c r="L75" s="398" t="s">
        <v>203</v>
      </c>
      <c r="M75" s="341" t="s">
        <v>272</v>
      </c>
      <c r="N75" s="341"/>
      <c r="O75" s="341"/>
      <c r="P75" s="341"/>
      <c r="Q75" s="341" t="s">
        <v>147</v>
      </c>
      <c r="R75" s="341">
        <v>0.56000000000000005</v>
      </c>
      <c r="S75" s="365" t="s">
        <v>660</v>
      </c>
      <c r="T75" s="341">
        <v>0</v>
      </c>
      <c r="U75" s="340">
        <f t="shared" si="7"/>
        <v>0</v>
      </c>
      <c r="V75" s="340">
        <f t="shared" si="8"/>
        <v>0</v>
      </c>
      <c r="W75" s="340">
        <f t="shared" si="9"/>
        <v>0</v>
      </c>
      <c r="X75" s="340">
        <f t="shared" si="10"/>
        <v>0</v>
      </c>
      <c r="Y75" s="340">
        <f t="shared" si="11"/>
        <v>0</v>
      </c>
      <c r="Z75" s="365" t="s">
        <v>38</v>
      </c>
      <c r="AA75" s="393"/>
      <c r="AB75" s="393"/>
      <c r="AC75" s="393"/>
      <c r="AD75" s="359"/>
      <c r="AE75" s="497"/>
      <c r="AF75" s="497"/>
      <c r="AG75" s="497"/>
      <c r="AH75" s="360"/>
      <c r="AI75" s="543"/>
      <c r="AJ75" s="434">
        <v>0</v>
      </c>
      <c r="AK75" s="434">
        <v>0</v>
      </c>
      <c r="AL75" s="434">
        <v>0</v>
      </c>
      <c r="AM75" s="434">
        <v>0</v>
      </c>
      <c r="AN75" s="434">
        <v>0</v>
      </c>
      <c r="AO75" s="434">
        <v>0</v>
      </c>
      <c r="AP75" s="434">
        <v>0</v>
      </c>
      <c r="AQ75" s="434">
        <v>0</v>
      </c>
      <c r="AR75" s="434">
        <v>0</v>
      </c>
      <c r="AS75" s="434">
        <v>0</v>
      </c>
      <c r="AT75" s="434">
        <v>0</v>
      </c>
      <c r="AU75" s="434">
        <v>0</v>
      </c>
      <c r="AV75" s="434">
        <v>0</v>
      </c>
      <c r="AW75" s="434">
        <v>0</v>
      </c>
      <c r="AX75" s="434">
        <v>0</v>
      </c>
      <c r="AY75" s="480">
        <f t="shared" si="13"/>
        <v>0</v>
      </c>
      <c r="BU75" s="275">
        <f t="shared" si="12"/>
        <v>0</v>
      </c>
    </row>
    <row r="76" spans="1:73" ht="28.5" x14ac:dyDescent="0.45">
      <c r="A76" s="349">
        <v>72</v>
      </c>
      <c r="B76" s="540" t="s">
        <v>849</v>
      </c>
      <c r="C76" s="540" t="s">
        <v>850</v>
      </c>
      <c r="D76" s="540" t="s">
        <v>1282</v>
      </c>
      <c r="E76" s="345" t="s">
        <v>1182</v>
      </c>
      <c r="F76" s="351">
        <v>128</v>
      </c>
      <c r="G76" s="351">
        <v>32</v>
      </c>
      <c r="H76" s="328">
        <v>96</v>
      </c>
      <c r="I76" s="351" t="s">
        <v>588</v>
      </c>
      <c r="J76" s="351">
        <v>0</v>
      </c>
      <c r="K76" s="502">
        <v>32</v>
      </c>
      <c r="L76" s="385" t="s">
        <v>203</v>
      </c>
      <c r="M76" s="542" t="s">
        <v>272</v>
      </c>
      <c r="N76" s="351"/>
      <c r="O76" s="351"/>
      <c r="P76" s="351"/>
      <c r="Q76" s="351" t="s">
        <v>147</v>
      </c>
      <c r="R76" s="351">
        <v>1.1299999999999999</v>
      </c>
      <c r="S76" s="349" t="s">
        <v>611</v>
      </c>
      <c r="T76" s="328">
        <v>32</v>
      </c>
      <c r="U76" s="355">
        <f t="shared" si="7"/>
        <v>11.2</v>
      </c>
      <c r="V76" s="355">
        <f t="shared" si="8"/>
        <v>12.8</v>
      </c>
      <c r="W76" s="355">
        <f t="shared" si="9"/>
        <v>16</v>
      </c>
      <c r="X76" s="355">
        <f t="shared" si="10"/>
        <v>7.839999999999999</v>
      </c>
      <c r="Y76" s="355">
        <f t="shared" si="11"/>
        <v>3.36</v>
      </c>
      <c r="Z76" s="349" t="s">
        <v>851</v>
      </c>
      <c r="AA76" s="393"/>
      <c r="AB76" s="393"/>
      <c r="AC76" s="393"/>
      <c r="AD76" s="359"/>
      <c r="AE76" s="497"/>
      <c r="AF76" s="497"/>
      <c r="AG76" s="497"/>
      <c r="AH76" s="360"/>
      <c r="AI76" s="543"/>
      <c r="AJ76" s="351">
        <v>0</v>
      </c>
      <c r="AK76" s="351">
        <v>0</v>
      </c>
      <c r="AL76" s="351">
        <v>0</v>
      </c>
      <c r="AM76" s="351">
        <v>0</v>
      </c>
      <c r="AN76" s="351">
        <v>0</v>
      </c>
      <c r="AO76" s="351">
        <v>0</v>
      </c>
      <c r="AP76" s="328">
        <v>0</v>
      </c>
      <c r="AQ76" s="328">
        <v>8</v>
      </c>
      <c r="AR76" s="328">
        <v>8</v>
      </c>
      <c r="AS76" s="328">
        <v>8</v>
      </c>
      <c r="AT76" s="328">
        <v>8</v>
      </c>
      <c r="AU76" s="351">
        <v>0</v>
      </c>
      <c r="AV76" s="351">
        <v>0</v>
      </c>
      <c r="AW76" s="351">
        <v>0</v>
      </c>
      <c r="AX76" s="351">
        <v>0</v>
      </c>
      <c r="AY76" s="480">
        <f t="shared" si="13"/>
        <v>32</v>
      </c>
      <c r="BF76" s="42">
        <v>0</v>
      </c>
      <c r="BG76" s="42">
        <v>0</v>
      </c>
      <c r="BH76" s="42">
        <v>0</v>
      </c>
      <c r="BI76" s="42">
        <v>0</v>
      </c>
      <c r="BJ76" s="42">
        <v>0</v>
      </c>
      <c r="BK76" s="42">
        <v>0</v>
      </c>
      <c r="BL76" s="42">
        <v>0</v>
      </c>
      <c r="BM76" s="42">
        <v>4</v>
      </c>
      <c r="BN76" s="42">
        <v>4</v>
      </c>
      <c r="BO76" s="42">
        <v>4</v>
      </c>
      <c r="BP76" s="42">
        <v>4</v>
      </c>
      <c r="BQ76" s="42">
        <v>0</v>
      </c>
      <c r="BR76" s="42">
        <v>0</v>
      </c>
      <c r="BS76" s="42">
        <v>0</v>
      </c>
      <c r="BT76" s="42">
        <v>0</v>
      </c>
      <c r="BU76" s="275">
        <f t="shared" si="12"/>
        <v>16</v>
      </c>
    </row>
    <row r="77" spans="1:73" ht="28.5" x14ac:dyDescent="0.45">
      <c r="A77" s="365">
        <v>73</v>
      </c>
      <c r="B77" s="544" t="s">
        <v>38</v>
      </c>
      <c r="C77" s="544" t="s">
        <v>852</v>
      </c>
      <c r="D77" s="544" t="s">
        <v>853</v>
      </c>
      <c r="E77" s="363" t="s">
        <v>854</v>
      </c>
      <c r="F77" s="341">
        <v>0</v>
      </c>
      <c r="G77" s="341">
        <v>0</v>
      </c>
      <c r="H77" s="341">
        <v>0</v>
      </c>
      <c r="I77" s="341" t="s">
        <v>588</v>
      </c>
      <c r="J77" s="341">
        <v>0</v>
      </c>
      <c r="K77" s="368">
        <v>0</v>
      </c>
      <c r="L77" s="398" t="s">
        <v>203</v>
      </c>
      <c r="M77" s="341" t="s">
        <v>272</v>
      </c>
      <c r="N77" s="341"/>
      <c r="O77" s="341"/>
      <c r="P77" s="341"/>
      <c r="Q77" s="341" t="s">
        <v>1319</v>
      </c>
      <c r="R77" s="341">
        <v>1.91</v>
      </c>
      <c r="S77" s="365" t="s">
        <v>1183</v>
      </c>
      <c r="T77" s="341">
        <v>0</v>
      </c>
      <c r="U77" s="340">
        <f t="shared" si="7"/>
        <v>0</v>
      </c>
      <c r="V77" s="340">
        <f t="shared" si="8"/>
        <v>0</v>
      </c>
      <c r="W77" s="340">
        <f t="shared" si="9"/>
        <v>0</v>
      </c>
      <c r="X77" s="340">
        <f t="shared" si="10"/>
        <v>0</v>
      </c>
      <c r="Y77" s="340">
        <f t="shared" si="11"/>
        <v>0</v>
      </c>
      <c r="Z77" s="365" t="s">
        <v>38</v>
      </c>
      <c r="AA77" s="393"/>
      <c r="AB77" s="393"/>
      <c r="AC77" s="393"/>
      <c r="AD77" s="359"/>
      <c r="AE77" s="497"/>
      <c r="AF77" s="497"/>
      <c r="AG77" s="497"/>
      <c r="AH77" s="360"/>
      <c r="AI77" s="543"/>
      <c r="AJ77" s="434">
        <v>0</v>
      </c>
      <c r="AK77" s="434">
        <v>0</v>
      </c>
      <c r="AL77" s="434">
        <v>0</v>
      </c>
      <c r="AM77" s="434">
        <v>0</v>
      </c>
      <c r="AN77" s="434">
        <v>0</v>
      </c>
      <c r="AO77" s="434">
        <v>0</v>
      </c>
      <c r="AP77" s="434">
        <v>0</v>
      </c>
      <c r="AQ77" s="434">
        <v>0</v>
      </c>
      <c r="AR77" s="434">
        <v>0</v>
      </c>
      <c r="AS77" s="434">
        <v>0</v>
      </c>
      <c r="AT77" s="434">
        <v>0</v>
      </c>
      <c r="AU77" s="434">
        <v>0</v>
      </c>
      <c r="AV77" s="434">
        <v>0</v>
      </c>
      <c r="AW77" s="434">
        <v>0</v>
      </c>
      <c r="AX77" s="434">
        <v>0</v>
      </c>
      <c r="AY77" s="480">
        <f t="shared" si="13"/>
        <v>0</v>
      </c>
      <c r="BU77" s="275">
        <f t="shared" si="12"/>
        <v>0</v>
      </c>
    </row>
    <row r="78" spans="1:73" ht="208.5" customHeight="1" x14ac:dyDescent="0.45">
      <c r="A78" s="349">
        <v>74</v>
      </c>
      <c r="B78" s="540" t="s">
        <v>855</v>
      </c>
      <c r="C78" s="540" t="s">
        <v>274</v>
      </c>
      <c r="D78" s="540" t="s">
        <v>1284</v>
      </c>
      <c r="E78" s="345" t="s">
        <v>1283</v>
      </c>
      <c r="F78" s="351">
        <v>700</v>
      </c>
      <c r="G78" s="351">
        <v>347</v>
      </c>
      <c r="H78" s="351">
        <v>353</v>
      </c>
      <c r="I78" s="351" t="s">
        <v>269</v>
      </c>
      <c r="J78" s="351">
        <v>0</v>
      </c>
      <c r="K78" s="406">
        <v>347</v>
      </c>
      <c r="L78" s="385" t="s">
        <v>277</v>
      </c>
      <c r="M78" s="542" t="s">
        <v>272</v>
      </c>
      <c r="N78" s="351"/>
      <c r="O78" s="351"/>
      <c r="P78" s="351"/>
      <c r="Q78" s="351" t="s">
        <v>273</v>
      </c>
      <c r="R78" s="351">
        <v>3.64</v>
      </c>
      <c r="S78" s="373" t="s">
        <v>1518</v>
      </c>
      <c r="T78" s="328">
        <v>347</v>
      </c>
      <c r="U78" s="355">
        <f t="shared" si="7"/>
        <v>121.44999999999999</v>
      </c>
      <c r="V78" s="355">
        <f t="shared" si="8"/>
        <v>138.80000000000001</v>
      </c>
      <c r="W78" s="355">
        <f t="shared" si="9"/>
        <v>173.5</v>
      </c>
      <c r="X78" s="355">
        <f t="shared" si="10"/>
        <v>85.014999999999986</v>
      </c>
      <c r="Y78" s="355">
        <f t="shared" si="11"/>
        <v>36.434999999999995</v>
      </c>
      <c r="Z78" s="349" t="s">
        <v>856</v>
      </c>
      <c r="AA78" s="393"/>
      <c r="AB78" s="393"/>
      <c r="AC78" s="393"/>
      <c r="AD78" s="359"/>
      <c r="AE78" s="497"/>
      <c r="AF78" s="497"/>
      <c r="AG78" s="497"/>
      <c r="AH78" s="360"/>
      <c r="AI78" s="543"/>
      <c r="AJ78" s="351">
        <v>0</v>
      </c>
      <c r="AK78" s="351">
        <v>0</v>
      </c>
      <c r="AL78" s="351">
        <v>0</v>
      </c>
      <c r="AM78" s="351">
        <v>0</v>
      </c>
      <c r="AN78" s="328">
        <v>0</v>
      </c>
      <c r="AO78" s="328">
        <v>69</v>
      </c>
      <c r="AP78" s="328">
        <v>69</v>
      </c>
      <c r="AQ78" s="328">
        <v>69</v>
      </c>
      <c r="AR78" s="328">
        <v>70</v>
      </c>
      <c r="AS78" s="328">
        <v>70</v>
      </c>
      <c r="AT78" s="328">
        <v>0</v>
      </c>
      <c r="AU78" s="351">
        <v>0</v>
      </c>
      <c r="AV78" s="351">
        <v>0</v>
      </c>
      <c r="AW78" s="351">
        <v>0</v>
      </c>
      <c r="AX78" s="351">
        <v>0</v>
      </c>
      <c r="AY78" s="480">
        <f t="shared" si="13"/>
        <v>347</v>
      </c>
      <c r="BF78" s="42">
        <v>0</v>
      </c>
      <c r="BG78" s="42">
        <v>0</v>
      </c>
      <c r="BH78" s="42">
        <v>0</v>
      </c>
      <c r="BI78" s="42">
        <v>0</v>
      </c>
      <c r="BJ78" s="42">
        <v>0</v>
      </c>
      <c r="BK78" s="42">
        <v>24</v>
      </c>
      <c r="BL78" s="42">
        <v>24</v>
      </c>
      <c r="BM78" s="42">
        <v>24</v>
      </c>
      <c r="BN78" s="42">
        <v>24</v>
      </c>
      <c r="BO78" s="42">
        <v>25</v>
      </c>
      <c r="BP78" s="42">
        <v>0</v>
      </c>
      <c r="BQ78" s="42">
        <v>0</v>
      </c>
      <c r="BR78" s="42">
        <v>0</v>
      </c>
      <c r="BS78" s="42">
        <v>0</v>
      </c>
      <c r="BT78" s="42">
        <v>0</v>
      </c>
      <c r="BU78" s="275">
        <f t="shared" si="12"/>
        <v>121</v>
      </c>
    </row>
    <row r="79" spans="1:73" ht="28.5" x14ac:dyDescent="0.45">
      <c r="A79" s="365">
        <v>75</v>
      </c>
      <c r="B79" s="544" t="s">
        <v>857</v>
      </c>
      <c r="C79" s="544" t="s">
        <v>278</v>
      </c>
      <c r="D79" s="544" t="s">
        <v>858</v>
      </c>
      <c r="E79" s="365" t="s">
        <v>1184</v>
      </c>
      <c r="F79" s="341">
        <v>505</v>
      </c>
      <c r="G79" s="341">
        <v>241</v>
      </c>
      <c r="H79" s="341">
        <v>264</v>
      </c>
      <c r="I79" s="341" t="s">
        <v>275</v>
      </c>
      <c r="J79" s="341">
        <v>241</v>
      </c>
      <c r="K79" s="368">
        <v>0</v>
      </c>
      <c r="L79" s="398" t="s">
        <v>277</v>
      </c>
      <c r="M79" s="341" t="s">
        <v>272</v>
      </c>
      <c r="N79" s="341"/>
      <c r="O79" s="341"/>
      <c r="P79" s="341"/>
      <c r="Q79" s="341" t="s">
        <v>147</v>
      </c>
      <c r="R79" s="341">
        <v>3.62</v>
      </c>
      <c r="S79" s="365" t="s">
        <v>1185</v>
      </c>
      <c r="T79" s="341">
        <v>0</v>
      </c>
      <c r="U79" s="340">
        <f t="shared" si="7"/>
        <v>0</v>
      </c>
      <c r="V79" s="340">
        <f t="shared" si="8"/>
        <v>0</v>
      </c>
      <c r="W79" s="340">
        <f t="shared" si="9"/>
        <v>0</v>
      </c>
      <c r="X79" s="340">
        <f t="shared" si="10"/>
        <v>0</v>
      </c>
      <c r="Y79" s="340">
        <f t="shared" si="11"/>
        <v>0</v>
      </c>
      <c r="Z79" s="365" t="s">
        <v>38</v>
      </c>
      <c r="AA79" s="393"/>
      <c r="AB79" s="393"/>
      <c r="AC79" s="393"/>
      <c r="AD79" s="359"/>
      <c r="AE79" s="497"/>
      <c r="AF79" s="497"/>
      <c r="AG79" s="497"/>
      <c r="AH79" s="360"/>
      <c r="AI79" s="543"/>
      <c r="AJ79" s="434">
        <v>0</v>
      </c>
      <c r="AK79" s="434">
        <v>0</v>
      </c>
      <c r="AL79" s="434">
        <v>0</v>
      </c>
      <c r="AM79" s="434">
        <v>0</v>
      </c>
      <c r="AN79" s="434">
        <v>0</v>
      </c>
      <c r="AO79" s="434">
        <v>0</v>
      </c>
      <c r="AP79" s="434">
        <v>0</v>
      </c>
      <c r="AQ79" s="434">
        <v>0</v>
      </c>
      <c r="AR79" s="434">
        <v>0</v>
      </c>
      <c r="AS79" s="434">
        <v>0</v>
      </c>
      <c r="AT79" s="434">
        <v>0</v>
      </c>
      <c r="AU79" s="434">
        <v>0</v>
      </c>
      <c r="AV79" s="434">
        <v>0</v>
      </c>
      <c r="AW79" s="434">
        <v>0</v>
      </c>
      <c r="AX79" s="434">
        <v>0</v>
      </c>
      <c r="AY79" s="480">
        <f t="shared" si="13"/>
        <v>0</v>
      </c>
      <c r="BU79" s="275">
        <f t="shared" si="12"/>
        <v>0</v>
      </c>
    </row>
    <row r="80" spans="1:73" ht="28.5" x14ac:dyDescent="0.45">
      <c r="A80" s="349">
        <v>76</v>
      </c>
      <c r="B80" s="540" t="s">
        <v>859</v>
      </c>
      <c r="C80" s="540" t="s">
        <v>860</v>
      </c>
      <c r="D80" s="540" t="s">
        <v>861</v>
      </c>
      <c r="E80" s="349" t="s">
        <v>1186</v>
      </c>
      <c r="F80" s="351">
        <v>190</v>
      </c>
      <c r="G80" s="351">
        <v>190</v>
      </c>
      <c r="H80" s="351">
        <v>0</v>
      </c>
      <c r="I80" s="351" t="s">
        <v>588</v>
      </c>
      <c r="J80" s="351">
        <v>0</v>
      </c>
      <c r="K80" s="406">
        <v>190</v>
      </c>
      <c r="L80" s="385" t="s">
        <v>313</v>
      </c>
      <c r="M80" s="542" t="s">
        <v>306</v>
      </c>
      <c r="N80" s="351"/>
      <c r="O80" s="351"/>
      <c r="P80" s="351"/>
      <c r="Q80" s="351" t="s">
        <v>147</v>
      </c>
      <c r="R80" s="351">
        <v>0.95</v>
      </c>
      <c r="S80" s="349" t="s">
        <v>862</v>
      </c>
      <c r="T80" s="328">
        <v>190</v>
      </c>
      <c r="U80" s="355">
        <f t="shared" si="7"/>
        <v>66.5</v>
      </c>
      <c r="V80" s="355">
        <f t="shared" si="8"/>
        <v>76</v>
      </c>
      <c r="W80" s="355">
        <f t="shared" si="9"/>
        <v>95</v>
      </c>
      <c r="X80" s="355">
        <f t="shared" si="10"/>
        <v>46.55</v>
      </c>
      <c r="Y80" s="355">
        <f t="shared" si="11"/>
        <v>19.95</v>
      </c>
      <c r="Z80" s="349" t="s">
        <v>856</v>
      </c>
      <c r="AA80" s="393"/>
      <c r="AB80" s="393"/>
      <c r="AC80" s="393"/>
      <c r="AD80" s="359"/>
      <c r="AE80" s="497"/>
      <c r="AF80" s="497"/>
      <c r="AG80" s="497"/>
      <c r="AH80" s="360"/>
      <c r="AI80" s="543"/>
      <c r="AJ80" s="351">
        <v>0</v>
      </c>
      <c r="AK80" s="351">
        <v>0</v>
      </c>
      <c r="AL80" s="351">
        <v>0</v>
      </c>
      <c r="AM80" s="351">
        <v>0</v>
      </c>
      <c r="AN80" s="328">
        <v>0</v>
      </c>
      <c r="AO80" s="328">
        <v>63</v>
      </c>
      <c r="AP80" s="328">
        <v>63</v>
      </c>
      <c r="AQ80" s="328">
        <v>64</v>
      </c>
      <c r="AR80" s="328">
        <v>0</v>
      </c>
      <c r="AS80" s="351">
        <v>0</v>
      </c>
      <c r="AT80" s="351">
        <v>0</v>
      </c>
      <c r="AU80" s="351">
        <v>0</v>
      </c>
      <c r="AV80" s="351">
        <v>0</v>
      </c>
      <c r="AW80" s="351">
        <v>0</v>
      </c>
      <c r="AX80" s="351">
        <v>0</v>
      </c>
      <c r="AY80" s="480">
        <f t="shared" si="13"/>
        <v>190</v>
      </c>
      <c r="BF80" s="42">
        <v>0</v>
      </c>
      <c r="BG80" s="42">
        <v>0</v>
      </c>
      <c r="BH80" s="42">
        <v>0</v>
      </c>
      <c r="BI80" s="42">
        <v>0</v>
      </c>
      <c r="BJ80" s="42">
        <v>0</v>
      </c>
      <c r="BK80" s="42">
        <v>0</v>
      </c>
      <c r="BL80" s="42">
        <v>22</v>
      </c>
      <c r="BM80" s="42">
        <v>22</v>
      </c>
      <c r="BN80" s="42">
        <v>23</v>
      </c>
      <c r="BO80" s="42">
        <v>0</v>
      </c>
      <c r="BP80" s="42">
        <v>0</v>
      </c>
      <c r="BQ80" s="42">
        <v>0</v>
      </c>
      <c r="BR80" s="42">
        <v>0</v>
      </c>
      <c r="BS80" s="42">
        <v>0</v>
      </c>
      <c r="BT80" s="42">
        <v>0</v>
      </c>
      <c r="BU80" s="275">
        <f t="shared" si="12"/>
        <v>67</v>
      </c>
    </row>
    <row r="81" spans="1:73" ht="79.5" customHeight="1" x14ac:dyDescent="0.45">
      <c r="A81" s="365">
        <v>77</v>
      </c>
      <c r="B81" s="544" t="s">
        <v>863</v>
      </c>
      <c r="C81" s="544" t="s">
        <v>493</v>
      </c>
      <c r="D81" s="544" t="s">
        <v>864</v>
      </c>
      <c r="E81" s="363" t="s">
        <v>865</v>
      </c>
      <c r="F81" s="341">
        <v>106</v>
      </c>
      <c r="G81" s="341">
        <v>106</v>
      </c>
      <c r="H81" s="341">
        <v>0</v>
      </c>
      <c r="I81" s="341" t="s">
        <v>866</v>
      </c>
      <c r="J81" s="341">
        <v>106</v>
      </c>
      <c r="K81" s="368">
        <v>0</v>
      </c>
      <c r="L81" s="398" t="s">
        <v>313</v>
      </c>
      <c r="M81" s="341" t="s">
        <v>306</v>
      </c>
      <c r="N81" s="341"/>
      <c r="O81" s="341"/>
      <c r="P81" s="341"/>
      <c r="Q81" s="368" t="s">
        <v>147</v>
      </c>
      <c r="R81" s="341">
        <v>5.0599999999999996</v>
      </c>
      <c r="S81" s="365" t="s">
        <v>1316</v>
      </c>
      <c r="T81" s="341">
        <v>0</v>
      </c>
      <c r="U81" s="340">
        <f t="shared" si="7"/>
        <v>0</v>
      </c>
      <c r="V81" s="340">
        <f t="shared" si="8"/>
        <v>0</v>
      </c>
      <c r="W81" s="340">
        <f t="shared" si="9"/>
        <v>0</v>
      </c>
      <c r="X81" s="340">
        <f t="shared" si="10"/>
        <v>0</v>
      </c>
      <c r="Y81" s="340">
        <f t="shared" si="11"/>
        <v>0</v>
      </c>
      <c r="Z81" s="365" t="s">
        <v>38</v>
      </c>
      <c r="AA81" s="393"/>
      <c r="AB81" s="393"/>
      <c r="AC81" s="393"/>
      <c r="AD81" s="359"/>
      <c r="AE81" s="497"/>
      <c r="AF81" s="497"/>
      <c r="AG81" s="497"/>
      <c r="AH81" s="360"/>
      <c r="AI81" s="543"/>
      <c r="AJ81" s="434">
        <v>0</v>
      </c>
      <c r="AK81" s="434">
        <v>0</v>
      </c>
      <c r="AL81" s="434">
        <v>0</v>
      </c>
      <c r="AM81" s="434">
        <v>0</v>
      </c>
      <c r="AN81" s="434">
        <v>0</v>
      </c>
      <c r="AO81" s="434">
        <v>0</v>
      </c>
      <c r="AP81" s="434">
        <v>0</v>
      </c>
      <c r="AQ81" s="434">
        <v>0</v>
      </c>
      <c r="AR81" s="434">
        <v>0</v>
      </c>
      <c r="AS81" s="434">
        <v>0</v>
      </c>
      <c r="AT81" s="434">
        <v>0</v>
      </c>
      <c r="AU81" s="434">
        <v>0</v>
      </c>
      <c r="AV81" s="434">
        <v>0</v>
      </c>
      <c r="AW81" s="434">
        <v>0</v>
      </c>
      <c r="AX81" s="434">
        <v>0</v>
      </c>
      <c r="AY81" s="480">
        <f t="shared" si="13"/>
        <v>0</v>
      </c>
      <c r="BU81" s="275">
        <f t="shared" si="12"/>
        <v>0</v>
      </c>
    </row>
    <row r="82" spans="1:73" ht="42.75" x14ac:dyDescent="0.45">
      <c r="A82" s="365">
        <v>78</v>
      </c>
      <c r="B82" s="544" t="s">
        <v>38</v>
      </c>
      <c r="C82" s="544" t="s">
        <v>867</v>
      </c>
      <c r="D82" s="544" t="s">
        <v>868</v>
      </c>
      <c r="E82" s="365" t="s">
        <v>869</v>
      </c>
      <c r="F82" s="341">
        <v>339</v>
      </c>
      <c r="G82" s="341">
        <v>339</v>
      </c>
      <c r="H82" s="341">
        <v>0</v>
      </c>
      <c r="I82" s="341" t="s">
        <v>588</v>
      </c>
      <c r="J82" s="341">
        <v>0</v>
      </c>
      <c r="K82" s="368">
        <v>339</v>
      </c>
      <c r="L82" s="398" t="s">
        <v>313</v>
      </c>
      <c r="M82" s="341" t="s">
        <v>306</v>
      </c>
      <c r="N82" s="341">
        <v>512760</v>
      </c>
      <c r="O82" s="341">
        <v>184896</v>
      </c>
      <c r="P82" s="341">
        <v>12141197</v>
      </c>
      <c r="Q82" s="341" t="s">
        <v>147</v>
      </c>
      <c r="R82" s="341">
        <v>5.54</v>
      </c>
      <c r="S82" s="365" t="s">
        <v>1351</v>
      </c>
      <c r="T82" s="341">
        <v>0</v>
      </c>
      <c r="U82" s="340">
        <f t="shared" si="7"/>
        <v>0</v>
      </c>
      <c r="V82" s="340">
        <f t="shared" si="8"/>
        <v>0</v>
      </c>
      <c r="W82" s="340">
        <f t="shared" si="9"/>
        <v>0</v>
      </c>
      <c r="X82" s="340">
        <f t="shared" si="10"/>
        <v>0</v>
      </c>
      <c r="Y82" s="340">
        <f t="shared" si="11"/>
        <v>0</v>
      </c>
      <c r="Z82" s="365" t="s">
        <v>38</v>
      </c>
      <c r="AA82" s="393"/>
      <c r="AB82" s="393"/>
      <c r="AC82" s="393"/>
      <c r="AD82" s="359"/>
      <c r="AE82" s="497"/>
      <c r="AF82" s="497"/>
      <c r="AG82" s="497"/>
      <c r="AH82" s="360"/>
      <c r="AI82" s="543"/>
      <c r="AJ82" s="434">
        <v>0</v>
      </c>
      <c r="AK82" s="434">
        <v>0</v>
      </c>
      <c r="AL82" s="434">
        <v>0</v>
      </c>
      <c r="AM82" s="434">
        <v>0</v>
      </c>
      <c r="AN82" s="434">
        <v>0</v>
      </c>
      <c r="AO82" s="434">
        <v>0</v>
      </c>
      <c r="AP82" s="434">
        <v>0</v>
      </c>
      <c r="AQ82" s="434">
        <v>0</v>
      </c>
      <c r="AR82" s="434">
        <v>0</v>
      </c>
      <c r="AS82" s="434">
        <v>0</v>
      </c>
      <c r="AT82" s="434">
        <v>0</v>
      </c>
      <c r="AU82" s="434">
        <v>0</v>
      </c>
      <c r="AV82" s="434">
        <v>0</v>
      </c>
      <c r="AW82" s="434">
        <v>0</v>
      </c>
      <c r="AX82" s="434">
        <v>0</v>
      </c>
      <c r="AY82" s="480">
        <f t="shared" si="13"/>
        <v>0</v>
      </c>
      <c r="BU82" s="275">
        <f t="shared" si="12"/>
        <v>0</v>
      </c>
    </row>
    <row r="83" spans="1:73" ht="76.5" customHeight="1" x14ac:dyDescent="0.45">
      <c r="A83" s="365">
        <v>79</v>
      </c>
      <c r="B83" s="544" t="s">
        <v>38</v>
      </c>
      <c r="C83" s="544" t="s">
        <v>870</v>
      </c>
      <c r="D83" s="544" t="s">
        <v>871</v>
      </c>
      <c r="E83" s="363" t="s">
        <v>872</v>
      </c>
      <c r="F83" s="341">
        <v>632</v>
      </c>
      <c r="G83" s="341">
        <v>209</v>
      </c>
      <c r="H83" s="341">
        <v>423</v>
      </c>
      <c r="I83" s="341" t="s">
        <v>588</v>
      </c>
      <c r="J83" s="341">
        <v>0</v>
      </c>
      <c r="K83" s="368">
        <v>209</v>
      </c>
      <c r="L83" s="398" t="s">
        <v>313</v>
      </c>
      <c r="M83" s="341" t="s">
        <v>306</v>
      </c>
      <c r="N83" s="341"/>
      <c r="O83" s="341"/>
      <c r="P83" s="341"/>
      <c r="Q83" s="341" t="s">
        <v>147</v>
      </c>
      <c r="R83" s="552">
        <v>15.12</v>
      </c>
      <c r="S83" s="365" t="s">
        <v>1187</v>
      </c>
      <c r="T83" s="341">
        <v>0</v>
      </c>
      <c r="U83" s="340">
        <f t="shared" si="7"/>
        <v>0</v>
      </c>
      <c r="V83" s="340">
        <f t="shared" si="8"/>
        <v>0</v>
      </c>
      <c r="W83" s="340">
        <f t="shared" si="9"/>
        <v>0</v>
      </c>
      <c r="X83" s="340">
        <f t="shared" si="10"/>
        <v>0</v>
      </c>
      <c r="Y83" s="340">
        <f t="shared" si="11"/>
        <v>0</v>
      </c>
      <c r="Z83" s="365" t="s">
        <v>38</v>
      </c>
      <c r="AA83" s="393"/>
      <c r="AB83" s="393"/>
      <c r="AC83" s="393"/>
      <c r="AD83" s="359"/>
      <c r="AE83" s="497"/>
      <c r="AF83" s="497"/>
      <c r="AG83" s="497"/>
      <c r="AH83" s="360"/>
      <c r="AI83" s="543"/>
      <c r="AJ83" s="434">
        <v>0</v>
      </c>
      <c r="AK83" s="434">
        <v>0</v>
      </c>
      <c r="AL83" s="434">
        <v>0</v>
      </c>
      <c r="AM83" s="434">
        <v>0</v>
      </c>
      <c r="AN83" s="434">
        <v>0</v>
      </c>
      <c r="AO83" s="434">
        <v>0</v>
      </c>
      <c r="AP83" s="434">
        <v>0</v>
      </c>
      <c r="AQ83" s="434">
        <v>0</v>
      </c>
      <c r="AR83" s="434">
        <v>0</v>
      </c>
      <c r="AS83" s="434">
        <v>0</v>
      </c>
      <c r="AT83" s="434">
        <v>0</v>
      </c>
      <c r="AU83" s="434">
        <v>0</v>
      </c>
      <c r="AV83" s="434">
        <v>0</v>
      </c>
      <c r="AW83" s="434">
        <v>0</v>
      </c>
      <c r="AX83" s="434">
        <v>0</v>
      </c>
      <c r="AY83" s="480">
        <f t="shared" si="13"/>
        <v>0</v>
      </c>
      <c r="BF83" s="42">
        <v>0</v>
      </c>
      <c r="BG83" s="42">
        <v>0</v>
      </c>
      <c r="BH83" s="42">
        <v>0</v>
      </c>
      <c r="BI83" s="42">
        <v>0</v>
      </c>
      <c r="BJ83" s="42">
        <v>0</v>
      </c>
      <c r="BK83" s="42">
        <v>0</v>
      </c>
      <c r="BL83" s="42">
        <v>0</v>
      </c>
      <c r="BM83" s="42">
        <v>0</v>
      </c>
      <c r="BN83" s="42">
        <v>0</v>
      </c>
      <c r="BO83" s="42">
        <v>0</v>
      </c>
      <c r="BP83" s="42">
        <v>0</v>
      </c>
      <c r="BQ83" s="42">
        <v>0</v>
      </c>
      <c r="BR83" s="42">
        <v>0</v>
      </c>
      <c r="BS83" s="42">
        <v>0</v>
      </c>
      <c r="BT83" s="42">
        <v>0</v>
      </c>
      <c r="BU83" s="275">
        <f t="shared" si="12"/>
        <v>0</v>
      </c>
    </row>
    <row r="84" spans="1:73" ht="28.5" x14ac:dyDescent="0.45">
      <c r="A84" s="349">
        <v>80</v>
      </c>
      <c r="B84" s="540" t="s">
        <v>873</v>
      </c>
      <c r="C84" s="540" t="s">
        <v>874</v>
      </c>
      <c r="D84" s="540" t="s">
        <v>875</v>
      </c>
      <c r="E84" s="345" t="s">
        <v>605</v>
      </c>
      <c r="F84" s="351">
        <v>44</v>
      </c>
      <c r="G84" s="351">
        <v>44</v>
      </c>
      <c r="H84" s="351">
        <v>0</v>
      </c>
      <c r="I84" s="351" t="s">
        <v>876</v>
      </c>
      <c r="J84" s="351">
        <v>0</v>
      </c>
      <c r="K84" s="406">
        <v>44</v>
      </c>
      <c r="L84" s="385" t="s">
        <v>313</v>
      </c>
      <c r="M84" s="542" t="s">
        <v>306</v>
      </c>
      <c r="N84" s="351"/>
      <c r="O84" s="351"/>
      <c r="P84" s="351"/>
      <c r="Q84" s="351" t="s">
        <v>147</v>
      </c>
      <c r="R84" s="351">
        <v>0.28999999999999998</v>
      </c>
      <c r="S84" s="349" t="s">
        <v>877</v>
      </c>
      <c r="T84" s="328">
        <v>44</v>
      </c>
      <c r="U84" s="355">
        <f t="shared" si="7"/>
        <v>15.399999999999999</v>
      </c>
      <c r="V84" s="355">
        <f t="shared" si="8"/>
        <v>17.600000000000001</v>
      </c>
      <c r="W84" s="355">
        <f t="shared" si="9"/>
        <v>22</v>
      </c>
      <c r="X84" s="355">
        <f t="shared" si="10"/>
        <v>10.779999999999998</v>
      </c>
      <c r="Y84" s="355">
        <f t="shared" si="11"/>
        <v>4.6199999999999992</v>
      </c>
      <c r="Z84" s="349" t="s">
        <v>878</v>
      </c>
      <c r="AA84" s="393"/>
      <c r="AB84" s="393"/>
      <c r="AC84" s="393"/>
      <c r="AD84" s="359"/>
      <c r="AE84" s="497"/>
      <c r="AF84" s="497"/>
      <c r="AG84" s="497"/>
      <c r="AH84" s="360"/>
      <c r="AI84" s="543"/>
      <c r="AJ84" s="351">
        <v>0</v>
      </c>
      <c r="AK84" s="351">
        <v>0</v>
      </c>
      <c r="AL84" s="351">
        <v>0</v>
      </c>
      <c r="AM84" s="328">
        <v>0</v>
      </c>
      <c r="AN84" s="328">
        <v>22</v>
      </c>
      <c r="AO84" s="328">
        <v>22</v>
      </c>
      <c r="AP84" s="328">
        <v>0</v>
      </c>
      <c r="AQ84" s="351">
        <v>0</v>
      </c>
      <c r="AR84" s="351">
        <v>0</v>
      </c>
      <c r="AS84" s="351">
        <v>0</v>
      </c>
      <c r="AT84" s="351">
        <v>0</v>
      </c>
      <c r="AU84" s="351">
        <v>0</v>
      </c>
      <c r="AV84" s="351">
        <v>0</v>
      </c>
      <c r="AW84" s="351">
        <v>0</v>
      </c>
      <c r="AX84" s="351">
        <v>0</v>
      </c>
      <c r="AY84" s="480">
        <f t="shared" si="13"/>
        <v>44</v>
      </c>
      <c r="BF84" s="42">
        <v>0</v>
      </c>
      <c r="BG84" s="42">
        <v>0</v>
      </c>
      <c r="BH84" s="42">
        <v>0</v>
      </c>
      <c r="BI84" s="42">
        <v>0</v>
      </c>
      <c r="BJ84" s="42">
        <v>7</v>
      </c>
      <c r="BK84" s="42">
        <v>8</v>
      </c>
      <c r="BL84" s="42">
        <v>0</v>
      </c>
      <c r="BM84" s="42">
        <v>0</v>
      </c>
      <c r="BN84" s="42">
        <v>0</v>
      </c>
      <c r="BO84" s="42">
        <v>0</v>
      </c>
      <c r="BP84" s="42">
        <v>0</v>
      </c>
      <c r="BQ84" s="42">
        <v>0</v>
      </c>
      <c r="BR84" s="42">
        <v>0</v>
      </c>
      <c r="BS84" s="42">
        <v>0</v>
      </c>
      <c r="BT84" s="42">
        <v>0</v>
      </c>
      <c r="BU84" s="275">
        <f t="shared" si="12"/>
        <v>15</v>
      </c>
    </row>
    <row r="85" spans="1:73" ht="42.75" x14ac:dyDescent="0.45">
      <c r="A85" s="349">
        <v>81</v>
      </c>
      <c r="B85" s="540" t="s">
        <v>879</v>
      </c>
      <c r="C85" s="540" t="s">
        <v>880</v>
      </c>
      <c r="D85" s="540" t="s">
        <v>881</v>
      </c>
      <c r="E85" s="373" t="s">
        <v>1519</v>
      </c>
      <c r="F85" s="351">
        <v>212</v>
      </c>
      <c r="G85" s="351">
        <v>212</v>
      </c>
      <c r="H85" s="351">
        <v>0</v>
      </c>
      <c r="I85" s="351" t="s">
        <v>588</v>
      </c>
      <c r="J85" s="351">
        <v>0</v>
      </c>
      <c r="K85" s="406">
        <v>212</v>
      </c>
      <c r="L85" s="385" t="s">
        <v>313</v>
      </c>
      <c r="M85" s="542" t="s">
        <v>306</v>
      </c>
      <c r="N85" s="351"/>
      <c r="O85" s="351"/>
      <c r="P85" s="351"/>
      <c r="Q85" s="351" t="s">
        <v>147</v>
      </c>
      <c r="R85" s="403">
        <v>4.51</v>
      </c>
      <c r="S85" s="349" t="s">
        <v>895</v>
      </c>
      <c r="T85" s="328">
        <v>212</v>
      </c>
      <c r="U85" s="355">
        <f t="shared" si="7"/>
        <v>74.199999999999989</v>
      </c>
      <c r="V85" s="355">
        <f t="shared" si="8"/>
        <v>84.800000000000011</v>
      </c>
      <c r="W85" s="355">
        <f t="shared" si="9"/>
        <v>106</v>
      </c>
      <c r="X85" s="355">
        <f t="shared" si="10"/>
        <v>51.939999999999991</v>
      </c>
      <c r="Y85" s="355">
        <f t="shared" si="11"/>
        <v>22.259999999999994</v>
      </c>
      <c r="Z85" s="373" t="s">
        <v>883</v>
      </c>
      <c r="AA85" s="393"/>
      <c r="AB85" s="393"/>
      <c r="AC85" s="393"/>
      <c r="AD85" s="359"/>
      <c r="AE85" s="497"/>
      <c r="AF85" s="497"/>
      <c r="AG85" s="497"/>
      <c r="AH85" s="360"/>
      <c r="AI85" s="543"/>
      <c r="AJ85" s="351">
        <v>0</v>
      </c>
      <c r="AK85" s="351">
        <v>0</v>
      </c>
      <c r="AL85" s="351">
        <v>0</v>
      </c>
      <c r="AM85" s="351">
        <v>0</v>
      </c>
      <c r="AN85" s="351">
        <v>0</v>
      </c>
      <c r="AO85" s="351">
        <v>0</v>
      </c>
      <c r="AP85" s="328">
        <v>0</v>
      </c>
      <c r="AQ85" s="328">
        <v>53</v>
      </c>
      <c r="AR85" s="328">
        <v>53</v>
      </c>
      <c r="AS85" s="328">
        <v>53</v>
      </c>
      <c r="AT85" s="328">
        <v>53</v>
      </c>
      <c r="AU85" s="351">
        <v>0</v>
      </c>
      <c r="AV85" s="351">
        <v>0</v>
      </c>
      <c r="AW85" s="351">
        <v>0</v>
      </c>
      <c r="AX85" s="351">
        <v>0</v>
      </c>
      <c r="AY85" s="480">
        <f t="shared" si="13"/>
        <v>212</v>
      </c>
      <c r="BF85" s="42">
        <v>0</v>
      </c>
      <c r="BG85" s="42">
        <v>0</v>
      </c>
      <c r="BH85" s="42">
        <v>0</v>
      </c>
      <c r="BI85" s="42">
        <v>0</v>
      </c>
      <c r="BJ85" s="42">
        <v>0</v>
      </c>
      <c r="BK85" s="42">
        <v>0</v>
      </c>
      <c r="BL85" s="42">
        <v>0</v>
      </c>
      <c r="BM85" s="42">
        <v>18</v>
      </c>
      <c r="BN85" s="42">
        <v>18</v>
      </c>
      <c r="BO85" s="42">
        <v>19</v>
      </c>
      <c r="BP85" s="42">
        <v>19</v>
      </c>
      <c r="BQ85" s="42">
        <v>0</v>
      </c>
      <c r="BR85" s="42">
        <v>0</v>
      </c>
      <c r="BS85" s="42">
        <v>0</v>
      </c>
      <c r="BT85" s="42">
        <v>0</v>
      </c>
      <c r="BU85" s="275">
        <f t="shared" si="12"/>
        <v>74</v>
      </c>
    </row>
    <row r="86" spans="1:73" ht="28.5" x14ac:dyDescent="0.45">
      <c r="A86" s="365">
        <v>82</v>
      </c>
      <c r="B86" s="544" t="s">
        <v>38</v>
      </c>
      <c r="C86" s="544" t="s">
        <v>884</v>
      </c>
      <c r="D86" s="550" t="s">
        <v>885</v>
      </c>
      <c r="E86" s="363" t="s">
        <v>886</v>
      </c>
      <c r="F86" s="341">
        <v>61</v>
      </c>
      <c r="G86" s="341">
        <v>61</v>
      </c>
      <c r="H86" s="341">
        <v>0</v>
      </c>
      <c r="I86" s="341" t="s">
        <v>588</v>
      </c>
      <c r="J86" s="341">
        <v>0</v>
      </c>
      <c r="K86" s="368">
        <v>61</v>
      </c>
      <c r="L86" s="398" t="s">
        <v>305</v>
      </c>
      <c r="M86" s="341" t="s">
        <v>306</v>
      </c>
      <c r="N86" s="341"/>
      <c r="O86" s="341"/>
      <c r="P86" s="341"/>
      <c r="Q86" s="341" t="s">
        <v>147</v>
      </c>
      <c r="R86" s="341">
        <v>0.52</v>
      </c>
      <c r="S86" s="365" t="s">
        <v>887</v>
      </c>
      <c r="T86" s="341">
        <v>0</v>
      </c>
      <c r="U86" s="340">
        <f t="shared" si="7"/>
        <v>0</v>
      </c>
      <c r="V86" s="340">
        <f t="shared" si="8"/>
        <v>0</v>
      </c>
      <c r="W86" s="340">
        <f t="shared" si="9"/>
        <v>0</v>
      </c>
      <c r="X86" s="340">
        <f t="shared" si="10"/>
        <v>0</v>
      </c>
      <c r="Y86" s="340">
        <f t="shared" si="11"/>
        <v>0</v>
      </c>
      <c r="Z86" s="365" t="s">
        <v>38</v>
      </c>
      <c r="AA86" s="393"/>
      <c r="AB86" s="393"/>
      <c r="AC86" s="393"/>
      <c r="AD86" s="359"/>
      <c r="AE86" s="497"/>
      <c r="AF86" s="497"/>
      <c r="AG86" s="497"/>
      <c r="AH86" s="360"/>
      <c r="AI86" s="543"/>
      <c r="AJ86" s="434">
        <v>0</v>
      </c>
      <c r="AK86" s="434">
        <v>0</v>
      </c>
      <c r="AL86" s="434">
        <v>0</v>
      </c>
      <c r="AM86" s="434">
        <v>0</v>
      </c>
      <c r="AN86" s="434">
        <v>0</v>
      </c>
      <c r="AO86" s="434">
        <v>0</v>
      </c>
      <c r="AP86" s="434">
        <v>0</v>
      </c>
      <c r="AQ86" s="434">
        <v>0</v>
      </c>
      <c r="AR86" s="434">
        <v>0</v>
      </c>
      <c r="AS86" s="434">
        <v>0</v>
      </c>
      <c r="AT86" s="434">
        <v>0</v>
      </c>
      <c r="AU86" s="434">
        <v>0</v>
      </c>
      <c r="AV86" s="434">
        <v>0</v>
      </c>
      <c r="AW86" s="434">
        <v>0</v>
      </c>
      <c r="AX86" s="434">
        <v>0</v>
      </c>
      <c r="AY86" s="480">
        <f t="shared" si="13"/>
        <v>0</v>
      </c>
      <c r="BU86" s="275">
        <f t="shared" si="12"/>
        <v>0</v>
      </c>
    </row>
    <row r="87" spans="1:73" ht="28.5" x14ac:dyDescent="0.45">
      <c r="A87" s="349">
        <v>83</v>
      </c>
      <c r="B87" s="540" t="s">
        <v>888</v>
      </c>
      <c r="C87" s="540" t="s">
        <v>889</v>
      </c>
      <c r="D87" s="540" t="s">
        <v>890</v>
      </c>
      <c r="E87" s="345" t="s">
        <v>708</v>
      </c>
      <c r="F87" s="351">
        <v>235</v>
      </c>
      <c r="G87" s="351">
        <v>197</v>
      </c>
      <c r="H87" s="351">
        <v>38</v>
      </c>
      <c r="I87" s="351" t="s">
        <v>588</v>
      </c>
      <c r="J87" s="351">
        <v>0</v>
      </c>
      <c r="K87" s="406">
        <v>197</v>
      </c>
      <c r="L87" s="385" t="s">
        <v>305</v>
      </c>
      <c r="M87" s="542" t="s">
        <v>306</v>
      </c>
      <c r="N87" s="351"/>
      <c r="O87" s="351"/>
      <c r="P87" s="351"/>
      <c r="Q87" s="351" t="s">
        <v>147</v>
      </c>
      <c r="R87" s="351">
        <v>4.8499999999999996</v>
      </c>
      <c r="S87" s="349" t="s">
        <v>882</v>
      </c>
      <c r="T87" s="328">
        <v>197</v>
      </c>
      <c r="U87" s="355">
        <f t="shared" si="7"/>
        <v>68.949999999999989</v>
      </c>
      <c r="V87" s="355">
        <f t="shared" si="8"/>
        <v>78.800000000000011</v>
      </c>
      <c r="W87" s="355">
        <f t="shared" si="9"/>
        <v>98.5</v>
      </c>
      <c r="X87" s="355">
        <f t="shared" si="10"/>
        <v>48.264999999999986</v>
      </c>
      <c r="Y87" s="355">
        <f t="shared" si="11"/>
        <v>20.684999999999995</v>
      </c>
      <c r="Z87" s="349" t="s">
        <v>891</v>
      </c>
      <c r="AA87" s="393"/>
      <c r="AB87" s="393"/>
      <c r="AC87" s="393"/>
      <c r="AD87" s="359"/>
      <c r="AE87" s="497"/>
      <c r="AF87" s="497"/>
      <c r="AG87" s="497"/>
      <c r="AH87" s="360"/>
      <c r="AI87" s="543"/>
      <c r="AJ87" s="351">
        <v>0</v>
      </c>
      <c r="AK87" s="351">
        <v>0</v>
      </c>
      <c r="AL87" s="351">
        <v>0</v>
      </c>
      <c r="AM87" s="351">
        <v>0</v>
      </c>
      <c r="AN87" s="351">
        <v>0</v>
      </c>
      <c r="AO87" s="351">
        <v>0</v>
      </c>
      <c r="AP87" s="351">
        <v>0</v>
      </c>
      <c r="AQ87" s="351">
        <v>0</v>
      </c>
      <c r="AR87" s="328">
        <v>0</v>
      </c>
      <c r="AS87" s="328">
        <v>0</v>
      </c>
      <c r="AT87" s="328">
        <v>49</v>
      </c>
      <c r="AU87" s="328">
        <v>49</v>
      </c>
      <c r="AV87" s="328">
        <v>49</v>
      </c>
      <c r="AW87" s="328">
        <v>50</v>
      </c>
      <c r="AX87" s="328">
        <v>0</v>
      </c>
      <c r="AY87" s="480">
        <f t="shared" si="13"/>
        <v>197</v>
      </c>
      <c r="BF87" s="42">
        <v>0</v>
      </c>
      <c r="BG87" s="42">
        <v>0</v>
      </c>
      <c r="BH87" s="42">
        <v>0</v>
      </c>
      <c r="BI87" s="42">
        <v>0</v>
      </c>
      <c r="BJ87" s="42">
        <v>0</v>
      </c>
      <c r="BK87" s="42">
        <v>0</v>
      </c>
      <c r="BL87" s="42">
        <v>0</v>
      </c>
      <c r="BM87" s="42">
        <v>0</v>
      </c>
      <c r="BN87" s="42">
        <v>0</v>
      </c>
      <c r="BO87" s="42">
        <v>17</v>
      </c>
      <c r="BP87" s="42">
        <v>17</v>
      </c>
      <c r="BQ87" s="42">
        <v>17</v>
      </c>
      <c r="BR87" s="42">
        <v>18</v>
      </c>
      <c r="BS87" s="42">
        <v>0</v>
      </c>
      <c r="BT87" s="42">
        <v>0</v>
      </c>
      <c r="BU87" s="275">
        <f t="shared" si="12"/>
        <v>69</v>
      </c>
    </row>
    <row r="88" spans="1:73" ht="42.75" x14ac:dyDescent="0.45">
      <c r="A88" s="349">
        <v>84</v>
      </c>
      <c r="B88" s="540" t="s">
        <v>892</v>
      </c>
      <c r="C88" s="540" t="s">
        <v>893</v>
      </c>
      <c r="D88" s="540" t="s">
        <v>894</v>
      </c>
      <c r="E88" s="345" t="s">
        <v>605</v>
      </c>
      <c r="F88" s="351">
        <v>262</v>
      </c>
      <c r="G88" s="351">
        <v>107</v>
      </c>
      <c r="H88" s="351">
        <v>155</v>
      </c>
      <c r="I88" s="351" t="s">
        <v>588</v>
      </c>
      <c r="J88" s="351">
        <v>0</v>
      </c>
      <c r="K88" s="406">
        <v>107</v>
      </c>
      <c r="L88" s="385" t="s">
        <v>305</v>
      </c>
      <c r="M88" s="542" t="s">
        <v>306</v>
      </c>
      <c r="N88" s="351"/>
      <c r="O88" s="351"/>
      <c r="P88" s="351"/>
      <c r="Q88" s="351" t="s">
        <v>147</v>
      </c>
      <c r="R88" s="351">
        <v>11.35</v>
      </c>
      <c r="S88" s="349" t="s">
        <v>895</v>
      </c>
      <c r="T88" s="328">
        <v>107</v>
      </c>
      <c r="U88" s="355">
        <f t="shared" si="7"/>
        <v>37.449999999999996</v>
      </c>
      <c r="V88" s="355">
        <f t="shared" si="8"/>
        <v>42.800000000000004</v>
      </c>
      <c r="W88" s="355">
        <f t="shared" si="9"/>
        <v>53.5</v>
      </c>
      <c r="X88" s="355">
        <f t="shared" si="10"/>
        <v>26.214999999999996</v>
      </c>
      <c r="Y88" s="355">
        <f t="shared" si="11"/>
        <v>11.234999999999998</v>
      </c>
      <c r="Z88" s="349" t="s">
        <v>896</v>
      </c>
      <c r="AA88" s="393"/>
      <c r="AB88" s="393"/>
      <c r="AC88" s="393"/>
      <c r="AD88" s="359"/>
      <c r="AE88" s="497"/>
      <c r="AF88" s="497"/>
      <c r="AG88" s="497"/>
      <c r="AH88" s="360"/>
      <c r="AI88" s="543"/>
      <c r="AJ88" s="351">
        <v>0</v>
      </c>
      <c r="AK88" s="351">
        <v>0</v>
      </c>
      <c r="AL88" s="351">
        <v>0</v>
      </c>
      <c r="AM88" s="351">
        <v>0</v>
      </c>
      <c r="AN88" s="351">
        <v>0</v>
      </c>
      <c r="AO88" s="328">
        <v>0</v>
      </c>
      <c r="AP88" s="328">
        <v>35</v>
      </c>
      <c r="AQ88" s="328">
        <v>36</v>
      </c>
      <c r="AR88" s="328">
        <v>36</v>
      </c>
      <c r="AS88" s="351">
        <v>0</v>
      </c>
      <c r="AT88" s="351">
        <v>0</v>
      </c>
      <c r="AU88" s="351">
        <v>0</v>
      </c>
      <c r="AV88" s="351">
        <v>0</v>
      </c>
      <c r="AW88" s="351">
        <v>0</v>
      </c>
      <c r="AX88" s="351">
        <v>0</v>
      </c>
      <c r="AY88" s="480">
        <f t="shared" si="13"/>
        <v>107</v>
      </c>
      <c r="BF88" s="42">
        <v>0</v>
      </c>
      <c r="BG88" s="42">
        <v>0</v>
      </c>
      <c r="BH88" s="42">
        <v>0</v>
      </c>
      <c r="BI88" s="42">
        <v>0</v>
      </c>
      <c r="BJ88" s="42">
        <v>0</v>
      </c>
      <c r="BK88" s="42">
        <v>0</v>
      </c>
      <c r="BL88" s="42">
        <v>12</v>
      </c>
      <c r="BM88" s="42">
        <v>12</v>
      </c>
      <c r="BN88" s="42">
        <v>13</v>
      </c>
      <c r="BO88" s="42">
        <v>0</v>
      </c>
      <c r="BP88" s="42">
        <v>0</v>
      </c>
      <c r="BQ88" s="42">
        <v>0</v>
      </c>
      <c r="BR88" s="42">
        <v>0</v>
      </c>
      <c r="BS88" s="42">
        <v>0</v>
      </c>
      <c r="BT88" s="42">
        <v>0</v>
      </c>
      <c r="BU88" s="275">
        <f t="shared" si="12"/>
        <v>37</v>
      </c>
    </row>
    <row r="89" spans="1:73" ht="28.5" x14ac:dyDescent="0.45">
      <c r="A89" s="365">
        <v>85</v>
      </c>
      <c r="B89" s="544" t="s">
        <v>38</v>
      </c>
      <c r="C89" s="544" t="s">
        <v>897</v>
      </c>
      <c r="D89" s="544" t="s">
        <v>898</v>
      </c>
      <c r="E89" s="363" t="s">
        <v>629</v>
      </c>
      <c r="F89" s="341">
        <v>78</v>
      </c>
      <c r="G89" s="341">
        <v>78</v>
      </c>
      <c r="H89" s="341">
        <v>0</v>
      </c>
      <c r="I89" s="341" t="s">
        <v>588</v>
      </c>
      <c r="J89" s="341">
        <v>0</v>
      </c>
      <c r="K89" s="368">
        <v>78</v>
      </c>
      <c r="L89" s="398" t="s">
        <v>305</v>
      </c>
      <c r="M89" s="341" t="s">
        <v>306</v>
      </c>
      <c r="N89" s="341"/>
      <c r="O89" s="341"/>
      <c r="P89" s="341"/>
      <c r="Q89" s="341" t="s">
        <v>147</v>
      </c>
      <c r="R89" s="341">
        <v>0.35</v>
      </c>
      <c r="S89" s="365" t="s">
        <v>887</v>
      </c>
      <c r="T89" s="341">
        <v>0</v>
      </c>
      <c r="U89" s="340">
        <f t="shared" si="7"/>
        <v>0</v>
      </c>
      <c r="V89" s="340">
        <f t="shared" si="8"/>
        <v>0</v>
      </c>
      <c r="W89" s="340">
        <f t="shared" si="9"/>
        <v>0</v>
      </c>
      <c r="X89" s="340">
        <f t="shared" si="10"/>
        <v>0</v>
      </c>
      <c r="Y89" s="340">
        <f t="shared" si="11"/>
        <v>0</v>
      </c>
      <c r="Z89" s="365" t="s">
        <v>38</v>
      </c>
      <c r="AA89" s="393"/>
      <c r="AB89" s="393"/>
      <c r="AC89" s="393"/>
      <c r="AD89" s="359"/>
      <c r="AE89" s="497"/>
      <c r="AF89" s="497"/>
      <c r="AG89" s="497"/>
      <c r="AH89" s="360"/>
      <c r="AI89" s="543"/>
      <c r="AJ89" s="434">
        <v>0</v>
      </c>
      <c r="AK89" s="434">
        <v>0</v>
      </c>
      <c r="AL89" s="434">
        <v>0</v>
      </c>
      <c r="AM89" s="434">
        <v>0</v>
      </c>
      <c r="AN89" s="434">
        <v>0</v>
      </c>
      <c r="AO89" s="434">
        <v>0</v>
      </c>
      <c r="AP89" s="434">
        <v>0</v>
      </c>
      <c r="AQ89" s="434">
        <v>0</v>
      </c>
      <c r="AR89" s="434">
        <v>0</v>
      </c>
      <c r="AS89" s="434">
        <v>0</v>
      </c>
      <c r="AT89" s="434">
        <v>0</v>
      </c>
      <c r="AU89" s="434">
        <v>0</v>
      </c>
      <c r="AV89" s="434">
        <v>0</v>
      </c>
      <c r="AW89" s="434">
        <v>0</v>
      </c>
      <c r="AX89" s="434">
        <v>0</v>
      </c>
      <c r="AY89" s="480">
        <f t="shared" si="13"/>
        <v>0</v>
      </c>
      <c r="BU89" s="275">
        <f t="shared" si="12"/>
        <v>0</v>
      </c>
    </row>
    <row r="90" spans="1:73" ht="28.5" x14ac:dyDescent="0.45">
      <c r="A90" s="365">
        <v>86</v>
      </c>
      <c r="B90" s="544" t="s">
        <v>38</v>
      </c>
      <c r="C90" s="544" t="s">
        <v>899</v>
      </c>
      <c r="D90" s="544" t="s">
        <v>900</v>
      </c>
      <c r="E90" s="363" t="s">
        <v>901</v>
      </c>
      <c r="F90" s="341">
        <v>90</v>
      </c>
      <c r="G90" s="341">
        <v>90</v>
      </c>
      <c r="H90" s="341">
        <v>0</v>
      </c>
      <c r="I90" s="341" t="s">
        <v>588</v>
      </c>
      <c r="J90" s="341">
        <v>0</v>
      </c>
      <c r="K90" s="368">
        <v>90</v>
      </c>
      <c r="L90" s="398" t="s">
        <v>305</v>
      </c>
      <c r="M90" s="341" t="s">
        <v>306</v>
      </c>
      <c r="N90" s="341">
        <v>511846</v>
      </c>
      <c r="O90" s="341">
        <v>182932</v>
      </c>
      <c r="P90" s="341">
        <v>12153692</v>
      </c>
      <c r="Q90" s="341" t="s">
        <v>147</v>
      </c>
      <c r="R90" s="341">
        <v>0.41</v>
      </c>
      <c r="S90" s="365" t="s">
        <v>660</v>
      </c>
      <c r="T90" s="341">
        <v>0</v>
      </c>
      <c r="U90" s="340">
        <f t="shared" si="7"/>
        <v>0</v>
      </c>
      <c r="V90" s="340">
        <f t="shared" si="8"/>
        <v>0</v>
      </c>
      <c r="W90" s="340">
        <f t="shared" si="9"/>
        <v>0</v>
      </c>
      <c r="X90" s="340">
        <f t="shared" si="10"/>
        <v>0</v>
      </c>
      <c r="Y90" s="340">
        <f t="shared" si="11"/>
        <v>0</v>
      </c>
      <c r="Z90" s="365" t="s">
        <v>38</v>
      </c>
      <c r="AA90" s="393"/>
      <c r="AB90" s="393"/>
      <c r="AC90" s="393"/>
      <c r="AD90" s="359"/>
      <c r="AE90" s="497"/>
      <c r="AF90" s="497"/>
      <c r="AG90" s="497"/>
      <c r="AH90" s="360"/>
      <c r="AI90" s="543"/>
      <c r="AJ90" s="434">
        <v>0</v>
      </c>
      <c r="AK90" s="434">
        <v>0</v>
      </c>
      <c r="AL90" s="434">
        <v>0</v>
      </c>
      <c r="AM90" s="434">
        <v>0</v>
      </c>
      <c r="AN90" s="434">
        <v>0</v>
      </c>
      <c r="AO90" s="434">
        <v>0</v>
      </c>
      <c r="AP90" s="434">
        <v>0</v>
      </c>
      <c r="AQ90" s="434">
        <v>0</v>
      </c>
      <c r="AR90" s="434">
        <v>0</v>
      </c>
      <c r="AS90" s="434">
        <v>0</v>
      </c>
      <c r="AT90" s="434">
        <v>0</v>
      </c>
      <c r="AU90" s="434">
        <v>0</v>
      </c>
      <c r="AV90" s="434">
        <v>0</v>
      </c>
      <c r="AW90" s="434">
        <v>0</v>
      </c>
      <c r="AX90" s="434">
        <v>0</v>
      </c>
      <c r="AY90" s="480">
        <f t="shared" si="13"/>
        <v>0</v>
      </c>
      <c r="BU90" s="275">
        <f t="shared" si="12"/>
        <v>0</v>
      </c>
    </row>
    <row r="91" spans="1:73" ht="57" x14ac:dyDescent="0.45">
      <c r="A91" s="349">
        <v>87</v>
      </c>
      <c r="B91" s="540" t="s">
        <v>902</v>
      </c>
      <c r="C91" s="540" t="s">
        <v>903</v>
      </c>
      <c r="D91" s="541" t="s">
        <v>904</v>
      </c>
      <c r="E91" s="370" t="s">
        <v>1239</v>
      </c>
      <c r="F91" s="351">
        <v>204</v>
      </c>
      <c r="G91" s="351">
        <v>189</v>
      </c>
      <c r="H91" s="351">
        <v>15</v>
      </c>
      <c r="I91" s="351" t="s">
        <v>588</v>
      </c>
      <c r="J91" s="351">
        <v>0</v>
      </c>
      <c r="K91" s="406">
        <v>189</v>
      </c>
      <c r="L91" s="385" t="s">
        <v>305</v>
      </c>
      <c r="M91" s="542" t="s">
        <v>306</v>
      </c>
      <c r="N91" s="351"/>
      <c r="O91" s="351"/>
      <c r="P91" s="351"/>
      <c r="Q91" s="351" t="s">
        <v>147</v>
      </c>
      <c r="R91" s="328">
        <v>4.78</v>
      </c>
      <c r="S91" s="349" t="s">
        <v>1317</v>
      </c>
      <c r="T91" s="328">
        <v>189</v>
      </c>
      <c r="U91" s="355">
        <f t="shared" si="7"/>
        <v>66.149999999999991</v>
      </c>
      <c r="V91" s="355">
        <f t="shared" si="8"/>
        <v>75.600000000000009</v>
      </c>
      <c r="W91" s="355">
        <f t="shared" si="9"/>
        <v>94.5</v>
      </c>
      <c r="X91" s="355">
        <f t="shared" si="10"/>
        <v>46.304999999999993</v>
      </c>
      <c r="Y91" s="355">
        <f t="shared" si="11"/>
        <v>19.844999999999995</v>
      </c>
      <c r="Z91" s="349" t="s">
        <v>905</v>
      </c>
      <c r="AA91" s="393"/>
      <c r="AB91" s="393"/>
      <c r="AC91" s="393"/>
      <c r="AD91" s="359"/>
      <c r="AE91" s="497"/>
      <c r="AF91" s="497"/>
      <c r="AG91" s="497"/>
      <c r="AH91" s="360"/>
      <c r="AI91" s="543"/>
      <c r="AJ91" s="351">
        <v>0</v>
      </c>
      <c r="AK91" s="351">
        <v>0</v>
      </c>
      <c r="AL91" s="351">
        <v>0</v>
      </c>
      <c r="AM91" s="351">
        <v>0</v>
      </c>
      <c r="AN91" s="351">
        <v>0</v>
      </c>
      <c r="AO91" s="351">
        <v>0</v>
      </c>
      <c r="AP91" s="328">
        <v>0</v>
      </c>
      <c r="AQ91" s="328">
        <v>47</v>
      </c>
      <c r="AR91" s="328">
        <v>47</v>
      </c>
      <c r="AS91" s="328">
        <v>47</v>
      </c>
      <c r="AT91" s="328">
        <v>48</v>
      </c>
      <c r="AU91" s="351">
        <v>0</v>
      </c>
      <c r="AV91" s="351">
        <v>0</v>
      </c>
      <c r="AW91" s="351">
        <v>0</v>
      </c>
      <c r="AX91" s="351">
        <v>0</v>
      </c>
      <c r="AY91" s="480">
        <f t="shared" si="13"/>
        <v>189</v>
      </c>
      <c r="BF91" s="42">
        <v>0</v>
      </c>
      <c r="BG91" s="42">
        <v>0</v>
      </c>
      <c r="BH91" s="42">
        <v>0</v>
      </c>
      <c r="BI91" s="42">
        <v>0</v>
      </c>
      <c r="BJ91" s="42">
        <v>0</v>
      </c>
      <c r="BK91" s="42">
        <v>0</v>
      </c>
      <c r="BL91" s="42">
        <v>0</v>
      </c>
      <c r="BM91" s="42">
        <v>16</v>
      </c>
      <c r="BN91" s="42">
        <v>16</v>
      </c>
      <c r="BO91" s="42">
        <v>17</v>
      </c>
      <c r="BP91" s="42">
        <v>17</v>
      </c>
      <c r="BQ91" s="42">
        <v>0</v>
      </c>
      <c r="BR91" s="42">
        <v>0</v>
      </c>
      <c r="BS91" s="42">
        <v>0</v>
      </c>
      <c r="BT91" s="42">
        <v>0</v>
      </c>
      <c r="BU91" s="275">
        <f t="shared" si="12"/>
        <v>66</v>
      </c>
    </row>
    <row r="92" spans="1:73" ht="28.5" x14ac:dyDescent="0.45">
      <c r="A92" s="349">
        <v>88</v>
      </c>
      <c r="B92" s="540" t="s">
        <v>906</v>
      </c>
      <c r="C92" s="540" t="s">
        <v>907</v>
      </c>
      <c r="D92" s="540" t="s">
        <v>908</v>
      </c>
      <c r="E92" s="370" t="s">
        <v>1239</v>
      </c>
      <c r="F92" s="351">
        <v>147</v>
      </c>
      <c r="G92" s="351">
        <v>147</v>
      </c>
      <c r="H92" s="351">
        <v>0</v>
      </c>
      <c r="I92" s="351" t="s">
        <v>588</v>
      </c>
      <c r="J92" s="351">
        <v>0</v>
      </c>
      <c r="K92" s="406">
        <v>147</v>
      </c>
      <c r="L92" s="385" t="s">
        <v>305</v>
      </c>
      <c r="M92" s="542" t="s">
        <v>306</v>
      </c>
      <c r="N92" s="351"/>
      <c r="O92" s="351"/>
      <c r="P92" s="351"/>
      <c r="Q92" s="351" t="s">
        <v>147</v>
      </c>
      <c r="R92" s="351">
        <v>3.13</v>
      </c>
      <c r="S92" s="349" t="s">
        <v>909</v>
      </c>
      <c r="T92" s="328">
        <v>147</v>
      </c>
      <c r="U92" s="355">
        <f t="shared" si="7"/>
        <v>51.449999999999996</v>
      </c>
      <c r="V92" s="355">
        <f t="shared" si="8"/>
        <v>58.800000000000004</v>
      </c>
      <c r="W92" s="355">
        <f t="shared" si="9"/>
        <v>73.5</v>
      </c>
      <c r="X92" s="355">
        <f t="shared" si="10"/>
        <v>36.014999999999993</v>
      </c>
      <c r="Y92" s="355">
        <f t="shared" si="11"/>
        <v>15.434999999999999</v>
      </c>
      <c r="Z92" s="349" t="s">
        <v>891</v>
      </c>
      <c r="AA92" s="393"/>
      <c r="AB92" s="393"/>
      <c r="AC92" s="393"/>
      <c r="AD92" s="359"/>
      <c r="AE92" s="497"/>
      <c r="AF92" s="497"/>
      <c r="AG92" s="497"/>
      <c r="AH92" s="360"/>
      <c r="AI92" s="543"/>
      <c r="AJ92" s="351">
        <v>0</v>
      </c>
      <c r="AK92" s="351">
        <v>0</v>
      </c>
      <c r="AL92" s="351">
        <v>0</v>
      </c>
      <c r="AM92" s="351">
        <v>0</v>
      </c>
      <c r="AN92" s="351">
        <v>0</v>
      </c>
      <c r="AO92" s="351">
        <v>0</v>
      </c>
      <c r="AP92" s="351">
        <v>0</v>
      </c>
      <c r="AQ92" s="351">
        <v>0</v>
      </c>
      <c r="AR92" s="328">
        <v>0</v>
      </c>
      <c r="AS92" s="328">
        <v>0</v>
      </c>
      <c r="AT92" s="328">
        <v>36</v>
      </c>
      <c r="AU92" s="328">
        <v>37</v>
      </c>
      <c r="AV92" s="328">
        <v>37</v>
      </c>
      <c r="AW92" s="328">
        <v>37</v>
      </c>
      <c r="AX92" s="328">
        <v>0</v>
      </c>
      <c r="AY92" s="480">
        <f t="shared" si="13"/>
        <v>147</v>
      </c>
      <c r="BF92" s="42">
        <v>0</v>
      </c>
      <c r="BG92" s="42">
        <v>0</v>
      </c>
      <c r="BH92" s="42">
        <v>0</v>
      </c>
      <c r="BI92" s="42">
        <v>0</v>
      </c>
      <c r="BJ92" s="42">
        <v>0</v>
      </c>
      <c r="BK92" s="42">
        <v>0</v>
      </c>
      <c r="BL92" s="42">
        <v>0</v>
      </c>
      <c r="BM92" s="42">
        <v>0</v>
      </c>
      <c r="BN92" s="42">
        <v>0</v>
      </c>
      <c r="BO92" s="42">
        <v>12</v>
      </c>
      <c r="BP92" s="42">
        <v>13</v>
      </c>
      <c r="BQ92" s="42">
        <v>13</v>
      </c>
      <c r="BR92" s="42">
        <v>13</v>
      </c>
      <c r="BS92" s="42">
        <v>0</v>
      </c>
      <c r="BT92" s="42">
        <v>0</v>
      </c>
      <c r="BU92" s="275">
        <f t="shared" si="12"/>
        <v>51</v>
      </c>
    </row>
    <row r="93" spans="1:73" ht="69.75" customHeight="1" x14ac:dyDescent="0.45">
      <c r="A93" s="365">
        <v>89</v>
      </c>
      <c r="B93" s="544" t="s">
        <v>38</v>
      </c>
      <c r="C93" s="544" t="s">
        <v>910</v>
      </c>
      <c r="D93" s="544" t="s">
        <v>911</v>
      </c>
      <c r="E93" s="363" t="s">
        <v>912</v>
      </c>
      <c r="F93" s="341">
        <v>92</v>
      </c>
      <c r="G93" s="341">
        <v>92</v>
      </c>
      <c r="H93" s="341">
        <v>0</v>
      </c>
      <c r="I93" s="368" t="s">
        <v>913</v>
      </c>
      <c r="J93" s="341">
        <v>92</v>
      </c>
      <c r="K93" s="368">
        <v>0</v>
      </c>
      <c r="L93" s="398" t="s">
        <v>313</v>
      </c>
      <c r="M93" s="341" t="s">
        <v>306</v>
      </c>
      <c r="N93" s="341"/>
      <c r="O93" s="341"/>
      <c r="P93" s="341"/>
      <c r="Q93" s="341" t="s">
        <v>147</v>
      </c>
      <c r="R93" s="341">
        <v>0.43</v>
      </c>
      <c r="S93" s="365" t="s">
        <v>914</v>
      </c>
      <c r="T93" s="341">
        <v>0</v>
      </c>
      <c r="U93" s="340">
        <f t="shared" si="7"/>
        <v>0</v>
      </c>
      <c r="V93" s="340">
        <f t="shared" si="8"/>
        <v>0</v>
      </c>
      <c r="W93" s="340">
        <f t="shared" si="9"/>
        <v>0</v>
      </c>
      <c r="X93" s="340">
        <f t="shared" si="10"/>
        <v>0</v>
      </c>
      <c r="Y93" s="340">
        <f t="shared" si="11"/>
        <v>0</v>
      </c>
      <c r="Z93" s="365" t="s">
        <v>38</v>
      </c>
      <c r="AA93" s="393"/>
      <c r="AB93" s="393"/>
      <c r="AC93" s="393"/>
      <c r="AD93" s="359"/>
      <c r="AE93" s="497"/>
      <c r="AF93" s="497"/>
      <c r="AG93" s="497"/>
      <c r="AH93" s="360"/>
      <c r="AI93" s="543"/>
      <c r="AJ93" s="434">
        <v>0</v>
      </c>
      <c r="AK93" s="434">
        <v>0</v>
      </c>
      <c r="AL93" s="434">
        <v>0</v>
      </c>
      <c r="AM93" s="434">
        <v>0</v>
      </c>
      <c r="AN93" s="434">
        <v>0</v>
      </c>
      <c r="AO93" s="434">
        <v>0</v>
      </c>
      <c r="AP93" s="434">
        <v>0</v>
      </c>
      <c r="AQ93" s="434">
        <v>0</v>
      </c>
      <c r="AR93" s="434">
        <v>0</v>
      </c>
      <c r="AS93" s="434">
        <v>0</v>
      </c>
      <c r="AT93" s="434">
        <v>0</v>
      </c>
      <c r="AU93" s="434">
        <v>0</v>
      </c>
      <c r="AV93" s="434">
        <v>0</v>
      </c>
      <c r="AW93" s="434">
        <v>0</v>
      </c>
      <c r="AX93" s="434">
        <v>0</v>
      </c>
      <c r="AY93" s="480">
        <f t="shared" si="13"/>
        <v>0</v>
      </c>
      <c r="BU93" s="275">
        <f t="shared" si="12"/>
        <v>0</v>
      </c>
    </row>
    <row r="94" spans="1:73" ht="28.5" x14ac:dyDescent="0.45">
      <c r="A94" s="365">
        <v>90</v>
      </c>
      <c r="B94" s="544" t="s">
        <v>915</v>
      </c>
      <c r="C94" s="544" t="s">
        <v>916</v>
      </c>
      <c r="D94" s="544" t="s">
        <v>1188</v>
      </c>
      <c r="E94" s="363" t="s">
        <v>1189</v>
      </c>
      <c r="F94" s="341">
        <v>0</v>
      </c>
      <c r="G94" s="341">
        <v>0</v>
      </c>
      <c r="H94" s="341">
        <v>0</v>
      </c>
      <c r="I94" s="341" t="s">
        <v>588</v>
      </c>
      <c r="J94" s="341">
        <v>0</v>
      </c>
      <c r="K94" s="368">
        <v>6</v>
      </c>
      <c r="L94" s="398" t="s">
        <v>305</v>
      </c>
      <c r="M94" s="341" t="s">
        <v>306</v>
      </c>
      <c r="N94" s="341"/>
      <c r="O94" s="341"/>
      <c r="P94" s="341"/>
      <c r="Q94" s="341" t="s">
        <v>147</v>
      </c>
      <c r="R94" s="341">
        <v>0.48</v>
      </c>
      <c r="S94" s="365" t="s">
        <v>1285</v>
      </c>
      <c r="T94" s="341">
        <v>0</v>
      </c>
      <c r="U94" s="340">
        <f t="shared" si="7"/>
        <v>0</v>
      </c>
      <c r="V94" s="340">
        <f t="shared" si="8"/>
        <v>0</v>
      </c>
      <c r="W94" s="340">
        <f t="shared" si="9"/>
        <v>0</v>
      </c>
      <c r="X94" s="340">
        <f t="shared" si="10"/>
        <v>0</v>
      </c>
      <c r="Y94" s="340">
        <f t="shared" si="11"/>
        <v>0</v>
      </c>
      <c r="Z94" s="365" t="s">
        <v>38</v>
      </c>
      <c r="AA94" s="393"/>
      <c r="AB94" s="393"/>
      <c r="AC94" s="393"/>
      <c r="AD94" s="359"/>
      <c r="AE94" s="497"/>
      <c r="AF94" s="497"/>
      <c r="AG94" s="497"/>
      <c r="AH94" s="360"/>
      <c r="AI94" s="543"/>
      <c r="AJ94" s="434">
        <v>0</v>
      </c>
      <c r="AK94" s="434">
        <v>0</v>
      </c>
      <c r="AL94" s="434">
        <v>0</v>
      </c>
      <c r="AM94" s="434">
        <v>0</v>
      </c>
      <c r="AN94" s="434">
        <v>0</v>
      </c>
      <c r="AO94" s="434">
        <v>0</v>
      </c>
      <c r="AP94" s="434">
        <v>0</v>
      </c>
      <c r="AQ94" s="434">
        <v>0</v>
      </c>
      <c r="AR94" s="434">
        <v>0</v>
      </c>
      <c r="AS94" s="434">
        <v>0</v>
      </c>
      <c r="AT94" s="434">
        <v>0</v>
      </c>
      <c r="AU94" s="434">
        <v>0</v>
      </c>
      <c r="AV94" s="434">
        <v>0</v>
      </c>
      <c r="AW94" s="434">
        <v>0</v>
      </c>
      <c r="AX94" s="434">
        <v>0</v>
      </c>
      <c r="AY94" s="480">
        <f t="shared" si="13"/>
        <v>0</v>
      </c>
      <c r="BU94" s="275">
        <f t="shared" si="12"/>
        <v>0</v>
      </c>
    </row>
    <row r="95" spans="1:73" ht="42.75" x14ac:dyDescent="0.45">
      <c r="A95" s="349">
        <v>91</v>
      </c>
      <c r="B95" s="540" t="s">
        <v>818</v>
      </c>
      <c r="C95" s="540" t="s">
        <v>819</v>
      </c>
      <c r="D95" s="548" t="s">
        <v>1279</v>
      </c>
      <c r="E95" s="345" t="s">
        <v>629</v>
      </c>
      <c r="F95" s="328">
        <v>498</v>
      </c>
      <c r="G95" s="328">
        <v>351</v>
      </c>
      <c r="H95" s="351">
        <v>147</v>
      </c>
      <c r="I95" s="406" t="s">
        <v>588</v>
      </c>
      <c r="J95" s="328">
        <v>0</v>
      </c>
      <c r="K95" s="406">
        <v>351</v>
      </c>
      <c r="L95" s="385" t="s">
        <v>262</v>
      </c>
      <c r="M95" s="542" t="s">
        <v>250</v>
      </c>
      <c r="N95" s="351"/>
      <c r="O95" s="351"/>
      <c r="P95" s="351"/>
      <c r="Q95" s="351" t="s">
        <v>147</v>
      </c>
      <c r="R95" s="328">
        <v>2.46</v>
      </c>
      <c r="S95" s="349" t="s">
        <v>747</v>
      </c>
      <c r="T95" s="328">
        <v>351</v>
      </c>
      <c r="U95" s="355">
        <f>T95*0.35</f>
        <v>122.85</v>
      </c>
      <c r="V95" s="355">
        <f>T95*0.4</f>
        <v>140.4</v>
      </c>
      <c r="W95" s="355">
        <f>T95*0.5</f>
        <v>175.5</v>
      </c>
      <c r="X95" s="355">
        <f>U95*0.7</f>
        <v>85.99499999999999</v>
      </c>
      <c r="Y95" s="355">
        <f>U95*0.3</f>
        <v>36.854999999999997</v>
      </c>
      <c r="Z95" s="349" t="s">
        <v>1280</v>
      </c>
      <c r="AA95" s="393"/>
      <c r="AB95" s="393"/>
      <c r="AC95" s="393"/>
      <c r="AD95" s="359"/>
      <c r="AE95" s="497"/>
      <c r="AF95" s="497"/>
      <c r="AG95" s="497"/>
      <c r="AH95" s="360"/>
      <c r="AI95" s="543"/>
      <c r="AJ95" s="351">
        <v>0</v>
      </c>
      <c r="AK95" s="351">
        <v>0</v>
      </c>
      <c r="AL95" s="351">
        <v>0</v>
      </c>
      <c r="AM95" s="351">
        <v>0</v>
      </c>
      <c r="AN95" s="351">
        <v>0</v>
      </c>
      <c r="AO95" s="328">
        <v>87</v>
      </c>
      <c r="AP95" s="328">
        <v>88</v>
      </c>
      <c r="AQ95" s="328">
        <v>88</v>
      </c>
      <c r="AR95" s="328">
        <v>88</v>
      </c>
      <c r="AS95" s="351">
        <v>0</v>
      </c>
      <c r="AT95" s="351">
        <v>0</v>
      </c>
      <c r="AU95" s="351">
        <v>0</v>
      </c>
      <c r="AV95" s="351">
        <v>0</v>
      </c>
      <c r="AW95" s="351">
        <v>0</v>
      </c>
      <c r="AX95" s="351">
        <v>0</v>
      </c>
      <c r="AY95" s="480">
        <f t="shared" si="13"/>
        <v>351</v>
      </c>
      <c r="BF95" s="42">
        <v>0</v>
      </c>
      <c r="BG95" s="42">
        <v>0</v>
      </c>
      <c r="BH95" s="42">
        <v>0</v>
      </c>
      <c r="BI95" s="42">
        <v>0</v>
      </c>
      <c r="BJ95" s="42">
        <v>0</v>
      </c>
      <c r="BK95" s="42">
        <v>0</v>
      </c>
      <c r="BL95" s="42">
        <v>30</v>
      </c>
      <c r="BM95" s="42">
        <v>31</v>
      </c>
      <c r="BN95" s="42">
        <v>31</v>
      </c>
      <c r="BO95" s="42">
        <v>31</v>
      </c>
      <c r="BP95" s="42">
        <v>0</v>
      </c>
      <c r="BQ95" s="42">
        <v>0</v>
      </c>
      <c r="BR95" s="42">
        <v>0</v>
      </c>
      <c r="BS95" s="42">
        <v>0</v>
      </c>
      <c r="BT95" s="42">
        <v>0</v>
      </c>
      <c r="BU95" s="275">
        <f>SUM(BF95:BT95)</f>
        <v>123</v>
      </c>
    </row>
    <row r="96" spans="1:73" ht="42.75" x14ac:dyDescent="0.45">
      <c r="A96" s="349">
        <v>92</v>
      </c>
      <c r="B96" s="540" t="s">
        <v>917</v>
      </c>
      <c r="C96" s="540" t="s">
        <v>918</v>
      </c>
      <c r="D96" s="540" t="s">
        <v>1286</v>
      </c>
      <c r="E96" s="370" t="s">
        <v>1520</v>
      </c>
      <c r="F96" s="351">
        <v>98</v>
      </c>
      <c r="G96" s="351">
        <v>98</v>
      </c>
      <c r="H96" s="351">
        <v>0</v>
      </c>
      <c r="I96" s="351" t="s">
        <v>588</v>
      </c>
      <c r="J96" s="351">
        <v>0</v>
      </c>
      <c r="K96" s="406">
        <v>98</v>
      </c>
      <c r="L96" s="385" t="s">
        <v>316</v>
      </c>
      <c r="M96" s="553" t="s">
        <v>316</v>
      </c>
      <c r="N96" s="351"/>
      <c r="O96" s="351"/>
      <c r="P96" s="351"/>
      <c r="Q96" s="351" t="s">
        <v>147</v>
      </c>
      <c r="R96" s="328">
        <v>0.52</v>
      </c>
      <c r="S96" s="349" t="s">
        <v>1352</v>
      </c>
      <c r="T96" s="328">
        <v>98</v>
      </c>
      <c r="U96" s="355">
        <f t="shared" si="7"/>
        <v>34.299999999999997</v>
      </c>
      <c r="V96" s="355">
        <f t="shared" si="8"/>
        <v>39.200000000000003</v>
      </c>
      <c r="W96" s="355">
        <f t="shared" si="9"/>
        <v>49</v>
      </c>
      <c r="X96" s="355">
        <f t="shared" si="10"/>
        <v>24.009999999999998</v>
      </c>
      <c r="Y96" s="355">
        <f t="shared" si="11"/>
        <v>10.29</v>
      </c>
      <c r="Z96" s="349" t="s">
        <v>755</v>
      </c>
      <c r="AA96" s="393"/>
      <c r="AB96" s="393"/>
      <c r="AC96" s="393"/>
      <c r="AD96" s="359"/>
      <c r="AE96" s="497"/>
      <c r="AF96" s="497"/>
      <c r="AG96" s="497"/>
      <c r="AH96" s="360"/>
      <c r="AI96" s="543"/>
      <c r="AJ96" s="351">
        <v>0</v>
      </c>
      <c r="AK96" s="351">
        <v>0</v>
      </c>
      <c r="AL96" s="351">
        <v>0</v>
      </c>
      <c r="AM96" s="351">
        <v>0</v>
      </c>
      <c r="AN96" s="351">
        <v>0</v>
      </c>
      <c r="AO96" s="328">
        <v>0</v>
      </c>
      <c r="AP96" s="328">
        <v>32</v>
      </c>
      <c r="AQ96" s="328">
        <v>33</v>
      </c>
      <c r="AR96" s="328">
        <v>33</v>
      </c>
      <c r="AS96" s="351">
        <v>0</v>
      </c>
      <c r="AT96" s="351">
        <v>0</v>
      </c>
      <c r="AU96" s="351">
        <v>0</v>
      </c>
      <c r="AV96" s="351">
        <v>0</v>
      </c>
      <c r="AW96" s="351">
        <v>0</v>
      </c>
      <c r="AX96" s="351">
        <v>0</v>
      </c>
      <c r="AY96" s="480">
        <f t="shared" si="13"/>
        <v>98</v>
      </c>
      <c r="BF96" s="42">
        <v>0</v>
      </c>
      <c r="BG96" s="42">
        <v>0</v>
      </c>
      <c r="BH96" s="42">
        <v>0</v>
      </c>
      <c r="BI96" s="42">
        <v>0</v>
      </c>
      <c r="BJ96" s="42">
        <v>0</v>
      </c>
      <c r="BK96" s="42">
        <v>0</v>
      </c>
      <c r="BL96" s="42">
        <v>11</v>
      </c>
      <c r="BM96" s="42">
        <v>11</v>
      </c>
      <c r="BN96" s="42">
        <v>12</v>
      </c>
      <c r="BO96" s="42">
        <v>0</v>
      </c>
      <c r="BP96" s="42">
        <v>0</v>
      </c>
      <c r="BQ96" s="42">
        <v>0</v>
      </c>
      <c r="BR96" s="42">
        <v>0</v>
      </c>
      <c r="BS96" s="42">
        <v>0</v>
      </c>
      <c r="BT96" s="42">
        <v>0</v>
      </c>
      <c r="BU96" s="275">
        <f t="shared" si="12"/>
        <v>34</v>
      </c>
    </row>
    <row r="97" spans="1:73" ht="28.5" x14ac:dyDescent="0.45">
      <c r="A97" s="365">
        <v>93</v>
      </c>
      <c r="B97" s="544" t="s">
        <v>919</v>
      </c>
      <c r="C97" s="544" t="s">
        <v>920</v>
      </c>
      <c r="D97" s="544" t="s">
        <v>921</v>
      </c>
      <c r="E97" s="363" t="s">
        <v>872</v>
      </c>
      <c r="F97" s="341">
        <v>48</v>
      </c>
      <c r="G97" s="341">
        <v>48</v>
      </c>
      <c r="H97" s="341">
        <v>0</v>
      </c>
      <c r="I97" s="341" t="s">
        <v>588</v>
      </c>
      <c r="J97" s="341">
        <v>0</v>
      </c>
      <c r="K97" s="368">
        <v>48</v>
      </c>
      <c r="L97" s="398" t="s">
        <v>316</v>
      </c>
      <c r="M97" s="368" t="s">
        <v>316</v>
      </c>
      <c r="N97" s="341"/>
      <c r="O97" s="341"/>
      <c r="P97" s="341"/>
      <c r="Q97" s="341" t="s">
        <v>147</v>
      </c>
      <c r="R97" s="341">
        <v>0.16</v>
      </c>
      <c r="S97" s="365" t="s">
        <v>723</v>
      </c>
      <c r="T97" s="341">
        <v>0</v>
      </c>
      <c r="U97" s="340">
        <f t="shared" si="7"/>
        <v>0</v>
      </c>
      <c r="V97" s="340">
        <f t="shared" si="8"/>
        <v>0</v>
      </c>
      <c r="W97" s="340">
        <f t="shared" si="9"/>
        <v>0</v>
      </c>
      <c r="X97" s="340">
        <f t="shared" si="10"/>
        <v>0</v>
      </c>
      <c r="Y97" s="340">
        <f t="shared" si="11"/>
        <v>0</v>
      </c>
      <c r="Z97" s="365" t="s">
        <v>38</v>
      </c>
      <c r="AA97" s="393"/>
      <c r="AB97" s="393"/>
      <c r="AC97" s="393"/>
      <c r="AD97" s="359"/>
      <c r="AE97" s="497"/>
      <c r="AF97" s="497"/>
      <c r="AG97" s="497"/>
      <c r="AH97" s="360"/>
      <c r="AI97" s="543"/>
      <c r="AJ97" s="434">
        <v>0</v>
      </c>
      <c r="AK97" s="434">
        <v>0</v>
      </c>
      <c r="AL97" s="434">
        <v>0</v>
      </c>
      <c r="AM97" s="434">
        <v>0</v>
      </c>
      <c r="AN97" s="434">
        <v>0</v>
      </c>
      <c r="AO97" s="434">
        <v>0</v>
      </c>
      <c r="AP97" s="434">
        <v>0</v>
      </c>
      <c r="AQ97" s="434">
        <v>0</v>
      </c>
      <c r="AR97" s="434">
        <v>0</v>
      </c>
      <c r="AS97" s="434">
        <v>0</v>
      </c>
      <c r="AT97" s="434">
        <v>0</v>
      </c>
      <c r="AU97" s="434">
        <v>0</v>
      </c>
      <c r="AV97" s="434">
        <v>0</v>
      </c>
      <c r="AW97" s="434">
        <v>0</v>
      </c>
      <c r="AX97" s="434">
        <v>0</v>
      </c>
      <c r="AY97" s="480">
        <f t="shared" si="13"/>
        <v>0</v>
      </c>
      <c r="BU97" s="275">
        <f t="shared" si="12"/>
        <v>0</v>
      </c>
    </row>
    <row r="98" spans="1:73" ht="28.5" x14ac:dyDescent="0.45">
      <c r="A98" s="349">
        <v>94</v>
      </c>
      <c r="B98" s="540" t="s">
        <v>922</v>
      </c>
      <c r="C98" s="540" t="s">
        <v>923</v>
      </c>
      <c r="D98" s="540" t="s">
        <v>924</v>
      </c>
      <c r="E98" s="345" t="s">
        <v>925</v>
      </c>
      <c r="F98" s="351">
        <v>47</v>
      </c>
      <c r="G98" s="351">
        <v>47</v>
      </c>
      <c r="H98" s="351">
        <v>0</v>
      </c>
      <c r="I98" s="351" t="s">
        <v>588</v>
      </c>
      <c r="J98" s="351">
        <v>0</v>
      </c>
      <c r="K98" s="406">
        <v>47</v>
      </c>
      <c r="L98" s="385" t="s">
        <v>316</v>
      </c>
      <c r="M98" s="542" t="s">
        <v>316</v>
      </c>
      <c r="N98" s="351"/>
      <c r="O98" s="351"/>
      <c r="P98" s="351"/>
      <c r="Q98" s="351" t="s">
        <v>147</v>
      </c>
      <c r="R98" s="554">
        <v>0.38</v>
      </c>
      <c r="S98" s="349" t="s">
        <v>882</v>
      </c>
      <c r="T98" s="328">
        <v>47</v>
      </c>
      <c r="U98" s="355">
        <f t="shared" si="7"/>
        <v>16.45</v>
      </c>
      <c r="V98" s="355">
        <f t="shared" si="8"/>
        <v>18.8</v>
      </c>
      <c r="W98" s="355">
        <f t="shared" si="9"/>
        <v>23.5</v>
      </c>
      <c r="X98" s="355">
        <f t="shared" si="10"/>
        <v>11.514999999999999</v>
      </c>
      <c r="Y98" s="355">
        <f t="shared" si="11"/>
        <v>4.9349999999999996</v>
      </c>
      <c r="Z98" s="349" t="s">
        <v>926</v>
      </c>
      <c r="AA98" s="393"/>
      <c r="AB98" s="393"/>
      <c r="AC98" s="393"/>
      <c r="AD98" s="359"/>
      <c r="AE98" s="497"/>
      <c r="AF98" s="497"/>
      <c r="AG98" s="497"/>
      <c r="AH98" s="360"/>
      <c r="AI98" s="543"/>
      <c r="AJ98" s="351">
        <v>0</v>
      </c>
      <c r="AK98" s="351">
        <v>0</v>
      </c>
      <c r="AL98" s="351">
        <v>0</v>
      </c>
      <c r="AM98" s="351">
        <v>0</v>
      </c>
      <c r="AN98" s="351">
        <v>0</v>
      </c>
      <c r="AO98" s="328">
        <v>0</v>
      </c>
      <c r="AP98" s="328">
        <v>15</v>
      </c>
      <c r="AQ98" s="328">
        <v>16</v>
      </c>
      <c r="AR98" s="328">
        <v>16</v>
      </c>
      <c r="AS98" s="351">
        <v>0</v>
      </c>
      <c r="AT98" s="351">
        <v>0</v>
      </c>
      <c r="AU98" s="351">
        <v>0</v>
      </c>
      <c r="AV98" s="351">
        <v>0</v>
      </c>
      <c r="AW98" s="351">
        <v>0</v>
      </c>
      <c r="AX98" s="351">
        <v>0</v>
      </c>
      <c r="AY98" s="480">
        <f t="shared" si="13"/>
        <v>47</v>
      </c>
      <c r="BF98" s="42">
        <v>0</v>
      </c>
      <c r="BG98" s="42">
        <v>0</v>
      </c>
      <c r="BH98" s="42">
        <v>0</v>
      </c>
      <c r="BI98" s="42">
        <v>0</v>
      </c>
      <c r="BJ98" s="42">
        <v>0</v>
      </c>
      <c r="BK98" s="42">
        <v>0</v>
      </c>
      <c r="BL98" s="42">
        <v>5</v>
      </c>
      <c r="BM98" s="42">
        <v>5</v>
      </c>
      <c r="BN98" s="42">
        <v>6</v>
      </c>
      <c r="BO98" s="42">
        <v>0</v>
      </c>
      <c r="BP98" s="42">
        <v>0</v>
      </c>
      <c r="BQ98" s="42">
        <v>0</v>
      </c>
      <c r="BR98" s="42">
        <v>0</v>
      </c>
      <c r="BS98" s="42">
        <v>0</v>
      </c>
      <c r="BT98" s="42">
        <v>0</v>
      </c>
      <c r="BU98" s="275">
        <f t="shared" si="12"/>
        <v>16</v>
      </c>
    </row>
    <row r="99" spans="1:73" ht="57" x14ac:dyDescent="0.45">
      <c r="A99" s="349">
        <v>95</v>
      </c>
      <c r="B99" s="540" t="s">
        <v>927</v>
      </c>
      <c r="C99" s="540" t="s">
        <v>928</v>
      </c>
      <c r="D99" s="540" t="s">
        <v>929</v>
      </c>
      <c r="E99" s="345" t="s">
        <v>930</v>
      </c>
      <c r="F99" s="351">
        <v>190</v>
      </c>
      <c r="G99" s="351">
        <v>190</v>
      </c>
      <c r="H99" s="351">
        <v>0</v>
      </c>
      <c r="I99" s="351" t="s">
        <v>588</v>
      </c>
      <c r="J99" s="351">
        <v>0</v>
      </c>
      <c r="K99" s="406">
        <v>190</v>
      </c>
      <c r="L99" s="385" t="s">
        <v>316</v>
      </c>
      <c r="M99" s="542" t="s">
        <v>316</v>
      </c>
      <c r="N99" s="351"/>
      <c r="O99" s="351"/>
      <c r="P99" s="351"/>
      <c r="Q99" s="351" t="s">
        <v>147</v>
      </c>
      <c r="R99" s="328">
        <v>1.89</v>
      </c>
      <c r="S99" s="349" t="s">
        <v>931</v>
      </c>
      <c r="T99" s="328">
        <v>190</v>
      </c>
      <c r="U99" s="355">
        <f t="shared" si="7"/>
        <v>66.5</v>
      </c>
      <c r="V99" s="355">
        <f t="shared" si="8"/>
        <v>76</v>
      </c>
      <c r="W99" s="355">
        <f t="shared" si="9"/>
        <v>95</v>
      </c>
      <c r="X99" s="355">
        <f t="shared" si="10"/>
        <v>46.55</v>
      </c>
      <c r="Y99" s="355">
        <f t="shared" si="11"/>
        <v>19.95</v>
      </c>
      <c r="Z99" s="349" t="s">
        <v>687</v>
      </c>
      <c r="AA99" s="393"/>
      <c r="AB99" s="393"/>
      <c r="AC99" s="393"/>
      <c r="AD99" s="359"/>
      <c r="AE99" s="497"/>
      <c r="AF99" s="497"/>
      <c r="AG99" s="497"/>
      <c r="AH99" s="360"/>
      <c r="AI99" s="543"/>
      <c r="AJ99" s="351">
        <v>0</v>
      </c>
      <c r="AK99" s="351">
        <v>0</v>
      </c>
      <c r="AL99" s="351">
        <v>0</v>
      </c>
      <c r="AM99" s="351">
        <v>0</v>
      </c>
      <c r="AN99" s="351">
        <v>0</v>
      </c>
      <c r="AO99" s="351">
        <v>0</v>
      </c>
      <c r="AP99" s="328">
        <v>0</v>
      </c>
      <c r="AQ99" s="328">
        <v>47</v>
      </c>
      <c r="AR99" s="328">
        <v>47</v>
      </c>
      <c r="AS99" s="328">
        <v>48</v>
      </c>
      <c r="AT99" s="328">
        <v>48</v>
      </c>
      <c r="AU99" s="351">
        <v>0</v>
      </c>
      <c r="AV99" s="351">
        <v>0</v>
      </c>
      <c r="AW99" s="351">
        <v>0</v>
      </c>
      <c r="AX99" s="351">
        <v>0</v>
      </c>
      <c r="AY99" s="480">
        <f t="shared" si="13"/>
        <v>190</v>
      </c>
      <c r="BF99" s="42">
        <v>0</v>
      </c>
      <c r="BG99" s="42">
        <v>0</v>
      </c>
      <c r="BH99" s="42">
        <v>0</v>
      </c>
      <c r="BI99" s="42">
        <v>0</v>
      </c>
      <c r="BJ99" s="42">
        <v>0</v>
      </c>
      <c r="BK99" s="42">
        <v>0</v>
      </c>
      <c r="BL99" s="42">
        <v>0</v>
      </c>
      <c r="BM99" s="42">
        <v>16</v>
      </c>
      <c r="BN99" s="42">
        <v>17</v>
      </c>
      <c r="BO99" s="42">
        <v>17</v>
      </c>
      <c r="BP99" s="42">
        <v>17</v>
      </c>
      <c r="BQ99" s="42">
        <v>0</v>
      </c>
      <c r="BR99" s="42">
        <v>0</v>
      </c>
      <c r="BS99" s="42">
        <v>0</v>
      </c>
      <c r="BT99" s="42">
        <v>0</v>
      </c>
      <c r="BU99" s="275">
        <f t="shared" si="12"/>
        <v>67</v>
      </c>
    </row>
    <row r="100" spans="1:73" ht="42.75" x14ac:dyDescent="0.45">
      <c r="A100" s="349">
        <v>96</v>
      </c>
      <c r="B100" s="540" t="s">
        <v>932</v>
      </c>
      <c r="C100" s="540" t="s">
        <v>933</v>
      </c>
      <c r="D100" s="540" t="s">
        <v>1191</v>
      </c>
      <c r="E100" s="349" t="s">
        <v>1190</v>
      </c>
      <c r="F100" s="351">
        <v>505</v>
      </c>
      <c r="G100" s="351">
        <v>505</v>
      </c>
      <c r="H100" s="351">
        <v>0</v>
      </c>
      <c r="I100" s="351" t="s">
        <v>588</v>
      </c>
      <c r="J100" s="351">
        <v>0</v>
      </c>
      <c r="K100" s="406">
        <v>505</v>
      </c>
      <c r="L100" s="385" t="s">
        <v>320</v>
      </c>
      <c r="M100" s="542" t="s">
        <v>321</v>
      </c>
      <c r="N100" s="351"/>
      <c r="O100" s="351"/>
      <c r="P100" s="351"/>
      <c r="Q100" s="351" t="s">
        <v>322</v>
      </c>
      <c r="R100" s="328">
        <v>1.27</v>
      </c>
      <c r="S100" s="349" t="s">
        <v>590</v>
      </c>
      <c r="T100" s="328">
        <v>505</v>
      </c>
      <c r="U100" s="355">
        <f t="shared" si="7"/>
        <v>176.75</v>
      </c>
      <c r="V100" s="355">
        <f t="shared" si="8"/>
        <v>202</v>
      </c>
      <c r="W100" s="355">
        <f t="shared" si="9"/>
        <v>252.5</v>
      </c>
      <c r="X100" s="355">
        <f t="shared" si="10"/>
        <v>123.72499999999999</v>
      </c>
      <c r="Y100" s="355">
        <f t="shared" si="11"/>
        <v>53.024999999999999</v>
      </c>
      <c r="Z100" s="349" t="s">
        <v>934</v>
      </c>
      <c r="AA100" s="393"/>
      <c r="AB100" s="393"/>
      <c r="AC100" s="393"/>
      <c r="AD100" s="359"/>
      <c r="AE100" s="497"/>
      <c r="AF100" s="497"/>
      <c r="AG100" s="497"/>
      <c r="AH100" s="360"/>
      <c r="AI100" s="543"/>
      <c r="AJ100" s="351">
        <v>0</v>
      </c>
      <c r="AK100" s="351">
        <v>0</v>
      </c>
      <c r="AL100" s="351">
        <v>0</v>
      </c>
      <c r="AM100" s="351">
        <v>0</v>
      </c>
      <c r="AN100" s="351">
        <v>0</v>
      </c>
      <c r="AO100" s="328">
        <v>101</v>
      </c>
      <c r="AP100" s="328">
        <v>101</v>
      </c>
      <c r="AQ100" s="328">
        <v>101</v>
      </c>
      <c r="AR100" s="328">
        <v>101</v>
      </c>
      <c r="AS100" s="328">
        <v>101</v>
      </c>
      <c r="AT100" s="351">
        <v>0</v>
      </c>
      <c r="AU100" s="351">
        <v>0</v>
      </c>
      <c r="AV100" s="351">
        <v>0</v>
      </c>
      <c r="AW100" s="351">
        <v>0</v>
      </c>
      <c r="AX100" s="351">
        <v>0</v>
      </c>
      <c r="AY100" s="480">
        <f t="shared" si="13"/>
        <v>505</v>
      </c>
      <c r="BF100" s="42">
        <v>0</v>
      </c>
      <c r="BG100" s="42">
        <v>0</v>
      </c>
      <c r="BH100" s="42">
        <v>0</v>
      </c>
      <c r="BI100" s="42">
        <v>0</v>
      </c>
      <c r="BJ100" s="42">
        <v>0</v>
      </c>
      <c r="BK100" s="42">
        <v>0</v>
      </c>
      <c r="BL100" s="42">
        <v>35</v>
      </c>
      <c r="BM100" s="42">
        <v>35</v>
      </c>
      <c r="BN100" s="42">
        <v>35</v>
      </c>
      <c r="BO100" s="42">
        <v>36</v>
      </c>
      <c r="BP100" s="42">
        <v>36</v>
      </c>
      <c r="BQ100" s="42">
        <v>0</v>
      </c>
      <c r="BR100" s="42">
        <v>0</v>
      </c>
      <c r="BS100" s="42">
        <v>0</v>
      </c>
      <c r="BT100" s="42">
        <v>0</v>
      </c>
      <c r="BU100" s="275">
        <f t="shared" si="12"/>
        <v>177</v>
      </c>
    </row>
    <row r="101" spans="1:73" ht="42.75" x14ac:dyDescent="0.45">
      <c r="A101" s="365">
        <v>97</v>
      </c>
      <c r="B101" s="544" t="s">
        <v>38</v>
      </c>
      <c r="C101" s="544" t="s">
        <v>935</v>
      </c>
      <c r="D101" s="550" t="s">
        <v>936</v>
      </c>
      <c r="E101" s="363" t="s">
        <v>937</v>
      </c>
      <c r="F101" s="341">
        <v>516</v>
      </c>
      <c r="G101" s="341">
        <v>493</v>
      </c>
      <c r="H101" s="341">
        <v>23</v>
      </c>
      <c r="I101" s="368" t="s">
        <v>938</v>
      </c>
      <c r="J101" s="341">
        <v>493</v>
      </c>
      <c r="K101" s="368">
        <v>0</v>
      </c>
      <c r="L101" s="398" t="s">
        <v>320</v>
      </c>
      <c r="M101" s="341" t="s">
        <v>321</v>
      </c>
      <c r="N101" s="341"/>
      <c r="O101" s="341"/>
      <c r="P101" s="341"/>
      <c r="Q101" s="341" t="s">
        <v>322</v>
      </c>
      <c r="R101" s="341">
        <v>1.24</v>
      </c>
      <c r="S101" s="365" t="s">
        <v>939</v>
      </c>
      <c r="T101" s="341">
        <v>0</v>
      </c>
      <c r="U101" s="340">
        <f t="shared" si="7"/>
        <v>0</v>
      </c>
      <c r="V101" s="340">
        <f t="shared" si="8"/>
        <v>0</v>
      </c>
      <c r="W101" s="340">
        <f t="shared" si="9"/>
        <v>0</v>
      </c>
      <c r="X101" s="340">
        <f t="shared" si="10"/>
        <v>0</v>
      </c>
      <c r="Y101" s="340">
        <f t="shared" si="11"/>
        <v>0</v>
      </c>
      <c r="Z101" s="365" t="s">
        <v>38</v>
      </c>
      <c r="AA101" s="393"/>
      <c r="AB101" s="393"/>
      <c r="AC101" s="393"/>
      <c r="AD101" s="359"/>
      <c r="AE101" s="497"/>
      <c r="AF101" s="497"/>
      <c r="AG101" s="497"/>
      <c r="AH101" s="360"/>
      <c r="AI101" s="543"/>
      <c r="AJ101" s="434">
        <v>0</v>
      </c>
      <c r="AK101" s="434">
        <v>0</v>
      </c>
      <c r="AL101" s="434">
        <v>0</v>
      </c>
      <c r="AM101" s="434">
        <v>0</v>
      </c>
      <c r="AN101" s="434">
        <v>0</v>
      </c>
      <c r="AO101" s="434">
        <v>0</v>
      </c>
      <c r="AP101" s="434">
        <v>0</v>
      </c>
      <c r="AQ101" s="434">
        <v>0</v>
      </c>
      <c r="AR101" s="434">
        <v>0</v>
      </c>
      <c r="AS101" s="434">
        <v>0</v>
      </c>
      <c r="AT101" s="434">
        <v>0</v>
      </c>
      <c r="AU101" s="434">
        <v>0</v>
      </c>
      <c r="AV101" s="434">
        <v>0</v>
      </c>
      <c r="AW101" s="434">
        <v>0</v>
      </c>
      <c r="AX101" s="434">
        <v>0</v>
      </c>
      <c r="AY101" s="480">
        <f t="shared" si="13"/>
        <v>0</v>
      </c>
      <c r="BU101" s="275">
        <f t="shared" si="12"/>
        <v>0</v>
      </c>
    </row>
    <row r="102" spans="1:73" ht="28.5" x14ac:dyDescent="0.45">
      <c r="A102" s="365">
        <v>98</v>
      </c>
      <c r="B102" s="544" t="s">
        <v>940</v>
      </c>
      <c r="C102" s="544" t="s">
        <v>325</v>
      </c>
      <c r="D102" s="544" t="s">
        <v>941</v>
      </c>
      <c r="E102" s="363" t="s">
        <v>1192</v>
      </c>
      <c r="F102" s="341">
        <v>460</v>
      </c>
      <c r="G102" s="341">
        <v>460</v>
      </c>
      <c r="H102" s="341">
        <v>0</v>
      </c>
      <c r="I102" s="341" t="s">
        <v>324</v>
      </c>
      <c r="J102" s="341">
        <v>460</v>
      </c>
      <c r="K102" s="368">
        <v>0</v>
      </c>
      <c r="L102" s="398" t="s">
        <v>320</v>
      </c>
      <c r="M102" s="341" t="s">
        <v>321</v>
      </c>
      <c r="N102" s="341"/>
      <c r="O102" s="341"/>
      <c r="P102" s="341"/>
      <c r="Q102" s="341" t="s">
        <v>322</v>
      </c>
      <c r="R102" s="341">
        <v>1.1599999999999999</v>
      </c>
      <c r="S102" s="365" t="s">
        <v>942</v>
      </c>
      <c r="T102" s="341">
        <v>0</v>
      </c>
      <c r="U102" s="340">
        <f t="shared" si="7"/>
        <v>0</v>
      </c>
      <c r="V102" s="340">
        <f t="shared" si="8"/>
        <v>0</v>
      </c>
      <c r="W102" s="340">
        <f t="shared" si="9"/>
        <v>0</v>
      </c>
      <c r="X102" s="340">
        <f t="shared" si="10"/>
        <v>0</v>
      </c>
      <c r="Y102" s="340">
        <f t="shared" si="11"/>
        <v>0</v>
      </c>
      <c r="Z102" s="363" t="s">
        <v>38</v>
      </c>
      <c r="AA102" s="393"/>
      <c r="AB102" s="393"/>
      <c r="AC102" s="393"/>
      <c r="AD102" s="359"/>
      <c r="AE102" s="497"/>
      <c r="AF102" s="497"/>
      <c r="AG102" s="497"/>
      <c r="AH102" s="360"/>
      <c r="AI102" s="543"/>
      <c r="AJ102" s="434">
        <v>0</v>
      </c>
      <c r="AK102" s="434">
        <v>0</v>
      </c>
      <c r="AL102" s="434">
        <v>0</v>
      </c>
      <c r="AM102" s="434">
        <v>0</v>
      </c>
      <c r="AN102" s="434">
        <v>0</v>
      </c>
      <c r="AO102" s="434">
        <v>0</v>
      </c>
      <c r="AP102" s="434">
        <v>0</v>
      </c>
      <c r="AQ102" s="434">
        <v>0</v>
      </c>
      <c r="AR102" s="434">
        <v>0</v>
      </c>
      <c r="AS102" s="434">
        <v>0</v>
      </c>
      <c r="AT102" s="434">
        <v>0</v>
      </c>
      <c r="AU102" s="434">
        <v>0</v>
      </c>
      <c r="AV102" s="434">
        <v>0</v>
      </c>
      <c r="AW102" s="434">
        <v>0</v>
      </c>
      <c r="AX102" s="434">
        <v>0</v>
      </c>
      <c r="AY102" s="480">
        <f t="shared" si="13"/>
        <v>0</v>
      </c>
      <c r="BU102" s="275">
        <f t="shared" si="12"/>
        <v>0</v>
      </c>
    </row>
    <row r="103" spans="1:73" ht="57" x14ac:dyDescent="0.45">
      <c r="A103" s="349">
        <v>99</v>
      </c>
      <c r="B103" s="540" t="s">
        <v>943</v>
      </c>
      <c r="C103" s="540" t="s">
        <v>330</v>
      </c>
      <c r="D103" s="540" t="s">
        <v>944</v>
      </c>
      <c r="E103" s="349" t="s">
        <v>1194</v>
      </c>
      <c r="F103" s="351">
        <v>88</v>
      </c>
      <c r="G103" s="351">
        <v>88</v>
      </c>
      <c r="H103" s="351">
        <v>0</v>
      </c>
      <c r="I103" s="406" t="s">
        <v>945</v>
      </c>
      <c r="J103" s="351">
        <v>0</v>
      </c>
      <c r="K103" s="406">
        <v>88</v>
      </c>
      <c r="L103" s="385" t="s">
        <v>320</v>
      </c>
      <c r="M103" s="542" t="s">
        <v>321</v>
      </c>
      <c r="N103" s="351"/>
      <c r="O103" s="351"/>
      <c r="P103" s="351"/>
      <c r="Q103" s="351" t="s">
        <v>329</v>
      </c>
      <c r="R103" s="351">
        <v>0.57999999999999996</v>
      </c>
      <c r="S103" s="349" t="s">
        <v>946</v>
      </c>
      <c r="T103" s="328">
        <v>88</v>
      </c>
      <c r="U103" s="355">
        <f t="shared" si="7"/>
        <v>30.799999999999997</v>
      </c>
      <c r="V103" s="355">
        <f t="shared" si="8"/>
        <v>35.200000000000003</v>
      </c>
      <c r="W103" s="355">
        <f t="shared" si="9"/>
        <v>44</v>
      </c>
      <c r="X103" s="355">
        <f t="shared" si="10"/>
        <v>21.559999999999995</v>
      </c>
      <c r="Y103" s="355">
        <f t="shared" si="11"/>
        <v>9.2399999999999984</v>
      </c>
      <c r="Z103" s="373" t="s">
        <v>1521</v>
      </c>
      <c r="AA103" s="393"/>
      <c r="AB103" s="393"/>
      <c r="AC103" s="393"/>
      <c r="AD103" s="359"/>
      <c r="AE103" s="497"/>
      <c r="AF103" s="497"/>
      <c r="AG103" s="497"/>
      <c r="AH103" s="360"/>
      <c r="AI103" s="543"/>
      <c r="AJ103" s="351">
        <v>0</v>
      </c>
      <c r="AK103" s="351">
        <v>0</v>
      </c>
      <c r="AL103" s="351">
        <v>0</v>
      </c>
      <c r="AM103" s="328">
        <v>41</v>
      </c>
      <c r="AN103" s="328">
        <v>0</v>
      </c>
      <c r="AO103" s="328">
        <v>23</v>
      </c>
      <c r="AP103" s="328">
        <v>24</v>
      </c>
      <c r="AQ103" s="351">
        <v>0</v>
      </c>
      <c r="AR103" s="351">
        <v>0</v>
      </c>
      <c r="AS103" s="351">
        <v>0</v>
      </c>
      <c r="AT103" s="351">
        <v>0</v>
      </c>
      <c r="AU103" s="351">
        <v>0</v>
      </c>
      <c r="AV103" s="351">
        <v>0</v>
      </c>
      <c r="AW103" s="351">
        <v>0</v>
      </c>
      <c r="AX103" s="351">
        <v>0</v>
      </c>
      <c r="AY103" s="480">
        <f t="shared" si="13"/>
        <v>88</v>
      </c>
      <c r="BF103" s="42">
        <v>0</v>
      </c>
      <c r="BG103" s="42">
        <v>0</v>
      </c>
      <c r="BH103" s="42">
        <v>0</v>
      </c>
      <c r="BI103" s="42">
        <v>0</v>
      </c>
      <c r="BJ103" s="42">
        <v>10</v>
      </c>
      <c r="BK103" s="42">
        <v>10</v>
      </c>
      <c r="BL103" s="42">
        <v>11</v>
      </c>
      <c r="BM103" s="42">
        <v>0</v>
      </c>
      <c r="BN103" s="42">
        <v>0</v>
      </c>
      <c r="BO103" s="42">
        <v>0</v>
      </c>
      <c r="BP103" s="42">
        <v>0</v>
      </c>
      <c r="BQ103" s="42">
        <v>0</v>
      </c>
      <c r="BR103" s="42">
        <v>0</v>
      </c>
      <c r="BS103" s="42">
        <v>0</v>
      </c>
      <c r="BT103" s="42">
        <v>0</v>
      </c>
      <c r="BU103" s="275">
        <f t="shared" si="12"/>
        <v>31</v>
      </c>
    </row>
    <row r="104" spans="1:73" ht="28.5" x14ac:dyDescent="0.45">
      <c r="A104" s="373">
        <v>100</v>
      </c>
      <c r="B104" s="548" t="s">
        <v>947</v>
      </c>
      <c r="C104" s="540" t="s">
        <v>948</v>
      </c>
      <c r="D104" s="540" t="s">
        <v>1196</v>
      </c>
      <c r="E104" s="373" t="s">
        <v>1522</v>
      </c>
      <c r="F104" s="351">
        <v>103</v>
      </c>
      <c r="G104" s="351">
        <v>103</v>
      </c>
      <c r="H104" s="351">
        <v>0</v>
      </c>
      <c r="I104" s="406" t="s">
        <v>588</v>
      </c>
      <c r="J104" s="351">
        <v>0</v>
      </c>
      <c r="K104" s="406">
        <v>103</v>
      </c>
      <c r="L104" s="385" t="s">
        <v>320</v>
      </c>
      <c r="M104" s="542" t="s">
        <v>321</v>
      </c>
      <c r="N104" s="351"/>
      <c r="O104" s="351"/>
      <c r="P104" s="351"/>
      <c r="Q104" s="351" t="s">
        <v>329</v>
      </c>
      <c r="R104" s="351">
        <v>1.18</v>
      </c>
      <c r="S104" s="349" t="s">
        <v>949</v>
      </c>
      <c r="T104" s="328">
        <v>103</v>
      </c>
      <c r="U104" s="355">
        <f t="shared" si="7"/>
        <v>36.049999999999997</v>
      </c>
      <c r="V104" s="355">
        <f t="shared" si="8"/>
        <v>41.2</v>
      </c>
      <c r="W104" s="355">
        <f t="shared" si="9"/>
        <v>51.5</v>
      </c>
      <c r="X104" s="355">
        <f t="shared" si="10"/>
        <v>25.234999999999996</v>
      </c>
      <c r="Y104" s="355">
        <f t="shared" si="11"/>
        <v>10.815</v>
      </c>
      <c r="Z104" s="349" t="s">
        <v>950</v>
      </c>
      <c r="AA104" s="393"/>
      <c r="AB104" s="393"/>
      <c r="AC104" s="393"/>
      <c r="AD104" s="359"/>
      <c r="AE104" s="497"/>
      <c r="AF104" s="497"/>
      <c r="AG104" s="497"/>
      <c r="AH104" s="360"/>
      <c r="AI104" s="543"/>
      <c r="AJ104" s="351">
        <v>0</v>
      </c>
      <c r="AK104" s="351">
        <v>0</v>
      </c>
      <c r="AL104" s="351">
        <v>0</v>
      </c>
      <c r="AM104" s="351">
        <v>0</v>
      </c>
      <c r="AN104" s="328">
        <v>0</v>
      </c>
      <c r="AO104" s="328">
        <v>34</v>
      </c>
      <c r="AP104" s="328">
        <v>34</v>
      </c>
      <c r="AQ104" s="328">
        <v>35</v>
      </c>
      <c r="AR104" s="328">
        <v>0</v>
      </c>
      <c r="AS104" s="351">
        <v>0</v>
      </c>
      <c r="AT104" s="351">
        <v>0</v>
      </c>
      <c r="AU104" s="351">
        <v>0</v>
      </c>
      <c r="AV104" s="351">
        <v>0</v>
      </c>
      <c r="AW104" s="351">
        <v>0</v>
      </c>
      <c r="AX104" s="351">
        <v>0</v>
      </c>
      <c r="AY104" s="480">
        <f t="shared" si="13"/>
        <v>103</v>
      </c>
      <c r="BF104" s="42">
        <v>0</v>
      </c>
      <c r="BG104" s="42">
        <v>0</v>
      </c>
      <c r="BH104" s="42">
        <v>0</v>
      </c>
      <c r="BI104" s="42">
        <v>0</v>
      </c>
      <c r="BJ104" s="42">
        <v>0</v>
      </c>
      <c r="BK104" s="42">
        <v>12</v>
      </c>
      <c r="BL104" s="42">
        <v>12</v>
      </c>
      <c r="BM104" s="42">
        <v>12</v>
      </c>
      <c r="BN104" s="42">
        <v>0</v>
      </c>
      <c r="BO104" s="42">
        <v>0</v>
      </c>
      <c r="BP104" s="42">
        <v>0</v>
      </c>
      <c r="BQ104" s="42">
        <v>0</v>
      </c>
      <c r="BR104" s="42">
        <v>0</v>
      </c>
      <c r="BS104" s="42">
        <v>0</v>
      </c>
      <c r="BT104" s="42">
        <v>0</v>
      </c>
      <c r="BU104" s="275">
        <f t="shared" si="12"/>
        <v>36</v>
      </c>
    </row>
    <row r="105" spans="1:73" ht="28.5" x14ac:dyDescent="0.45">
      <c r="A105" s="349">
        <v>101</v>
      </c>
      <c r="B105" s="540" t="s">
        <v>951</v>
      </c>
      <c r="C105" s="540" t="s">
        <v>952</v>
      </c>
      <c r="D105" s="540" t="s">
        <v>1287</v>
      </c>
      <c r="E105" s="373" t="s">
        <v>1524</v>
      </c>
      <c r="F105" s="351">
        <v>148</v>
      </c>
      <c r="G105" s="351">
        <v>142</v>
      </c>
      <c r="H105" s="351">
        <v>6</v>
      </c>
      <c r="I105" s="351" t="s">
        <v>588</v>
      </c>
      <c r="J105" s="351">
        <v>0</v>
      </c>
      <c r="K105" s="406">
        <v>142</v>
      </c>
      <c r="L105" s="385" t="s">
        <v>320</v>
      </c>
      <c r="M105" s="542" t="s">
        <v>321</v>
      </c>
      <c r="N105" s="351"/>
      <c r="O105" s="351"/>
      <c r="P105" s="351"/>
      <c r="Q105" s="351" t="s">
        <v>953</v>
      </c>
      <c r="R105" s="351">
        <v>1.04</v>
      </c>
      <c r="S105" s="349" t="s">
        <v>1300</v>
      </c>
      <c r="T105" s="328">
        <v>142</v>
      </c>
      <c r="U105" s="355">
        <f t="shared" si="7"/>
        <v>49.699999999999996</v>
      </c>
      <c r="V105" s="355">
        <f t="shared" si="8"/>
        <v>56.800000000000004</v>
      </c>
      <c r="W105" s="355">
        <f t="shared" si="9"/>
        <v>71</v>
      </c>
      <c r="X105" s="355">
        <f t="shared" si="10"/>
        <v>34.789999999999992</v>
      </c>
      <c r="Y105" s="355">
        <f t="shared" si="11"/>
        <v>14.909999999999998</v>
      </c>
      <c r="Z105" s="373" t="s">
        <v>1523</v>
      </c>
      <c r="AA105" s="393"/>
      <c r="AB105" s="393"/>
      <c r="AC105" s="393"/>
      <c r="AD105" s="359"/>
      <c r="AE105" s="497"/>
      <c r="AF105" s="497"/>
      <c r="AG105" s="497"/>
      <c r="AH105" s="360"/>
      <c r="AI105" s="543"/>
      <c r="AJ105" s="351">
        <v>0</v>
      </c>
      <c r="AK105" s="351">
        <v>0</v>
      </c>
      <c r="AL105" s="351">
        <v>0</v>
      </c>
      <c r="AM105" s="351">
        <v>0</v>
      </c>
      <c r="AN105" s="351">
        <v>0</v>
      </c>
      <c r="AO105" s="351">
        <v>0</v>
      </c>
      <c r="AP105" s="328">
        <v>0</v>
      </c>
      <c r="AQ105" s="328">
        <v>35</v>
      </c>
      <c r="AR105" s="328">
        <v>35</v>
      </c>
      <c r="AS105" s="328">
        <v>36</v>
      </c>
      <c r="AT105" s="328">
        <v>36</v>
      </c>
      <c r="AU105" s="351">
        <v>0</v>
      </c>
      <c r="AV105" s="351">
        <v>0</v>
      </c>
      <c r="AW105" s="351">
        <v>0</v>
      </c>
      <c r="AX105" s="351">
        <v>0</v>
      </c>
      <c r="AY105" s="480">
        <f t="shared" si="13"/>
        <v>142</v>
      </c>
      <c r="BF105" s="42">
        <v>0</v>
      </c>
      <c r="BG105" s="42">
        <v>0</v>
      </c>
      <c r="BH105" s="42">
        <v>0</v>
      </c>
      <c r="BI105" s="42">
        <v>0</v>
      </c>
      <c r="BJ105" s="42">
        <v>0</v>
      </c>
      <c r="BK105" s="42">
        <v>0</v>
      </c>
      <c r="BL105" s="42">
        <v>0</v>
      </c>
      <c r="BM105" s="42">
        <v>12</v>
      </c>
      <c r="BN105" s="42">
        <v>12</v>
      </c>
      <c r="BO105" s="42">
        <v>13</v>
      </c>
      <c r="BP105" s="42">
        <v>13</v>
      </c>
      <c r="BQ105" s="42">
        <v>0</v>
      </c>
      <c r="BR105" s="42">
        <v>0</v>
      </c>
      <c r="BS105" s="42">
        <v>0</v>
      </c>
      <c r="BT105" s="42">
        <v>0</v>
      </c>
      <c r="BU105" s="275">
        <f t="shared" si="12"/>
        <v>50</v>
      </c>
    </row>
    <row r="106" spans="1:73" x14ac:dyDescent="0.45">
      <c r="A106" s="365">
        <v>102</v>
      </c>
      <c r="B106" s="544" t="s">
        <v>38</v>
      </c>
      <c r="C106" s="544" t="s">
        <v>954</v>
      </c>
      <c r="D106" s="550" t="s">
        <v>955</v>
      </c>
      <c r="E106" s="363" t="s">
        <v>629</v>
      </c>
      <c r="F106" s="341">
        <v>0</v>
      </c>
      <c r="G106" s="341">
        <v>0</v>
      </c>
      <c r="H106" s="341">
        <v>0</v>
      </c>
      <c r="I106" s="341" t="s">
        <v>588</v>
      </c>
      <c r="J106" s="341">
        <v>0</v>
      </c>
      <c r="K106" s="368">
        <v>0</v>
      </c>
      <c r="L106" s="398" t="s">
        <v>320</v>
      </c>
      <c r="M106" s="341" t="s">
        <v>321</v>
      </c>
      <c r="N106" s="341"/>
      <c r="O106" s="341"/>
      <c r="P106" s="341"/>
      <c r="Q106" s="341" t="s">
        <v>147</v>
      </c>
      <c r="R106" s="341">
        <v>0.27</v>
      </c>
      <c r="S106" s="365" t="s">
        <v>956</v>
      </c>
      <c r="T106" s="341">
        <v>0</v>
      </c>
      <c r="U106" s="340">
        <f t="shared" si="7"/>
        <v>0</v>
      </c>
      <c r="V106" s="340">
        <f t="shared" si="8"/>
        <v>0</v>
      </c>
      <c r="W106" s="340">
        <f t="shared" si="9"/>
        <v>0</v>
      </c>
      <c r="X106" s="340">
        <f t="shared" si="10"/>
        <v>0</v>
      </c>
      <c r="Y106" s="340">
        <f t="shared" si="11"/>
        <v>0</v>
      </c>
      <c r="Z106" s="365" t="s">
        <v>38</v>
      </c>
      <c r="AA106" s="393"/>
      <c r="AB106" s="393"/>
      <c r="AC106" s="393"/>
      <c r="AD106" s="359"/>
      <c r="AE106" s="497"/>
      <c r="AF106" s="497"/>
      <c r="AG106" s="497"/>
      <c r="AH106" s="360"/>
      <c r="AI106" s="543"/>
      <c r="AJ106" s="434">
        <v>0</v>
      </c>
      <c r="AK106" s="434">
        <v>0</v>
      </c>
      <c r="AL106" s="434">
        <v>0</v>
      </c>
      <c r="AM106" s="434">
        <v>0</v>
      </c>
      <c r="AN106" s="434">
        <v>0</v>
      </c>
      <c r="AO106" s="434">
        <v>0</v>
      </c>
      <c r="AP106" s="434">
        <v>0</v>
      </c>
      <c r="AQ106" s="434">
        <v>0</v>
      </c>
      <c r="AR106" s="434">
        <v>0</v>
      </c>
      <c r="AS106" s="434">
        <v>0</v>
      </c>
      <c r="AT106" s="434">
        <v>0</v>
      </c>
      <c r="AU106" s="434">
        <v>0</v>
      </c>
      <c r="AV106" s="434">
        <v>0</v>
      </c>
      <c r="AW106" s="434">
        <v>0</v>
      </c>
      <c r="AX106" s="434">
        <v>0</v>
      </c>
      <c r="AY106" s="480">
        <f t="shared" si="13"/>
        <v>0</v>
      </c>
      <c r="BU106" s="275">
        <f t="shared" si="12"/>
        <v>0</v>
      </c>
    </row>
    <row r="107" spans="1:73" ht="28.5" x14ac:dyDescent="0.45">
      <c r="A107" s="349">
        <v>103</v>
      </c>
      <c r="B107" s="540" t="s">
        <v>957</v>
      </c>
      <c r="C107" s="540" t="s">
        <v>958</v>
      </c>
      <c r="D107" s="548" t="s">
        <v>1525</v>
      </c>
      <c r="E107" s="345" t="s">
        <v>708</v>
      </c>
      <c r="F107" s="351">
        <v>186</v>
      </c>
      <c r="G107" s="351">
        <v>184</v>
      </c>
      <c r="H107" s="351">
        <v>2</v>
      </c>
      <c r="I107" s="351" t="s">
        <v>588</v>
      </c>
      <c r="J107" s="351">
        <v>0</v>
      </c>
      <c r="K107" s="406">
        <v>184</v>
      </c>
      <c r="L107" s="385" t="s">
        <v>391</v>
      </c>
      <c r="M107" s="542" t="s">
        <v>321</v>
      </c>
      <c r="N107" s="351"/>
      <c r="O107" s="351"/>
      <c r="P107" s="351"/>
      <c r="Q107" s="351" t="s">
        <v>147</v>
      </c>
      <c r="R107" s="351">
        <v>1.06</v>
      </c>
      <c r="S107" s="349" t="s">
        <v>959</v>
      </c>
      <c r="T107" s="328">
        <v>184</v>
      </c>
      <c r="U107" s="355">
        <f t="shared" si="7"/>
        <v>64.399999999999991</v>
      </c>
      <c r="V107" s="355">
        <f t="shared" si="8"/>
        <v>73.600000000000009</v>
      </c>
      <c r="W107" s="355">
        <f t="shared" si="9"/>
        <v>92</v>
      </c>
      <c r="X107" s="355">
        <f t="shared" si="10"/>
        <v>45.079999999999991</v>
      </c>
      <c r="Y107" s="355">
        <f t="shared" si="11"/>
        <v>19.319999999999997</v>
      </c>
      <c r="Z107" s="349" t="s">
        <v>998</v>
      </c>
      <c r="AA107" s="393"/>
      <c r="AB107" s="393"/>
      <c r="AC107" s="393"/>
      <c r="AD107" s="359"/>
      <c r="AE107" s="497"/>
      <c r="AF107" s="497"/>
      <c r="AG107" s="497"/>
      <c r="AH107" s="360"/>
      <c r="AI107" s="543"/>
      <c r="AJ107" s="351">
        <v>0</v>
      </c>
      <c r="AK107" s="351">
        <v>0</v>
      </c>
      <c r="AL107" s="351">
        <v>0</v>
      </c>
      <c r="AM107" s="351">
        <v>0</v>
      </c>
      <c r="AN107" s="351">
        <v>0</v>
      </c>
      <c r="AO107" s="351">
        <v>0</v>
      </c>
      <c r="AP107" s="328">
        <v>0</v>
      </c>
      <c r="AQ107" s="328">
        <v>46</v>
      </c>
      <c r="AR107" s="328">
        <v>46</v>
      </c>
      <c r="AS107" s="328">
        <v>46</v>
      </c>
      <c r="AT107" s="328">
        <v>46</v>
      </c>
      <c r="AU107" s="351">
        <v>0</v>
      </c>
      <c r="AV107" s="351">
        <v>0</v>
      </c>
      <c r="AW107" s="351">
        <v>0</v>
      </c>
      <c r="AX107" s="351">
        <v>0</v>
      </c>
      <c r="AY107" s="480">
        <f t="shared" si="13"/>
        <v>184</v>
      </c>
      <c r="BF107" s="42">
        <v>0</v>
      </c>
      <c r="BG107" s="42">
        <v>0</v>
      </c>
      <c r="BH107" s="42">
        <v>0</v>
      </c>
      <c r="BI107" s="42">
        <v>0</v>
      </c>
      <c r="BJ107" s="42">
        <v>0</v>
      </c>
      <c r="BK107" s="42">
        <v>0</v>
      </c>
      <c r="BL107" s="42">
        <v>0</v>
      </c>
      <c r="BM107" s="42">
        <v>16</v>
      </c>
      <c r="BN107" s="42">
        <v>16</v>
      </c>
      <c r="BO107" s="42">
        <v>16</v>
      </c>
      <c r="BP107" s="42">
        <v>16</v>
      </c>
      <c r="BQ107" s="42">
        <v>0</v>
      </c>
      <c r="BR107" s="42">
        <v>0</v>
      </c>
      <c r="BS107" s="42">
        <v>0</v>
      </c>
      <c r="BT107" s="42">
        <v>0</v>
      </c>
      <c r="BU107" s="275">
        <f t="shared" si="12"/>
        <v>64</v>
      </c>
    </row>
    <row r="108" spans="1:73" ht="28.5" x14ac:dyDescent="0.45">
      <c r="A108" s="365">
        <v>104</v>
      </c>
      <c r="B108" s="544" t="s">
        <v>38</v>
      </c>
      <c r="C108" s="544" t="s">
        <v>960</v>
      </c>
      <c r="D108" s="550" t="s">
        <v>961</v>
      </c>
      <c r="E108" s="365" t="s">
        <v>962</v>
      </c>
      <c r="F108" s="341">
        <v>575</v>
      </c>
      <c r="G108" s="341">
        <v>575</v>
      </c>
      <c r="H108" s="341">
        <v>0</v>
      </c>
      <c r="I108" s="341" t="s">
        <v>334</v>
      </c>
      <c r="J108" s="341">
        <v>575</v>
      </c>
      <c r="K108" s="368">
        <v>0</v>
      </c>
      <c r="L108" s="398" t="s">
        <v>823</v>
      </c>
      <c r="M108" s="341" t="s">
        <v>321</v>
      </c>
      <c r="N108" s="341"/>
      <c r="O108" s="341"/>
      <c r="P108" s="341"/>
      <c r="Q108" s="341" t="s">
        <v>335</v>
      </c>
      <c r="R108" s="341">
        <v>0.61</v>
      </c>
      <c r="S108" s="365" t="s">
        <v>963</v>
      </c>
      <c r="T108" s="341">
        <v>0</v>
      </c>
      <c r="U108" s="340">
        <f t="shared" si="7"/>
        <v>0</v>
      </c>
      <c r="V108" s="340">
        <f t="shared" si="8"/>
        <v>0</v>
      </c>
      <c r="W108" s="340">
        <f t="shared" si="9"/>
        <v>0</v>
      </c>
      <c r="X108" s="340">
        <f t="shared" si="10"/>
        <v>0</v>
      </c>
      <c r="Y108" s="340">
        <f t="shared" si="11"/>
        <v>0</v>
      </c>
      <c r="Z108" s="365" t="s">
        <v>38</v>
      </c>
      <c r="AA108" s="393"/>
      <c r="AB108" s="393"/>
      <c r="AC108" s="393"/>
      <c r="AD108" s="359"/>
      <c r="AE108" s="497"/>
      <c r="AF108" s="497"/>
      <c r="AG108" s="497"/>
      <c r="AH108" s="360"/>
      <c r="AI108" s="543"/>
      <c r="AJ108" s="434">
        <v>0</v>
      </c>
      <c r="AK108" s="434">
        <v>0</v>
      </c>
      <c r="AL108" s="434">
        <v>0</v>
      </c>
      <c r="AM108" s="434">
        <v>0</v>
      </c>
      <c r="AN108" s="434">
        <v>0</v>
      </c>
      <c r="AO108" s="434">
        <v>0</v>
      </c>
      <c r="AP108" s="434">
        <v>0</v>
      </c>
      <c r="AQ108" s="434">
        <v>0</v>
      </c>
      <c r="AR108" s="434">
        <v>0</v>
      </c>
      <c r="AS108" s="434">
        <v>0</v>
      </c>
      <c r="AT108" s="434">
        <v>0</v>
      </c>
      <c r="AU108" s="434">
        <v>0</v>
      </c>
      <c r="AV108" s="434">
        <v>0</v>
      </c>
      <c r="AW108" s="434">
        <v>0</v>
      </c>
      <c r="AX108" s="434">
        <v>0</v>
      </c>
      <c r="AY108" s="480">
        <f t="shared" si="13"/>
        <v>0</v>
      </c>
      <c r="BU108" s="275">
        <f t="shared" si="12"/>
        <v>0</v>
      </c>
    </row>
    <row r="109" spans="1:73" ht="131.25" customHeight="1" x14ac:dyDescent="0.45">
      <c r="A109" s="349">
        <v>105</v>
      </c>
      <c r="B109" s="540" t="s">
        <v>964</v>
      </c>
      <c r="C109" s="540" t="s">
        <v>362</v>
      </c>
      <c r="D109" s="548" t="s">
        <v>1528</v>
      </c>
      <c r="E109" s="349" t="s">
        <v>965</v>
      </c>
      <c r="F109" s="328">
        <v>458</v>
      </c>
      <c r="G109" s="328">
        <v>422</v>
      </c>
      <c r="H109" s="328">
        <v>36</v>
      </c>
      <c r="I109" s="502" t="s">
        <v>1527</v>
      </c>
      <c r="J109" s="328">
        <v>96</v>
      </c>
      <c r="K109" s="502">
        <v>326</v>
      </c>
      <c r="L109" s="385" t="s">
        <v>823</v>
      </c>
      <c r="M109" s="328" t="s">
        <v>321</v>
      </c>
      <c r="N109" s="351"/>
      <c r="O109" s="351"/>
      <c r="P109" s="351"/>
      <c r="Q109" s="328" t="s">
        <v>335</v>
      </c>
      <c r="R109" s="351">
        <v>1.22</v>
      </c>
      <c r="S109" s="373" t="s">
        <v>1526</v>
      </c>
      <c r="T109" s="328">
        <v>326</v>
      </c>
      <c r="U109" s="355">
        <f t="shared" si="7"/>
        <v>114.1</v>
      </c>
      <c r="V109" s="355">
        <f t="shared" si="8"/>
        <v>130.4</v>
      </c>
      <c r="W109" s="355">
        <f t="shared" si="9"/>
        <v>163</v>
      </c>
      <c r="X109" s="355">
        <f t="shared" si="10"/>
        <v>79.86999999999999</v>
      </c>
      <c r="Y109" s="355">
        <f t="shared" si="11"/>
        <v>34.229999999999997</v>
      </c>
      <c r="Z109" s="373" t="s">
        <v>1353</v>
      </c>
      <c r="AA109" s="393"/>
      <c r="AB109" s="393"/>
      <c r="AC109" s="393"/>
      <c r="AD109" s="359"/>
      <c r="AE109" s="497"/>
      <c r="AF109" s="497"/>
      <c r="AG109" s="497"/>
      <c r="AH109" s="360"/>
      <c r="AI109" s="543"/>
      <c r="AJ109" s="351">
        <v>0</v>
      </c>
      <c r="AK109" s="351">
        <v>0</v>
      </c>
      <c r="AL109" s="351">
        <v>0</v>
      </c>
      <c r="AM109" s="351">
        <v>0</v>
      </c>
      <c r="AN109" s="328">
        <v>0</v>
      </c>
      <c r="AO109" s="328">
        <v>107</v>
      </c>
      <c r="AP109" s="328">
        <v>108</v>
      </c>
      <c r="AQ109" s="328">
        <v>55</v>
      </c>
      <c r="AR109" s="328">
        <v>56</v>
      </c>
      <c r="AS109" s="328">
        <v>0</v>
      </c>
      <c r="AT109" s="351">
        <v>0</v>
      </c>
      <c r="AU109" s="351">
        <v>0</v>
      </c>
      <c r="AV109" s="351">
        <v>0</v>
      </c>
      <c r="AW109" s="351">
        <v>0</v>
      </c>
      <c r="AX109" s="351">
        <v>0</v>
      </c>
      <c r="AY109" s="480">
        <f t="shared" si="13"/>
        <v>326</v>
      </c>
      <c r="BF109" s="42">
        <v>0</v>
      </c>
      <c r="BG109" s="42">
        <v>0</v>
      </c>
      <c r="BH109" s="42">
        <v>0</v>
      </c>
      <c r="BI109" s="42">
        <v>0</v>
      </c>
      <c r="BJ109" s="42">
        <v>0</v>
      </c>
      <c r="BK109" s="42">
        <v>30</v>
      </c>
      <c r="BL109" s="42">
        <v>30</v>
      </c>
      <c r="BM109" s="42">
        <v>30</v>
      </c>
      <c r="BN109" s="42">
        <v>30</v>
      </c>
      <c r="BO109" s="42">
        <v>0</v>
      </c>
      <c r="BP109" s="42">
        <v>0</v>
      </c>
      <c r="BQ109" s="42">
        <v>0</v>
      </c>
      <c r="BR109" s="42">
        <v>0</v>
      </c>
      <c r="BS109" s="42">
        <v>0</v>
      </c>
      <c r="BT109" s="42">
        <v>0</v>
      </c>
      <c r="BU109" s="275">
        <f t="shared" si="12"/>
        <v>120</v>
      </c>
    </row>
    <row r="110" spans="1:73" ht="71.25" x14ac:dyDescent="0.45">
      <c r="A110" s="365">
        <v>106</v>
      </c>
      <c r="B110" s="544" t="s">
        <v>966</v>
      </c>
      <c r="C110" s="544" t="s">
        <v>340</v>
      </c>
      <c r="D110" s="544" t="s">
        <v>1199</v>
      </c>
      <c r="E110" s="365" t="s">
        <v>1201</v>
      </c>
      <c r="F110" s="341">
        <v>1274</v>
      </c>
      <c r="G110" s="341">
        <v>1274</v>
      </c>
      <c r="H110" s="341">
        <v>0</v>
      </c>
      <c r="I110" s="368" t="s">
        <v>1200</v>
      </c>
      <c r="J110" s="341">
        <v>1395</v>
      </c>
      <c r="K110" s="368">
        <v>0</v>
      </c>
      <c r="L110" s="398" t="s">
        <v>823</v>
      </c>
      <c r="M110" s="341" t="s">
        <v>321</v>
      </c>
      <c r="N110" s="341"/>
      <c r="O110" s="341"/>
      <c r="P110" s="341"/>
      <c r="Q110" s="341" t="s">
        <v>335</v>
      </c>
      <c r="R110" s="341">
        <v>4.95</v>
      </c>
      <c r="S110" s="365" t="s">
        <v>1529</v>
      </c>
      <c r="T110" s="341">
        <v>0</v>
      </c>
      <c r="U110" s="340">
        <f t="shared" si="7"/>
        <v>0</v>
      </c>
      <c r="V110" s="340">
        <f t="shared" si="8"/>
        <v>0</v>
      </c>
      <c r="W110" s="340">
        <f t="shared" si="9"/>
        <v>0</v>
      </c>
      <c r="X110" s="340">
        <f t="shared" si="10"/>
        <v>0</v>
      </c>
      <c r="Y110" s="340">
        <f t="shared" si="11"/>
        <v>0</v>
      </c>
      <c r="Z110" s="365" t="s">
        <v>38</v>
      </c>
      <c r="AA110" s="393"/>
      <c r="AB110" s="393"/>
      <c r="AC110" s="393"/>
      <c r="AD110" s="359"/>
      <c r="AE110" s="497"/>
      <c r="AF110" s="497"/>
      <c r="AG110" s="497"/>
      <c r="AH110" s="360"/>
      <c r="AI110" s="543"/>
      <c r="AJ110" s="434">
        <v>0</v>
      </c>
      <c r="AK110" s="434">
        <v>0</v>
      </c>
      <c r="AL110" s="434">
        <v>0</v>
      </c>
      <c r="AM110" s="434">
        <v>0</v>
      </c>
      <c r="AN110" s="434">
        <v>0</v>
      </c>
      <c r="AO110" s="434">
        <v>0</v>
      </c>
      <c r="AP110" s="434">
        <v>0</v>
      </c>
      <c r="AQ110" s="434">
        <v>0</v>
      </c>
      <c r="AR110" s="434">
        <v>0</v>
      </c>
      <c r="AS110" s="434">
        <v>0</v>
      </c>
      <c r="AT110" s="434">
        <v>0</v>
      </c>
      <c r="AU110" s="434">
        <v>0</v>
      </c>
      <c r="AV110" s="434">
        <v>0</v>
      </c>
      <c r="AW110" s="434">
        <v>0</v>
      </c>
      <c r="AX110" s="434">
        <v>0</v>
      </c>
      <c r="AY110" s="480">
        <f t="shared" si="13"/>
        <v>0</v>
      </c>
      <c r="BU110" s="275">
        <f t="shared" si="12"/>
        <v>0</v>
      </c>
    </row>
    <row r="111" spans="1:73" ht="85.5" x14ac:dyDescent="0.45">
      <c r="A111" s="365">
        <v>107</v>
      </c>
      <c r="B111" s="544" t="s">
        <v>967</v>
      </c>
      <c r="C111" s="544" t="s">
        <v>968</v>
      </c>
      <c r="D111" s="544" t="s">
        <v>1202</v>
      </c>
      <c r="E111" s="363" t="s">
        <v>1203</v>
      </c>
      <c r="F111" s="341">
        <v>635</v>
      </c>
      <c r="G111" s="341">
        <v>99</v>
      </c>
      <c r="H111" s="341">
        <v>536</v>
      </c>
      <c r="I111" s="368" t="s">
        <v>969</v>
      </c>
      <c r="J111" s="341">
        <v>99</v>
      </c>
      <c r="K111" s="368">
        <v>0</v>
      </c>
      <c r="L111" s="398" t="s">
        <v>823</v>
      </c>
      <c r="M111" s="341" t="s">
        <v>321</v>
      </c>
      <c r="N111" s="341"/>
      <c r="O111" s="341"/>
      <c r="P111" s="341"/>
      <c r="Q111" s="341" t="s">
        <v>352</v>
      </c>
      <c r="R111" s="341">
        <v>13.48</v>
      </c>
      <c r="S111" s="365" t="s">
        <v>1206</v>
      </c>
      <c r="T111" s="341">
        <v>0</v>
      </c>
      <c r="U111" s="340">
        <f t="shared" si="7"/>
        <v>0</v>
      </c>
      <c r="V111" s="340">
        <f t="shared" si="8"/>
        <v>0</v>
      </c>
      <c r="W111" s="340">
        <f t="shared" si="9"/>
        <v>0</v>
      </c>
      <c r="X111" s="340">
        <f t="shared" si="10"/>
        <v>0</v>
      </c>
      <c r="Y111" s="340">
        <f t="shared" si="11"/>
        <v>0</v>
      </c>
      <c r="Z111" s="365" t="s">
        <v>38</v>
      </c>
      <c r="AA111" s="393"/>
      <c r="AB111" s="393"/>
      <c r="AC111" s="393"/>
      <c r="AD111" s="359"/>
      <c r="AE111" s="497"/>
      <c r="AF111" s="497"/>
      <c r="AG111" s="497"/>
      <c r="AH111" s="360"/>
      <c r="AI111" s="543"/>
      <c r="AJ111" s="434">
        <v>0</v>
      </c>
      <c r="AK111" s="434">
        <v>0</v>
      </c>
      <c r="AL111" s="434">
        <v>0</v>
      </c>
      <c r="AM111" s="434">
        <v>0</v>
      </c>
      <c r="AN111" s="434">
        <v>0</v>
      </c>
      <c r="AO111" s="434">
        <v>0</v>
      </c>
      <c r="AP111" s="434">
        <v>0</v>
      </c>
      <c r="AQ111" s="434">
        <v>0</v>
      </c>
      <c r="AR111" s="434">
        <v>0</v>
      </c>
      <c r="AS111" s="434">
        <v>0</v>
      </c>
      <c r="AT111" s="434">
        <v>0</v>
      </c>
      <c r="AU111" s="434">
        <v>0</v>
      </c>
      <c r="AV111" s="434">
        <v>0</v>
      </c>
      <c r="AW111" s="434">
        <v>0</v>
      </c>
      <c r="AX111" s="434">
        <v>0</v>
      </c>
      <c r="AY111" s="480">
        <f t="shared" si="13"/>
        <v>0</v>
      </c>
      <c r="BU111" s="275">
        <f t="shared" si="12"/>
        <v>0</v>
      </c>
    </row>
    <row r="112" spans="1:73" ht="57" x14ac:dyDescent="0.45">
      <c r="A112" s="365">
        <v>108</v>
      </c>
      <c r="B112" s="544" t="s">
        <v>970</v>
      </c>
      <c r="C112" s="544" t="s">
        <v>357</v>
      </c>
      <c r="D112" s="550" t="s">
        <v>1208</v>
      </c>
      <c r="E112" s="365" t="s">
        <v>1207</v>
      </c>
      <c r="F112" s="341">
        <v>453</v>
      </c>
      <c r="G112" s="341">
        <v>448</v>
      </c>
      <c r="H112" s="341">
        <v>5</v>
      </c>
      <c r="I112" s="368" t="s">
        <v>354</v>
      </c>
      <c r="J112" s="341">
        <v>448</v>
      </c>
      <c r="K112" s="368">
        <v>0</v>
      </c>
      <c r="L112" s="398" t="s">
        <v>355</v>
      </c>
      <c r="M112" s="341" t="s">
        <v>321</v>
      </c>
      <c r="N112" s="341"/>
      <c r="O112" s="341"/>
      <c r="P112" s="341"/>
      <c r="Q112" s="341" t="s">
        <v>356</v>
      </c>
      <c r="R112" s="341">
        <v>2.0499999999999998</v>
      </c>
      <c r="S112" s="365" t="s">
        <v>1209</v>
      </c>
      <c r="T112" s="341">
        <v>0</v>
      </c>
      <c r="U112" s="340">
        <f t="shared" si="7"/>
        <v>0</v>
      </c>
      <c r="V112" s="340">
        <f t="shared" si="8"/>
        <v>0</v>
      </c>
      <c r="W112" s="340">
        <f t="shared" si="9"/>
        <v>0</v>
      </c>
      <c r="X112" s="340">
        <f t="shared" si="10"/>
        <v>0</v>
      </c>
      <c r="Y112" s="340">
        <f t="shared" si="11"/>
        <v>0</v>
      </c>
      <c r="Z112" s="365" t="s">
        <v>38</v>
      </c>
      <c r="AA112" s="393"/>
      <c r="AB112" s="393"/>
      <c r="AC112" s="393"/>
      <c r="AD112" s="359"/>
      <c r="AE112" s="497"/>
      <c r="AF112" s="497"/>
      <c r="AG112" s="497"/>
      <c r="AH112" s="360"/>
      <c r="AI112" s="543"/>
      <c r="AJ112" s="434">
        <v>0</v>
      </c>
      <c r="AK112" s="434">
        <v>0</v>
      </c>
      <c r="AL112" s="434">
        <v>0</v>
      </c>
      <c r="AM112" s="434">
        <v>0</v>
      </c>
      <c r="AN112" s="434">
        <v>0</v>
      </c>
      <c r="AO112" s="434">
        <v>0</v>
      </c>
      <c r="AP112" s="434">
        <v>0</v>
      </c>
      <c r="AQ112" s="434">
        <v>0</v>
      </c>
      <c r="AR112" s="434">
        <v>0</v>
      </c>
      <c r="AS112" s="434">
        <v>0</v>
      </c>
      <c r="AT112" s="434">
        <v>0</v>
      </c>
      <c r="AU112" s="434">
        <v>0</v>
      </c>
      <c r="AV112" s="434">
        <v>0</v>
      </c>
      <c r="AW112" s="434">
        <v>0</v>
      </c>
      <c r="AX112" s="434">
        <v>0</v>
      </c>
      <c r="AY112" s="480">
        <f t="shared" si="13"/>
        <v>0</v>
      </c>
      <c r="BU112" s="275">
        <f t="shared" si="12"/>
        <v>0</v>
      </c>
    </row>
    <row r="113" spans="1:73" ht="156.75" x14ac:dyDescent="0.45">
      <c r="A113" s="365">
        <v>109</v>
      </c>
      <c r="B113" s="544" t="s">
        <v>500</v>
      </c>
      <c r="C113" s="544" t="s">
        <v>368</v>
      </c>
      <c r="D113" s="544" t="s">
        <v>1289</v>
      </c>
      <c r="E113" s="365" t="s">
        <v>1290</v>
      </c>
      <c r="F113" s="368" t="s">
        <v>1212</v>
      </c>
      <c r="G113" s="368" t="s">
        <v>1212</v>
      </c>
      <c r="H113" s="341">
        <v>0</v>
      </c>
      <c r="I113" s="368" t="s">
        <v>1213</v>
      </c>
      <c r="J113" s="341" t="s">
        <v>1211</v>
      </c>
      <c r="K113" s="368">
        <v>0</v>
      </c>
      <c r="L113" s="398" t="s">
        <v>366</v>
      </c>
      <c r="M113" s="341" t="s">
        <v>321</v>
      </c>
      <c r="N113" s="341"/>
      <c r="O113" s="341"/>
      <c r="P113" s="341"/>
      <c r="Q113" s="341" t="s">
        <v>367</v>
      </c>
      <c r="R113" s="368">
        <v>22</v>
      </c>
      <c r="S113" s="365" t="s">
        <v>1214</v>
      </c>
      <c r="T113" s="341">
        <v>0</v>
      </c>
      <c r="U113" s="340">
        <f t="shared" si="7"/>
        <v>0</v>
      </c>
      <c r="V113" s="340">
        <f t="shared" si="8"/>
        <v>0</v>
      </c>
      <c r="W113" s="340">
        <f t="shared" si="9"/>
        <v>0</v>
      </c>
      <c r="X113" s="340">
        <f t="shared" si="10"/>
        <v>0</v>
      </c>
      <c r="Y113" s="340">
        <f t="shared" si="11"/>
        <v>0</v>
      </c>
      <c r="Z113" s="365" t="s">
        <v>38</v>
      </c>
      <c r="AA113" s="393"/>
      <c r="AB113" s="393"/>
      <c r="AC113" s="393"/>
      <c r="AD113" s="359"/>
      <c r="AE113" s="497"/>
      <c r="AF113" s="497"/>
      <c r="AG113" s="497"/>
      <c r="AH113" s="360"/>
      <c r="AI113" s="555"/>
      <c r="AJ113" s="435" cm="1">
        <f t="array" aca="1" ref="AJ113" ca="1">AJ113:AU1130</f>
        <v>0</v>
      </c>
      <c r="AK113" s="435">
        <v>0</v>
      </c>
      <c r="AL113" s="435">
        <v>0</v>
      </c>
      <c r="AM113" s="435">
        <v>0</v>
      </c>
      <c r="AN113" s="435">
        <v>0</v>
      </c>
      <c r="AO113" s="435">
        <v>0</v>
      </c>
      <c r="AP113" s="435">
        <v>0</v>
      </c>
      <c r="AQ113" s="435">
        <v>0</v>
      </c>
      <c r="AR113" s="435">
        <v>0</v>
      </c>
      <c r="AS113" s="435">
        <v>0</v>
      </c>
      <c r="AT113" s="435">
        <v>0</v>
      </c>
      <c r="AU113" s="435">
        <v>0</v>
      </c>
      <c r="AV113" s="435">
        <v>0</v>
      </c>
      <c r="AW113" s="435">
        <v>0</v>
      </c>
      <c r="AX113" s="435">
        <v>0</v>
      </c>
      <c r="AY113" s="480">
        <f ca="1">SUM(AJ113:AX113)</f>
        <v>0</v>
      </c>
      <c r="BF113" s="42">
        <v>0</v>
      </c>
      <c r="BG113" s="42">
        <v>0</v>
      </c>
      <c r="BH113" s="42">
        <v>0</v>
      </c>
      <c r="BI113" s="42">
        <v>0</v>
      </c>
      <c r="BJ113" s="42">
        <v>0</v>
      </c>
      <c r="BK113" s="42">
        <v>132</v>
      </c>
      <c r="BL113" s="42">
        <v>132</v>
      </c>
      <c r="BM113" s="42">
        <v>132</v>
      </c>
      <c r="BN113" s="42">
        <v>132</v>
      </c>
      <c r="BO113" s="42">
        <v>132</v>
      </c>
      <c r="BP113" s="42">
        <v>132</v>
      </c>
      <c r="BQ113" s="42">
        <v>132</v>
      </c>
      <c r="BR113" s="42">
        <v>132</v>
      </c>
      <c r="BS113" s="42">
        <v>133</v>
      </c>
      <c r="BT113" s="42">
        <v>133</v>
      </c>
      <c r="BU113" s="275">
        <f t="shared" si="12"/>
        <v>1322</v>
      </c>
    </row>
    <row r="114" spans="1:73" ht="28.5" x14ac:dyDescent="0.45">
      <c r="A114" s="373">
        <v>110</v>
      </c>
      <c r="B114" s="548" t="s">
        <v>971</v>
      </c>
      <c r="C114" s="540" t="s">
        <v>972</v>
      </c>
      <c r="D114" s="540" t="s">
        <v>1215</v>
      </c>
      <c r="E114" s="349" t="s">
        <v>1216</v>
      </c>
      <c r="F114" s="351">
        <v>92</v>
      </c>
      <c r="G114" s="351">
        <v>92</v>
      </c>
      <c r="H114" s="351">
        <v>0</v>
      </c>
      <c r="I114" s="406" t="s">
        <v>588</v>
      </c>
      <c r="J114" s="351">
        <v>0</v>
      </c>
      <c r="K114" s="406">
        <v>92</v>
      </c>
      <c r="L114" s="385" t="s">
        <v>355</v>
      </c>
      <c r="M114" s="328" t="s">
        <v>321</v>
      </c>
      <c r="N114" s="351"/>
      <c r="O114" s="351"/>
      <c r="P114" s="351"/>
      <c r="Q114" s="351" t="s">
        <v>147</v>
      </c>
      <c r="R114" s="351">
        <v>0.59</v>
      </c>
      <c r="S114" s="349" t="s">
        <v>959</v>
      </c>
      <c r="T114" s="328">
        <v>92</v>
      </c>
      <c r="U114" s="355">
        <f t="shared" si="7"/>
        <v>32.199999999999996</v>
      </c>
      <c r="V114" s="355">
        <f t="shared" si="8"/>
        <v>36.800000000000004</v>
      </c>
      <c r="W114" s="355">
        <f t="shared" si="9"/>
        <v>46</v>
      </c>
      <c r="X114" s="355">
        <f t="shared" si="10"/>
        <v>22.539999999999996</v>
      </c>
      <c r="Y114" s="355">
        <f t="shared" si="11"/>
        <v>9.6599999999999984</v>
      </c>
      <c r="Z114" s="349" t="s">
        <v>693</v>
      </c>
      <c r="AA114" s="393"/>
      <c r="AB114" s="393"/>
      <c r="AC114" s="393"/>
      <c r="AD114" s="359"/>
      <c r="AE114" s="497"/>
      <c r="AF114" s="497"/>
      <c r="AG114" s="497"/>
      <c r="AH114" s="360"/>
      <c r="AI114" s="543"/>
      <c r="AJ114" s="351">
        <v>0</v>
      </c>
      <c r="AK114" s="351">
        <v>0</v>
      </c>
      <c r="AL114" s="351">
        <v>0</v>
      </c>
      <c r="AM114" s="351">
        <v>0</v>
      </c>
      <c r="AN114" s="351">
        <v>0</v>
      </c>
      <c r="AO114" s="403">
        <v>0</v>
      </c>
      <c r="AP114" s="328">
        <v>30</v>
      </c>
      <c r="AQ114" s="328">
        <v>31</v>
      </c>
      <c r="AR114" s="328">
        <v>31</v>
      </c>
      <c r="AS114" s="351">
        <v>0</v>
      </c>
      <c r="AT114" s="351">
        <v>0</v>
      </c>
      <c r="AU114" s="351">
        <v>0</v>
      </c>
      <c r="AV114" s="351">
        <v>0</v>
      </c>
      <c r="AW114" s="351">
        <v>0</v>
      </c>
      <c r="AX114" s="351">
        <v>0</v>
      </c>
      <c r="AY114" s="480">
        <f t="shared" si="13"/>
        <v>92</v>
      </c>
      <c r="BF114" s="42">
        <v>0</v>
      </c>
      <c r="BG114" s="42">
        <v>0</v>
      </c>
      <c r="BH114" s="42">
        <v>0</v>
      </c>
      <c r="BI114" s="42">
        <v>0</v>
      </c>
      <c r="BJ114" s="42">
        <v>0</v>
      </c>
      <c r="BK114" s="42">
        <v>0</v>
      </c>
      <c r="BL114" s="42">
        <v>10</v>
      </c>
      <c r="BM114" s="42">
        <v>11</v>
      </c>
      <c r="BN114" s="42">
        <v>11</v>
      </c>
      <c r="BO114" s="42">
        <v>0</v>
      </c>
      <c r="BP114" s="42">
        <v>0</v>
      </c>
      <c r="BQ114" s="42">
        <v>0</v>
      </c>
      <c r="BR114" s="42">
        <v>0</v>
      </c>
      <c r="BS114" s="42">
        <v>0</v>
      </c>
      <c r="BT114" s="42">
        <v>0</v>
      </c>
      <c r="BU114" s="275">
        <f t="shared" si="12"/>
        <v>32</v>
      </c>
    </row>
    <row r="115" spans="1:73" ht="28.5" x14ac:dyDescent="0.45">
      <c r="A115" s="349">
        <v>111</v>
      </c>
      <c r="B115" s="540" t="s">
        <v>973</v>
      </c>
      <c r="C115" s="540" t="s">
        <v>974</v>
      </c>
      <c r="D115" s="540" t="s">
        <v>1217</v>
      </c>
      <c r="E115" s="349" t="s">
        <v>1216</v>
      </c>
      <c r="F115" s="351">
        <v>59</v>
      </c>
      <c r="G115" s="351">
        <v>59</v>
      </c>
      <c r="H115" s="351">
        <v>0</v>
      </c>
      <c r="I115" s="406" t="s">
        <v>382</v>
      </c>
      <c r="J115" s="351">
        <v>9</v>
      </c>
      <c r="K115" s="406">
        <v>50</v>
      </c>
      <c r="L115" s="385" t="s">
        <v>823</v>
      </c>
      <c r="M115" s="328" t="s">
        <v>321</v>
      </c>
      <c r="N115" s="351"/>
      <c r="O115" s="351"/>
      <c r="P115" s="351"/>
      <c r="Q115" s="351" t="s">
        <v>147</v>
      </c>
      <c r="R115" s="328">
        <v>1.1399999999999999</v>
      </c>
      <c r="S115" s="373" t="s">
        <v>1580</v>
      </c>
      <c r="T115" s="328">
        <v>50</v>
      </c>
      <c r="U115" s="355">
        <f t="shared" si="7"/>
        <v>17.5</v>
      </c>
      <c r="V115" s="355">
        <f t="shared" si="8"/>
        <v>20</v>
      </c>
      <c r="W115" s="355">
        <f t="shared" si="9"/>
        <v>25</v>
      </c>
      <c r="X115" s="355">
        <f t="shared" si="10"/>
        <v>12.25</v>
      </c>
      <c r="Y115" s="355">
        <f t="shared" si="11"/>
        <v>5.25</v>
      </c>
      <c r="Z115" s="349" t="s">
        <v>755</v>
      </c>
      <c r="AA115" s="393"/>
      <c r="AB115" s="393"/>
      <c r="AC115" s="393"/>
      <c r="AD115" s="359"/>
      <c r="AE115" s="497"/>
      <c r="AF115" s="497"/>
      <c r="AG115" s="497"/>
      <c r="AH115" s="360"/>
      <c r="AI115" s="543"/>
      <c r="AJ115" s="351">
        <v>0</v>
      </c>
      <c r="AK115" s="351">
        <v>0</v>
      </c>
      <c r="AL115" s="351">
        <v>0</v>
      </c>
      <c r="AM115" s="351">
        <v>0</v>
      </c>
      <c r="AN115" s="328">
        <v>0</v>
      </c>
      <c r="AO115" s="328">
        <v>0</v>
      </c>
      <c r="AP115" s="328">
        <v>16</v>
      </c>
      <c r="AQ115" s="328">
        <v>17</v>
      </c>
      <c r="AR115" s="328">
        <v>17</v>
      </c>
      <c r="AS115" s="351">
        <v>0</v>
      </c>
      <c r="AT115" s="351">
        <v>0</v>
      </c>
      <c r="AU115" s="351">
        <v>0</v>
      </c>
      <c r="AV115" s="351">
        <v>0</v>
      </c>
      <c r="AW115" s="351">
        <v>0</v>
      </c>
      <c r="AX115" s="351">
        <v>0</v>
      </c>
      <c r="AY115" s="480">
        <f t="shared" si="13"/>
        <v>50</v>
      </c>
      <c r="BF115" s="42">
        <v>0</v>
      </c>
      <c r="BG115" s="42">
        <v>0</v>
      </c>
      <c r="BH115" s="42">
        <v>0</v>
      </c>
      <c r="BI115" s="42">
        <v>0</v>
      </c>
      <c r="BJ115" s="42">
        <v>0</v>
      </c>
      <c r="BK115" s="42">
        <v>6</v>
      </c>
      <c r="BL115" s="42">
        <v>6</v>
      </c>
      <c r="BM115" s="42">
        <v>6</v>
      </c>
      <c r="BN115" s="42">
        <v>0</v>
      </c>
      <c r="BO115" s="42">
        <v>0</v>
      </c>
      <c r="BP115" s="42">
        <v>0</v>
      </c>
      <c r="BQ115" s="42">
        <v>0</v>
      </c>
      <c r="BR115" s="42">
        <v>0</v>
      </c>
      <c r="BS115" s="42">
        <v>0</v>
      </c>
      <c r="BT115" s="42">
        <v>0</v>
      </c>
      <c r="BU115" s="275">
        <f t="shared" si="12"/>
        <v>18</v>
      </c>
    </row>
    <row r="116" spans="1:73" ht="42.75" x14ac:dyDescent="0.45">
      <c r="A116" s="373">
        <v>112</v>
      </c>
      <c r="B116" s="548" t="s">
        <v>975</v>
      </c>
      <c r="C116" s="540" t="s">
        <v>976</v>
      </c>
      <c r="D116" s="540" t="s">
        <v>1218</v>
      </c>
      <c r="E116" s="345" t="s">
        <v>925</v>
      </c>
      <c r="F116" s="351">
        <v>55</v>
      </c>
      <c r="G116" s="351">
        <v>43</v>
      </c>
      <c r="H116" s="351">
        <v>12</v>
      </c>
      <c r="I116" s="406" t="s">
        <v>588</v>
      </c>
      <c r="J116" s="351">
        <v>0</v>
      </c>
      <c r="K116" s="406">
        <v>43</v>
      </c>
      <c r="L116" s="385" t="s">
        <v>823</v>
      </c>
      <c r="M116" s="328" t="s">
        <v>321</v>
      </c>
      <c r="N116" s="351"/>
      <c r="O116" s="351"/>
      <c r="P116" s="351"/>
      <c r="Q116" s="351" t="s">
        <v>147</v>
      </c>
      <c r="R116" s="351">
        <v>1.25</v>
      </c>
      <c r="S116" s="373" t="s">
        <v>1530</v>
      </c>
      <c r="T116" s="328">
        <v>43</v>
      </c>
      <c r="U116" s="355">
        <f t="shared" si="7"/>
        <v>15.049999999999999</v>
      </c>
      <c r="V116" s="355">
        <f t="shared" si="8"/>
        <v>17.2</v>
      </c>
      <c r="W116" s="355">
        <f t="shared" si="9"/>
        <v>21.5</v>
      </c>
      <c r="X116" s="355">
        <f t="shared" si="10"/>
        <v>10.534999999999998</v>
      </c>
      <c r="Y116" s="355">
        <f t="shared" si="11"/>
        <v>4.5149999999999997</v>
      </c>
      <c r="Z116" s="349" t="s">
        <v>755</v>
      </c>
      <c r="AA116" s="393"/>
      <c r="AB116" s="393"/>
      <c r="AC116" s="393"/>
      <c r="AD116" s="359"/>
      <c r="AE116" s="497"/>
      <c r="AF116" s="497"/>
      <c r="AG116" s="497"/>
      <c r="AH116" s="360"/>
      <c r="AI116" s="543"/>
      <c r="AJ116" s="351">
        <v>0</v>
      </c>
      <c r="AK116" s="351">
        <v>0</v>
      </c>
      <c r="AL116" s="351">
        <v>0</v>
      </c>
      <c r="AM116" s="351">
        <v>0</v>
      </c>
      <c r="AN116" s="351">
        <v>0</v>
      </c>
      <c r="AO116" s="328">
        <v>0</v>
      </c>
      <c r="AP116" s="328">
        <v>14</v>
      </c>
      <c r="AQ116" s="328">
        <v>14</v>
      </c>
      <c r="AR116" s="328">
        <v>15</v>
      </c>
      <c r="AS116" s="351">
        <v>0</v>
      </c>
      <c r="AT116" s="351">
        <v>0</v>
      </c>
      <c r="AU116" s="351">
        <v>0</v>
      </c>
      <c r="AV116" s="351">
        <v>0</v>
      </c>
      <c r="AW116" s="351">
        <v>0</v>
      </c>
      <c r="AX116" s="351">
        <v>0</v>
      </c>
      <c r="AY116" s="480">
        <f t="shared" si="13"/>
        <v>43</v>
      </c>
      <c r="BF116" s="42">
        <v>0</v>
      </c>
      <c r="BG116" s="42">
        <v>0</v>
      </c>
      <c r="BH116" s="42">
        <v>0</v>
      </c>
      <c r="BI116" s="42">
        <v>0</v>
      </c>
      <c r="BJ116" s="42">
        <v>0</v>
      </c>
      <c r="BK116" s="42">
        <v>0</v>
      </c>
      <c r="BL116" s="42">
        <v>5</v>
      </c>
      <c r="BM116" s="42">
        <v>5</v>
      </c>
      <c r="BN116" s="42">
        <v>5</v>
      </c>
      <c r="BO116" s="42">
        <v>0</v>
      </c>
      <c r="BP116" s="42">
        <v>0</v>
      </c>
      <c r="BQ116" s="42">
        <v>0</v>
      </c>
      <c r="BR116" s="42">
        <v>0</v>
      </c>
      <c r="BS116" s="42">
        <v>0</v>
      </c>
      <c r="BT116" s="42">
        <v>0</v>
      </c>
      <c r="BU116" s="275">
        <f t="shared" si="12"/>
        <v>15</v>
      </c>
    </row>
    <row r="117" spans="1:73" ht="214.5" customHeight="1" x14ac:dyDescent="0.45">
      <c r="A117" s="365">
        <v>113</v>
      </c>
      <c r="B117" s="544" t="s">
        <v>977</v>
      </c>
      <c r="C117" s="544" t="s">
        <v>978</v>
      </c>
      <c r="D117" s="544" t="s">
        <v>1219</v>
      </c>
      <c r="E117" s="363" t="s">
        <v>1220</v>
      </c>
      <c r="F117" s="341">
        <v>42</v>
      </c>
      <c r="G117" s="341">
        <v>42</v>
      </c>
      <c r="H117" s="341">
        <v>0</v>
      </c>
      <c r="I117" s="368" t="s">
        <v>979</v>
      </c>
      <c r="J117" s="341">
        <v>0</v>
      </c>
      <c r="K117" s="368">
        <v>42</v>
      </c>
      <c r="L117" s="398" t="s">
        <v>823</v>
      </c>
      <c r="M117" s="341" t="s">
        <v>321</v>
      </c>
      <c r="N117" s="341"/>
      <c r="O117" s="341"/>
      <c r="P117" s="341"/>
      <c r="Q117" s="341" t="s">
        <v>147</v>
      </c>
      <c r="R117" s="341">
        <v>0.49</v>
      </c>
      <c r="S117" s="365" t="s">
        <v>1416</v>
      </c>
      <c r="T117" s="341">
        <v>0</v>
      </c>
      <c r="U117" s="340">
        <f t="shared" si="7"/>
        <v>0</v>
      </c>
      <c r="V117" s="340">
        <f t="shared" si="8"/>
        <v>0</v>
      </c>
      <c r="W117" s="340">
        <f t="shared" si="9"/>
        <v>0</v>
      </c>
      <c r="X117" s="340">
        <f t="shared" si="10"/>
        <v>0</v>
      </c>
      <c r="Y117" s="340">
        <f t="shared" si="11"/>
        <v>0</v>
      </c>
      <c r="Z117" s="365" t="s">
        <v>38</v>
      </c>
      <c r="AA117" s="393"/>
      <c r="AB117" s="393"/>
      <c r="AC117" s="393"/>
      <c r="AD117" s="359"/>
      <c r="AE117" s="497"/>
      <c r="AF117" s="497"/>
      <c r="AG117" s="497"/>
      <c r="AH117" s="360"/>
      <c r="AI117" s="543"/>
      <c r="AJ117" s="434">
        <v>0</v>
      </c>
      <c r="AK117" s="434">
        <v>0</v>
      </c>
      <c r="AL117" s="434">
        <v>0</v>
      </c>
      <c r="AM117" s="434">
        <v>0</v>
      </c>
      <c r="AN117" s="434">
        <v>0</v>
      </c>
      <c r="AO117" s="435">
        <v>0</v>
      </c>
      <c r="AP117" s="435">
        <v>0</v>
      </c>
      <c r="AQ117" s="435">
        <v>0</v>
      </c>
      <c r="AR117" s="435">
        <v>0</v>
      </c>
      <c r="AS117" s="434">
        <v>0</v>
      </c>
      <c r="AT117" s="434">
        <v>0</v>
      </c>
      <c r="AU117" s="434">
        <v>0</v>
      </c>
      <c r="AV117" s="434">
        <v>0</v>
      </c>
      <c r="AW117" s="434">
        <v>0</v>
      </c>
      <c r="AX117" s="434">
        <v>0</v>
      </c>
      <c r="AY117" s="480">
        <f t="shared" si="13"/>
        <v>0</v>
      </c>
      <c r="BF117" s="42">
        <v>0</v>
      </c>
      <c r="BG117" s="42">
        <v>0</v>
      </c>
      <c r="BH117" s="42">
        <v>0</v>
      </c>
      <c r="BI117" s="42">
        <v>0</v>
      </c>
      <c r="BJ117" s="42">
        <v>0</v>
      </c>
      <c r="BK117" s="42">
        <v>0</v>
      </c>
      <c r="BL117" s="42">
        <v>5</v>
      </c>
      <c r="BM117" s="42">
        <v>5</v>
      </c>
      <c r="BN117" s="42">
        <v>5</v>
      </c>
      <c r="BO117" s="42">
        <v>0</v>
      </c>
      <c r="BP117" s="42">
        <v>0</v>
      </c>
      <c r="BQ117" s="42">
        <v>0</v>
      </c>
      <c r="BR117" s="42">
        <v>0</v>
      </c>
      <c r="BS117" s="42">
        <v>0</v>
      </c>
      <c r="BT117" s="42">
        <v>0</v>
      </c>
      <c r="BU117" s="275">
        <f t="shared" si="12"/>
        <v>15</v>
      </c>
    </row>
    <row r="118" spans="1:73" ht="28.5" x14ac:dyDescent="0.45">
      <c r="A118" s="365">
        <v>114</v>
      </c>
      <c r="B118" s="544" t="s">
        <v>980</v>
      </c>
      <c r="C118" s="544" t="s">
        <v>981</v>
      </c>
      <c r="D118" s="544" t="s">
        <v>1228</v>
      </c>
      <c r="E118" s="363" t="s">
        <v>1226</v>
      </c>
      <c r="F118" s="341">
        <v>0</v>
      </c>
      <c r="G118" s="341">
        <v>0</v>
      </c>
      <c r="H118" s="341">
        <v>0</v>
      </c>
      <c r="I118" s="368" t="s">
        <v>588</v>
      </c>
      <c r="J118" s="341">
        <v>0</v>
      </c>
      <c r="K118" s="368">
        <v>0</v>
      </c>
      <c r="L118" s="398" t="s">
        <v>823</v>
      </c>
      <c r="M118" s="341" t="s">
        <v>321</v>
      </c>
      <c r="N118" s="341"/>
      <c r="O118" s="341"/>
      <c r="P118" s="341"/>
      <c r="Q118" s="341" t="s">
        <v>147</v>
      </c>
      <c r="R118" s="341">
        <v>33.81</v>
      </c>
      <c r="S118" s="365" t="s">
        <v>1227</v>
      </c>
      <c r="T118" s="341">
        <v>0</v>
      </c>
      <c r="U118" s="340">
        <f t="shared" si="7"/>
        <v>0</v>
      </c>
      <c r="V118" s="340">
        <f t="shared" si="8"/>
        <v>0</v>
      </c>
      <c r="W118" s="340">
        <f t="shared" si="9"/>
        <v>0</v>
      </c>
      <c r="X118" s="340">
        <f t="shared" si="10"/>
        <v>0</v>
      </c>
      <c r="Y118" s="340">
        <f t="shared" si="11"/>
        <v>0</v>
      </c>
      <c r="Z118" s="365" t="s">
        <v>38</v>
      </c>
      <c r="AA118" s="393"/>
      <c r="AB118" s="393"/>
      <c r="AC118" s="393"/>
      <c r="AD118" s="359"/>
      <c r="AE118" s="497"/>
      <c r="AF118" s="497"/>
      <c r="AG118" s="497"/>
      <c r="AH118" s="360"/>
      <c r="AI118" s="543"/>
      <c r="AJ118" s="434">
        <v>0</v>
      </c>
      <c r="AK118" s="434">
        <v>0</v>
      </c>
      <c r="AL118" s="434">
        <v>0</v>
      </c>
      <c r="AM118" s="434">
        <v>0</v>
      </c>
      <c r="AN118" s="434">
        <v>0</v>
      </c>
      <c r="AO118" s="434">
        <v>0</v>
      </c>
      <c r="AP118" s="434">
        <v>0</v>
      </c>
      <c r="AQ118" s="434">
        <v>0</v>
      </c>
      <c r="AR118" s="434">
        <v>0</v>
      </c>
      <c r="AS118" s="434">
        <v>0</v>
      </c>
      <c r="AT118" s="434">
        <v>0</v>
      </c>
      <c r="AU118" s="434">
        <v>0</v>
      </c>
      <c r="AV118" s="434">
        <v>0</v>
      </c>
      <c r="AW118" s="434">
        <v>0</v>
      </c>
      <c r="AX118" s="434">
        <v>0</v>
      </c>
      <c r="AY118" s="480">
        <f t="shared" si="13"/>
        <v>0</v>
      </c>
      <c r="BU118" s="275">
        <f t="shared" si="12"/>
        <v>0</v>
      </c>
    </row>
    <row r="119" spans="1:73" ht="28.5" x14ac:dyDescent="0.45">
      <c r="A119" s="349">
        <v>115</v>
      </c>
      <c r="B119" s="540" t="s">
        <v>982</v>
      </c>
      <c r="C119" s="540" t="s">
        <v>983</v>
      </c>
      <c r="D119" s="540" t="s">
        <v>1229</v>
      </c>
      <c r="E119" s="345" t="s">
        <v>984</v>
      </c>
      <c r="F119" s="351">
        <v>64</v>
      </c>
      <c r="G119" s="351">
        <v>60</v>
      </c>
      <c r="H119" s="351">
        <v>4</v>
      </c>
      <c r="I119" s="406" t="s">
        <v>588</v>
      </c>
      <c r="J119" s="351">
        <v>0</v>
      </c>
      <c r="K119" s="406">
        <v>60</v>
      </c>
      <c r="L119" s="385" t="s">
        <v>823</v>
      </c>
      <c r="M119" s="328" t="s">
        <v>321</v>
      </c>
      <c r="N119" s="351"/>
      <c r="O119" s="351"/>
      <c r="P119" s="351"/>
      <c r="Q119" s="351" t="s">
        <v>147</v>
      </c>
      <c r="R119" s="351">
        <v>1.84</v>
      </c>
      <c r="S119" s="349" t="s">
        <v>985</v>
      </c>
      <c r="T119" s="328">
        <v>60</v>
      </c>
      <c r="U119" s="355">
        <f t="shared" si="7"/>
        <v>21</v>
      </c>
      <c r="V119" s="355">
        <f t="shared" si="8"/>
        <v>24</v>
      </c>
      <c r="W119" s="355">
        <f t="shared" si="9"/>
        <v>30</v>
      </c>
      <c r="X119" s="355">
        <f t="shared" si="10"/>
        <v>14.7</v>
      </c>
      <c r="Y119" s="355">
        <f t="shared" si="11"/>
        <v>6.3</v>
      </c>
      <c r="Z119" s="349" t="s">
        <v>986</v>
      </c>
      <c r="AA119" s="393"/>
      <c r="AB119" s="393"/>
      <c r="AC119" s="393"/>
      <c r="AD119" s="359"/>
      <c r="AE119" s="497"/>
      <c r="AF119" s="497"/>
      <c r="AG119" s="497"/>
      <c r="AH119" s="360"/>
      <c r="AI119" s="543"/>
      <c r="AJ119" s="351">
        <v>0</v>
      </c>
      <c r="AK119" s="351">
        <v>0</v>
      </c>
      <c r="AL119" s="351">
        <v>0</v>
      </c>
      <c r="AM119" s="351">
        <v>0</v>
      </c>
      <c r="AN119" s="328">
        <v>0</v>
      </c>
      <c r="AO119" s="328">
        <v>20</v>
      </c>
      <c r="AP119" s="328">
        <v>20</v>
      </c>
      <c r="AQ119" s="328">
        <v>20</v>
      </c>
      <c r="AR119" s="351">
        <v>0</v>
      </c>
      <c r="AS119" s="351">
        <v>0</v>
      </c>
      <c r="AT119" s="351">
        <v>0</v>
      </c>
      <c r="AU119" s="351">
        <v>0</v>
      </c>
      <c r="AV119" s="351">
        <v>0</v>
      </c>
      <c r="AW119" s="351">
        <v>0</v>
      </c>
      <c r="AX119" s="351">
        <v>0</v>
      </c>
      <c r="AY119" s="480">
        <f t="shared" si="13"/>
        <v>60</v>
      </c>
      <c r="BF119" s="42">
        <v>0</v>
      </c>
      <c r="BG119" s="42">
        <v>0</v>
      </c>
      <c r="BH119" s="42">
        <v>0</v>
      </c>
      <c r="BI119" s="42">
        <v>0</v>
      </c>
      <c r="BJ119" s="42">
        <v>0</v>
      </c>
      <c r="BK119" s="42">
        <v>7</v>
      </c>
      <c r="BL119" s="42">
        <v>7</v>
      </c>
      <c r="BM119" s="42">
        <v>7</v>
      </c>
      <c r="BN119" s="42">
        <v>0</v>
      </c>
      <c r="BO119" s="42">
        <v>0</v>
      </c>
      <c r="BP119" s="42">
        <v>0</v>
      </c>
      <c r="BQ119" s="42">
        <v>0</v>
      </c>
      <c r="BR119" s="42">
        <v>0</v>
      </c>
      <c r="BS119" s="42">
        <v>0</v>
      </c>
      <c r="BT119" s="42">
        <v>0</v>
      </c>
      <c r="BU119" s="275">
        <f t="shared" si="12"/>
        <v>21</v>
      </c>
    </row>
    <row r="120" spans="1:73" ht="28.5" x14ac:dyDescent="0.45">
      <c r="A120" s="365">
        <v>116</v>
      </c>
      <c r="B120" s="544" t="s">
        <v>38</v>
      </c>
      <c r="C120" s="544" t="s">
        <v>987</v>
      </c>
      <c r="D120" s="550" t="s">
        <v>988</v>
      </c>
      <c r="E120" s="365" t="s">
        <v>989</v>
      </c>
      <c r="F120" s="341">
        <v>47</v>
      </c>
      <c r="G120" s="341">
        <v>47</v>
      </c>
      <c r="H120" s="341">
        <v>0</v>
      </c>
      <c r="I120" s="368" t="s">
        <v>588</v>
      </c>
      <c r="J120" s="341">
        <v>0</v>
      </c>
      <c r="K120" s="368">
        <v>0</v>
      </c>
      <c r="L120" s="398" t="s">
        <v>391</v>
      </c>
      <c r="M120" s="341" t="s">
        <v>321</v>
      </c>
      <c r="N120" s="341"/>
      <c r="O120" s="341"/>
      <c r="P120" s="341"/>
      <c r="Q120" s="341" t="s">
        <v>147</v>
      </c>
      <c r="R120" s="341">
        <v>0.84</v>
      </c>
      <c r="S120" s="365" t="s">
        <v>1230</v>
      </c>
      <c r="T120" s="341">
        <v>0</v>
      </c>
      <c r="U120" s="340">
        <f t="shared" si="7"/>
        <v>0</v>
      </c>
      <c r="V120" s="340">
        <f t="shared" si="8"/>
        <v>0</v>
      </c>
      <c r="W120" s="340">
        <f t="shared" si="9"/>
        <v>0</v>
      </c>
      <c r="X120" s="340">
        <f t="shared" si="10"/>
        <v>0</v>
      </c>
      <c r="Y120" s="340">
        <f t="shared" si="11"/>
        <v>0</v>
      </c>
      <c r="Z120" s="365" t="s">
        <v>38</v>
      </c>
      <c r="AA120" s="393"/>
      <c r="AB120" s="393"/>
      <c r="AC120" s="393"/>
      <c r="AD120" s="359"/>
      <c r="AE120" s="497"/>
      <c r="AF120" s="497"/>
      <c r="AG120" s="497"/>
      <c r="AH120" s="360"/>
      <c r="AI120" s="543"/>
      <c r="AJ120" s="434">
        <v>0</v>
      </c>
      <c r="AK120" s="434">
        <v>0</v>
      </c>
      <c r="AL120" s="434">
        <v>0</v>
      </c>
      <c r="AM120" s="434">
        <v>0</v>
      </c>
      <c r="AN120" s="434">
        <v>0</v>
      </c>
      <c r="AO120" s="434">
        <v>0</v>
      </c>
      <c r="AP120" s="434">
        <v>0</v>
      </c>
      <c r="AQ120" s="434">
        <v>0</v>
      </c>
      <c r="AR120" s="434">
        <v>0</v>
      </c>
      <c r="AS120" s="434">
        <v>0</v>
      </c>
      <c r="AT120" s="434">
        <v>0</v>
      </c>
      <c r="AU120" s="434">
        <v>0</v>
      </c>
      <c r="AV120" s="434">
        <v>0</v>
      </c>
      <c r="AW120" s="434">
        <v>0</v>
      </c>
      <c r="AX120" s="434">
        <v>0</v>
      </c>
      <c r="AY120" s="480">
        <f t="shared" si="13"/>
        <v>0</v>
      </c>
      <c r="BU120" s="275">
        <f t="shared" si="12"/>
        <v>0</v>
      </c>
    </row>
    <row r="121" spans="1:73" ht="28.5" x14ac:dyDescent="0.45">
      <c r="A121" s="365">
        <v>117</v>
      </c>
      <c r="B121" s="544" t="s">
        <v>38</v>
      </c>
      <c r="C121" s="544" t="s">
        <v>990</v>
      </c>
      <c r="D121" s="550" t="s">
        <v>991</v>
      </c>
      <c r="E121" s="363" t="s">
        <v>605</v>
      </c>
      <c r="F121" s="341">
        <v>218</v>
      </c>
      <c r="G121" s="341">
        <v>218</v>
      </c>
      <c r="H121" s="341">
        <v>0</v>
      </c>
      <c r="I121" s="368" t="s">
        <v>588</v>
      </c>
      <c r="J121" s="341">
        <v>0</v>
      </c>
      <c r="K121" s="368">
        <v>0</v>
      </c>
      <c r="L121" s="398" t="s">
        <v>320</v>
      </c>
      <c r="M121" s="341" t="s">
        <v>321</v>
      </c>
      <c r="N121" s="341"/>
      <c r="O121" s="341"/>
      <c r="P121" s="341"/>
      <c r="Q121" s="341" t="s">
        <v>147</v>
      </c>
      <c r="R121" s="341">
        <v>0.5</v>
      </c>
      <c r="S121" s="365" t="s">
        <v>1230</v>
      </c>
      <c r="T121" s="341">
        <v>0</v>
      </c>
      <c r="U121" s="340">
        <f t="shared" si="7"/>
        <v>0</v>
      </c>
      <c r="V121" s="340">
        <f t="shared" si="8"/>
        <v>0</v>
      </c>
      <c r="W121" s="340">
        <f t="shared" si="9"/>
        <v>0</v>
      </c>
      <c r="X121" s="340">
        <f t="shared" si="10"/>
        <v>0</v>
      </c>
      <c r="Y121" s="340">
        <f t="shared" si="11"/>
        <v>0</v>
      </c>
      <c r="Z121" s="365" t="s">
        <v>38</v>
      </c>
      <c r="AA121" s="393"/>
      <c r="AB121" s="393"/>
      <c r="AC121" s="393"/>
      <c r="AD121" s="359"/>
      <c r="AE121" s="497"/>
      <c r="AF121" s="497"/>
      <c r="AG121" s="497"/>
      <c r="AH121" s="360"/>
      <c r="AI121" s="543"/>
      <c r="AJ121" s="434">
        <v>0</v>
      </c>
      <c r="AK121" s="434">
        <v>0</v>
      </c>
      <c r="AL121" s="434">
        <v>0</v>
      </c>
      <c r="AM121" s="434">
        <v>0</v>
      </c>
      <c r="AN121" s="434">
        <v>0</v>
      </c>
      <c r="AO121" s="434">
        <v>0</v>
      </c>
      <c r="AP121" s="434">
        <v>0</v>
      </c>
      <c r="AQ121" s="434">
        <v>0</v>
      </c>
      <c r="AR121" s="434">
        <v>0</v>
      </c>
      <c r="AS121" s="434">
        <v>0</v>
      </c>
      <c r="AT121" s="434">
        <v>0</v>
      </c>
      <c r="AU121" s="434">
        <v>0</v>
      </c>
      <c r="AV121" s="434">
        <v>0</v>
      </c>
      <c r="AW121" s="434">
        <v>0</v>
      </c>
      <c r="AX121" s="434">
        <v>0</v>
      </c>
      <c r="AY121" s="480">
        <f t="shared" si="13"/>
        <v>0</v>
      </c>
      <c r="BU121" s="275">
        <f t="shared" si="12"/>
        <v>0</v>
      </c>
    </row>
    <row r="122" spans="1:73" ht="237" customHeight="1" x14ac:dyDescent="0.45">
      <c r="A122" s="349">
        <v>118</v>
      </c>
      <c r="B122" s="540" t="s">
        <v>992</v>
      </c>
      <c r="C122" s="548" t="s">
        <v>993</v>
      </c>
      <c r="D122" s="540" t="s">
        <v>1231</v>
      </c>
      <c r="E122" s="370" t="s">
        <v>1532</v>
      </c>
      <c r="F122" s="328">
        <v>430</v>
      </c>
      <c r="G122" s="328">
        <v>294</v>
      </c>
      <c r="H122" s="328">
        <v>136</v>
      </c>
      <c r="I122" s="502" t="s">
        <v>1232</v>
      </c>
      <c r="J122" s="328">
        <v>0</v>
      </c>
      <c r="K122" s="502">
        <v>294</v>
      </c>
      <c r="L122" s="429" t="s">
        <v>391</v>
      </c>
      <c r="M122" s="328" t="s">
        <v>321</v>
      </c>
      <c r="N122" s="328"/>
      <c r="O122" s="328"/>
      <c r="P122" s="328"/>
      <c r="Q122" s="328" t="s">
        <v>147</v>
      </c>
      <c r="R122" s="328">
        <v>7.78</v>
      </c>
      <c r="S122" s="373" t="s">
        <v>1531</v>
      </c>
      <c r="T122" s="328">
        <v>294</v>
      </c>
      <c r="U122" s="355">
        <f t="shared" si="7"/>
        <v>102.89999999999999</v>
      </c>
      <c r="V122" s="355">
        <f t="shared" si="8"/>
        <v>117.60000000000001</v>
      </c>
      <c r="W122" s="355">
        <f t="shared" si="9"/>
        <v>147</v>
      </c>
      <c r="X122" s="355">
        <f t="shared" si="10"/>
        <v>72.029999999999987</v>
      </c>
      <c r="Y122" s="355">
        <f t="shared" si="11"/>
        <v>30.869999999999997</v>
      </c>
      <c r="Z122" s="373" t="s">
        <v>1314</v>
      </c>
      <c r="AA122" s="393"/>
      <c r="AB122" s="393"/>
      <c r="AC122" s="393"/>
      <c r="AD122" s="359"/>
      <c r="AE122" s="497"/>
      <c r="AF122" s="497"/>
      <c r="AG122" s="497"/>
      <c r="AH122" s="360"/>
      <c r="AI122" s="543"/>
      <c r="AJ122" s="351">
        <v>0</v>
      </c>
      <c r="AK122" s="351">
        <v>0</v>
      </c>
      <c r="AL122" s="351">
        <v>0</v>
      </c>
      <c r="AM122" s="351">
        <v>0</v>
      </c>
      <c r="AN122" s="351">
        <v>0</v>
      </c>
      <c r="AO122" s="351">
        <v>0</v>
      </c>
      <c r="AP122" s="328">
        <v>73</v>
      </c>
      <c r="AQ122" s="328">
        <v>73</v>
      </c>
      <c r="AR122" s="328">
        <v>74</v>
      </c>
      <c r="AS122" s="328">
        <v>74</v>
      </c>
      <c r="AT122" s="328">
        <v>0</v>
      </c>
      <c r="AU122" s="328">
        <v>0</v>
      </c>
      <c r="AV122" s="351">
        <v>0</v>
      </c>
      <c r="AW122" s="351">
        <v>0</v>
      </c>
      <c r="AX122" s="351">
        <v>0</v>
      </c>
      <c r="AY122" s="480">
        <f t="shared" si="13"/>
        <v>294</v>
      </c>
      <c r="BF122" s="42">
        <v>0</v>
      </c>
      <c r="BG122" s="42">
        <v>0</v>
      </c>
      <c r="BH122" s="42">
        <v>0</v>
      </c>
      <c r="BI122" s="42">
        <v>0</v>
      </c>
      <c r="BJ122" s="42">
        <v>0</v>
      </c>
      <c r="BK122" s="42">
        <v>0</v>
      </c>
      <c r="BL122" s="42">
        <v>0</v>
      </c>
      <c r="BM122" s="42">
        <v>55</v>
      </c>
      <c r="BN122" s="42">
        <v>55</v>
      </c>
      <c r="BO122" s="42">
        <v>55</v>
      </c>
      <c r="BP122" s="42">
        <v>55</v>
      </c>
      <c r="BQ122" s="42">
        <v>55</v>
      </c>
      <c r="BR122" s="42">
        <v>56</v>
      </c>
      <c r="BS122" s="42">
        <v>0</v>
      </c>
      <c r="BT122" s="42">
        <v>0</v>
      </c>
      <c r="BU122" s="275">
        <f t="shared" si="12"/>
        <v>331</v>
      </c>
    </row>
    <row r="123" spans="1:73" ht="57" x14ac:dyDescent="0.45">
      <c r="A123" s="349">
        <v>119</v>
      </c>
      <c r="B123" s="540" t="s">
        <v>994</v>
      </c>
      <c r="C123" s="548" t="s">
        <v>995</v>
      </c>
      <c r="D123" s="548" t="s">
        <v>1233</v>
      </c>
      <c r="E123" s="373" t="s">
        <v>1234</v>
      </c>
      <c r="F123" s="328">
        <v>216</v>
      </c>
      <c r="G123" s="328">
        <v>213</v>
      </c>
      <c r="H123" s="328">
        <v>3</v>
      </c>
      <c r="I123" s="502" t="s">
        <v>996</v>
      </c>
      <c r="J123" s="328">
        <v>0</v>
      </c>
      <c r="K123" s="502">
        <v>213</v>
      </c>
      <c r="L123" s="429" t="s">
        <v>997</v>
      </c>
      <c r="M123" s="328" t="s">
        <v>321</v>
      </c>
      <c r="N123" s="328"/>
      <c r="O123" s="328"/>
      <c r="P123" s="328"/>
      <c r="Q123" s="328" t="s">
        <v>147</v>
      </c>
      <c r="R123" s="328">
        <v>1.43</v>
      </c>
      <c r="S123" s="349" t="s">
        <v>882</v>
      </c>
      <c r="T123" s="328">
        <v>213</v>
      </c>
      <c r="U123" s="355">
        <f t="shared" si="7"/>
        <v>74.55</v>
      </c>
      <c r="V123" s="355">
        <f t="shared" si="8"/>
        <v>85.2</v>
      </c>
      <c r="W123" s="355">
        <f t="shared" si="9"/>
        <v>106.5</v>
      </c>
      <c r="X123" s="355">
        <f t="shared" si="10"/>
        <v>52.184999999999995</v>
      </c>
      <c r="Y123" s="355">
        <f t="shared" si="11"/>
        <v>22.364999999999998</v>
      </c>
      <c r="Z123" s="349" t="s">
        <v>998</v>
      </c>
      <c r="AA123" s="393"/>
      <c r="AB123" s="393"/>
      <c r="AC123" s="393"/>
      <c r="AD123" s="359"/>
      <c r="AE123" s="497"/>
      <c r="AF123" s="497"/>
      <c r="AG123" s="497"/>
      <c r="AH123" s="360"/>
      <c r="AI123" s="543"/>
      <c r="AJ123" s="351">
        <v>0</v>
      </c>
      <c r="AK123" s="351">
        <v>0</v>
      </c>
      <c r="AL123" s="351">
        <v>0</v>
      </c>
      <c r="AM123" s="351">
        <v>0</v>
      </c>
      <c r="AN123" s="351">
        <v>0</v>
      </c>
      <c r="AO123" s="351">
        <v>0</v>
      </c>
      <c r="AP123" s="328">
        <v>0</v>
      </c>
      <c r="AQ123" s="328">
        <v>53</v>
      </c>
      <c r="AR123" s="328">
        <v>53</v>
      </c>
      <c r="AS123" s="328">
        <v>53</v>
      </c>
      <c r="AT123" s="328">
        <v>54</v>
      </c>
      <c r="AU123" s="351">
        <v>0</v>
      </c>
      <c r="AV123" s="351">
        <v>0</v>
      </c>
      <c r="AW123" s="351">
        <v>0</v>
      </c>
      <c r="AX123" s="351">
        <v>0</v>
      </c>
      <c r="AY123" s="480">
        <f t="shared" si="13"/>
        <v>213</v>
      </c>
      <c r="BF123" s="42">
        <v>0</v>
      </c>
      <c r="BG123" s="42">
        <v>0</v>
      </c>
      <c r="BH123" s="42">
        <v>0</v>
      </c>
      <c r="BI123" s="42">
        <v>0</v>
      </c>
      <c r="BJ123" s="42">
        <v>0</v>
      </c>
      <c r="BK123" s="42">
        <v>0</v>
      </c>
      <c r="BL123" s="42">
        <v>0</v>
      </c>
      <c r="BM123" s="42">
        <v>18</v>
      </c>
      <c r="BN123" s="42">
        <v>19</v>
      </c>
      <c r="BO123" s="42">
        <v>19</v>
      </c>
      <c r="BP123" s="42">
        <v>19</v>
      </c>
      <c r="BQ123" s="42">
        <v>0</v>
      </c>
      <c r="BR123" s="42">
        <v>0</v>
      </c>
      <c r="BS123" s="42">
        <v>0</v>
      </c>
      <c r="BT123" s="42">
        <v>0</v>
      </c>
      <c r="BU123" s="275">
        <f t="shared" si="12"/>
        <v>75</v>
      </c>
    </row>
    <row r="124" spans="1:73" ht="28.5" x14ac:dyDescent="0.45">
      <c r="A124" s="365">
        <v>120</v>
      </c>
      <c r="B124" s="544" t="s">
        <v>38</v>
      </c>
      <c r="C124" s="544" t="s">
        <v>999</v>
      </c>
      <c r="D124" s="550" t="s">
        <v>1000</v>
      </c>
      <c r="E124" s="365" t="s">
        <v>1001</v>
      </c>
      <c r="F124" s="341">
        <v>546</v>
      </c>
      <c r="G124" s="341">
        <v>545</v>
      </c>
      <c r="H124" s="341">
        <v>1</v>
      </c>
      <c r="I124" s="341" t="s">
        <v>588</v>
      </c>
      <c r="J124" s="341">
        <v>0</v>
      </c>
      <c r="K124" s="368">
        <v>0</v>
      </c>
      <c r="L124" s="341" t="s">
        <v>366</v>
      </c>
      <c r="M124" s="341" t="s">
        <v>321</v>
      </c>
      <c r="N124" s="341"/>
      <c r="O124" s="341"/>
      <c r="P124" s="341"/>
      <c r="Q124" s="341" t="s">
        <v>147</v>
      </c>
      <c r="R124" s="341">
        <v>1.1299999999999999</v>
      </c>
      <c r="S124" s="365" t="s">
        <v>1230</v>
      </c>
      <c r="T124" s="341">
        <v>0</v>
      </c>
      <c r="U124" s="340">
        <f t="shared" si="7"/>
        <v>0</v>
      </c>
      <c r="V124" s="340">
        <f t="shared" si="8"/>
        <v>0</v>
      </c>
      <c r="W124" s="340">
        <f t="shared" si="9"/>
        <v>0</v>
      </c>
      <c r="X124" s="340">
        <f t="shared" si="10"/>
        <v>0</v>
      </c>
      <c r="Y124" s="340">
        <f t="shared" si="11"/>
        <v>0</v>
      </c>
      <c r="Z124" s="365" t="s">
        <v>38</v>
      </c>
      <c r="AA124" s="393"/>
      <c r="AB124" s="393"/>
      <c r="AC124" s="393"/>
      <c r="AD124" s="359"/>
      <c r="AE124" s="497"/>
      <c r="AF124" s="497"/>
      <c r="AG124" s="497"/>
      <c r="AH124" s="360"/>
      <c r="AI124" s="543"/>
      <c r="AJ124" s="434">
        <v>0</v>
      </c>
      <c r="AK124" s="434">
        <v>0</v>
      </c>
      <c r="AL124" s="434">
        <v>0</v>
      </c>
      <c r="AM124" s="434">
        <v>0</v>
      </c>
      <c r="AN124" s="434">
        <v>0</v>
      </c>
      <c r="AO124" s="434">
        <v>0</v>
      </c>
      <c r="AP124" s="434">
        <v>0</v>
      </c>
      <c r="AQ124" s="434">
        <v>0</v>
      </c>
      <c r="AR124" s="434">
        <v>0</v>
      </c>
      <c r="AS124" s="434">
        <v>0</v>
      </c>
      <c r="AT124" s="434">
        <v>0</v>
      </c>
      <c r="AU124" s="434">
        <v>0</v>
      </c>
      <c r="AV124" s="434">
        <v>0</v>
      </c>
      <c r="AW124" s="434">
        <v>0</v>
      </c>
      <c r="AX124" s="434">
        <v>0</v>
      </c>
      <c r="AY124" s="480">
        <f t="shared" si="13"/>
        <v>0</v>
      </c>
      <c r="BU124" s="275">
        <f t="shared" si="12"/>
        <v>0</v>
      </c>
    </row>
    <row r="125" spans="1:73" ht="57" x14ac:dyDescent="0.45">
      <c r="A125" s="365">
        <v>121</v>
      </c>
      <c r="B125" s="544" t="s">
        <v>1002</v>
      </c>
      <c r="C125" s="544" t="s">
        <v>1003</v>
      </c>
      <c r="D125" s="544" t="s">
        <v>1235</v>
      </c>
      <c r="E125" s="363" t="s">
        <v>605</v>
      </c>
      <c r="F125" s="341">
        <v>116</v>
      </c>
      <c r="G125" s="341">
        <v>115</v>
      </c>
      <c r="H125" s="341">
        <v>1</v>
      </c>
      <c r="I125" s="368" t="s">
        <v>1237</v>
      </c>
      <c r="J125" s="341">
        <v>0</v>
      </c>
      <c r="K125" s="368">
        <v>115</v>
      </c>
      <c r="L125" s="341" t="s">
        <v>366</v>
      </c>
      <c r="M125" s="341" t="s">
        <v>321</v>
      </c>
      <c r="N125" s="341"/>
      <c r="O125" s="341"/>
      <c r="P125" s="341"/>
      <c r="Q125" s="341" t="s">
        <v>147</v>
      </c>
      <c r="R125" s="341">
        <v>0.17</v>
      </c>
      <c r="S125" s="365" t="s">
        <v>1236</v>
      </c>
      <c r="T125" s="341">
        <v>0</v>
      </c>
      <c r="U125" s="340">
        <f t="shared" si="7"/>
        <v>0</v>
      </c>
      <c r="V125" s="340">
        <f t="shared" si="8"/>
        <v>0</v>
      </c>
      <c r="W125" s="340">
        <f t="shared" si="9"/>
        <v>0</v>
      </c>
      <c r="X125" s="340">
        <f t="shared" si="10"/>
        <v>0</v>
      </c>
      <c r="Y125" s="340">
        <f t="shared" si="11"/>
        <v>0</v>
      </c>
      <c r="Z125" s="365" t="s">
        <v>38</v>
      </c>
      <c r="AA125" s="393"/>
      <c r="AB125" s="393"/>
      <c r="AC125" s="393"/>
      <c r="AD125" s="359"/>
      <c r="AE125" s="497"/>
      <c r="AF125" s="497"/>
      <c r="AG125" s="497"/>
      <c r="AH125" s="360"/>
      <c r="AI125" s="543"/>
      <c r="AJ125" s="434">
        <v>0</v>
      </c>
      <c r="AK125" s="434">
        <v>0</v>
      </c>
      <c r="AL125" s="434">
        <v>0</v>
      </c>
      <c r="AM125" s="434">
        <v>0</v>
      </c>
      <c r="AN125" s="434">
        <v>0</v>
      </c>
      <c r="AO125" s="434">
        <v>0</v>
      </c>
      <c r="AP125" s="434">
        <v>0</v>
      </c>
      <c r="AQ125" s="434">
        <v>0</v>
      </c>
      <c r="AR125" s="434">
        <v>0</v>
      </c>
      <c r="AS125" s="434">
        <v>0</v>
      </c>
      <c r="AT125" s="434">
        <v>0</v>
      </c>
      <c r="AU125" s="434">
        <v>0</v>
      </c>
      <c r="AV125" s="434">
        <v>0</v>
      </c>
      <c r="AW125" s="434">
        <v>0</v>
      </c>
      <c r="AX125" s="434">
        <v>0</v>
      </c>
      <c r="AY125" s="480">
        <f t="shared" si="13"/>
        <v>0</v>
      </c>
      <c r="BU125" s="275">
        <f t="shared" si="12"/>
        <v>0</v>
      </c>
    </row>
    <row r="126" spans="1:73" ht="28.5" x14ac:dyDescent="0.45">
      <c r="A126" s="349">
        <v>122</v>
      </c>
      <c r="B126" s="540" t="s">
        <v>1004</v>
      </c>
      <c r="C126" s="548" t="s">
        <v>1005</v>
      </c>
      <c r="D126" s="548" t="s">
        <v>1238</v>
      </c>
      <c r="E126" s="373" t="s">
        <v>1239</v>
      </c>
      <c r="F126" s="328">
        <v>614</v>
      </c>
      <c r="G126" s="328">
        <v>415</v>
      </c>
      <c r="H126" s="328">
        <v>199</v>
      </c>
      <c r="I126" s="328" t="s">
        <v>588</v>
      </c>
      <c r="J126" s="328">
        <v>0</v>
      </c>
      <c r="K126" s="502">
        <v>415</v>
      </c>
      <c r="L126" s="328" t="s">
        <v>823</v>
      </c>
      <c r="M126" s="328" t="s">
        <v>321</v>
      </c>
      <c r="N126" s="328"/>
      <c r="O126" s="328"/>
      <c r="P126" s="328"/>
      <c r="Q126" s="328" t="s">
        <v>147</v>
      </c>
      <c r="R126" s="328">
        <v>4.12</v>
      </c>
      <c r="S126" s="373" t="s">
        <v>959</v>
      </c>
      <c r="T126" s="328">
        <v>415</v>
      </c>
      <c r="U126" s="355">
        <f t="shared" si="7"/>
        <v>145.25</v>
      </c>
      <c r="V126" s="355">
        <f t="shared" si="8"/>
        <v>166</v>
      </c>
      <c r="W126" s="355">
        <f t="shared" si="9"/>
        <v>207.5</v>
      </c>
      <c r="X126" s="355">
        <f t="shared" si="10"/>
        <v>101.675</v>
      </c>
      <c r="Y126" s="355">
        <f t="shared" si="11"/>
        <v>43.574999999999996</v>
      </c>
      <c r="Z126" s="349" t="s">
        <v>1006</v>
      </c>
      <c r="AA126" s="393"/>
      <c r="AB126" s="393"/>
      <c r="AC126" s="393"/>
      <c r="AD126" s="359"/>
      <c r="AE126" s="497"/>
      <c r="AF126" s="497"/>
      <c r="AG126" s="497"/>
      <c r="AH126" s="360"/>
      <c r="AI126" s="543"/>
      <c r="AJ126" s="351">
        <v>0</v>
      </c>
      <c r="AK126" s="351">
        <v>0</v>
      </c>
      <c r="AL126" s="351">
        <v>0</v>
      </c>
      <c r="AM126" s="351">
        <v>0</v>
      </c>
      <c r="AN126" s="328">
        <v>0</v>
      </c>
      <c r="AO126" s="328">
        <v>83</v>
      </c>
      <c r="AP126" s="328">
        <v>83</v>
      </c>
      <c r="AQ126" s="328">
        <v>83</v>
      </c>
      <c r="AR126" s="328">
        <v>83</v>
      </c>
      <c r="AS126" s="328">
        <v>83</v>
      </c>
      <c r="AT126" s="328">
        <v>0</v>
      </c>
      <c r="AU126" s="351">
        <v>0</v>
      </c>
      <c r="AV126" s="351">
        <v>0</v>
      </c>
      <c r="AW126" s="351">
        <v>0</v>
      </c>
      <c r="AX126" s="351">
        <v>0</v>
      </c>
      <c r="AY126" s="480">
        <f t="shared" si="13"/>
        <v>415</v>
      </c>
      <c r="BF126" s="42">
        <v>0</v>
      </c>
      <c r="BG126" s="42">
        <v>0</v>
      </c>
      <c r="BH126" s="42">
        <v>0</v>
      </c>
      <c r="BI126" s="42">
        <v>0</v>
      </c>
      <c r="BJ126" s="42">
        <v>0</v>
      </c>
      <c r="BK126" s="42">
        <v>29</v>
      </c>
      <c r="BL126" s="42">
        <v>29</v>
      </c>
      <c r="BM126" s="42">
        <v>29</v>
      </c>
      <c r="BN126" s="42">
        <v>29</v>
      </c>
      <c r="BO126" s="42">
        <v>29</v>
      </c>
      <c r="BP126" s="42">
        <v>0</v>
      </c>
      <c r="BQ126" s="42">
        <v>0</v>
      </c>
      <c r="BR126" s="42">
        <v>0</v>
      </c>
      <c r="BS126" s="42">
        <v>0</v>
      </c>
      <c r="BT126" s="42">
        <v>0</v>
      </c>
      <c r="BU126" s="275">
        <f t="shared" si="12"/>
        <v>145</v>
      </c>
    </row>
    <row r="127" spans="1:73" x14ac:dyDescent="0.45">
      <c r="A127" s="345"/>
      <c r="B127" s="540"/>
      <c r="C127" s="540"/>
      <c r="D127" s="541"/>
      <c r="E127" s="345"/>
      <c r="F127" s="351"/>
      <c r="G127" s="351"/>
      <c r="H127" s="351"/>
      <c r="I127" s="351"/>
      <c r="J127" s="351"/>
      <c r="K127" s="406"/>
      <c r="L127" s="351"/>
      <c r="M127" s="351"/>
      <c r="N127" s="351"/>
      <c r="O127" s="351"/>
      <c r="P127" s="351"/>
      <c r="Q127" s="351"/>
      <c r="R127" s="351"/>
      <c r="S127" s="349"/>
      <c r="T127" s="351"/>
      <c r="U127" s="351"/>
      <c r="V127" s="351"/>
      <c r="W127" s="351"/>
      <c r="X127" s="351"/>
      <c r="Y127" s="351"/>
      <c r="Z127" s="349"/>
      <c r="AA127" s="393"/>
      <c r="AB127" s="393"/>
      <c r="AC127" s="393"/>
      <c r="AD127" s="362" t="s">
        <v>69</v>
      </c>
      <c r="AE127" s="506"/>
      <c r="AF127" s="506"/>
      <c r="AG127" s="506"/>
      <c r="AH127" s="431"/>
      <c r="AI127" s="556"/>
      <c r="AJ127" s="433">
        <f t="shared" ref="AJ127:AX127" ca="1" si="14">SUM(AJ5:AJ126)</f>
        <v>0</v>
      </c>
      <c r="AK127" s="433">
        <f>SUM(AK5:AK126)</f>
        <v>0</v>
      </c>
      <c r="AL127" s="433">
        <f>SUM(AL5:AL126)</f>
        <v>0</v>
      </c>
      <c r="AM127" s="433">
        <f t="shared" si="14"/>
        <v>41</v>
      </c>
      <c r="AN127" s="433">
        <f t="shared" si="14"/>
        <v>323</v>
      </c>
      <c r="AO127" s="433">
        <f t="shared" si="14"/>
        <v>1295</v>
      </c>
      <c r="AP127" s="433">
        <f t="shared" si="14"/>
        <v>1488</v>
      </c>
      <c r="AQ127" s="433">
        <f t="shared" si="14"/>
        <v>2103</v>
      </c>
      <c r="AR127" s="433">
        <f t="shared" si="14"/>
        <v>1709</v>
      </c>
      <c r="AS127" s="433">
        <f t="shared" si="14"/>
        <v>1220</v>
      </c>
      <c r="AT127" s="433">
        <f t="shared" si="14"/>
        <v>829</v>
      </c>
      <c r="AU127" s="433">
        <f t="shared" si="14"/>
        <v>572</v>
      </c>
      <c r="AV127" s="433">
        <f t="shared" si="14"/>
        <v>276</v>
      </c>
      <c r="AW127" s="433">
        <f t="shared" si="14"/>
        <v>277</v>
      </c>
      <c r="AX127" s="433">
        <f t="shared" si="14"/>
        <v>190</v>
      </c>
      <c r="AY127" s="557"/>
      <c r="BF127" s="274">
        <f>SUM(BF5:BF126)</f>
        <v>0</v>
      </c>
      <c r="BG127" s="274">
        <f t="shared" ref="BG127:BT127" si="15">SUM(BG5:BG126)</f>
        <v>0</v>
      </c>
      <c r="BH127" s="274">
        <f t="shared" si="15"/>
        <v>0</v>
      </c>
      <c r="BI127" s="274">
        <f t="shared" si="15"/>
        <v>0</v>
      </c>
      <c r="BJ127" s="274">
        <f t="shared" si="15"/>
        <v>186</v>
      </c>
      <c r="BK127" s="274">
        <f t="shared" si="15"/>
        <v>533</v>
      </c>
      <c r="BL127" s="274">
        <f t="shared" si="15"/>
        <v>695</v>
      </c>
      <c r="BM127" s="274">
        <f t="shared" si="15"/>
        <v>1141</v>
      </c>
      <c r="BN127" s="274">
        <f t="shared" si="15"/>
        <v>1010</v>
      </c>
      <c r="BO127" s="274">
        <f t="shared" si="15"/>
        <v>907</v>
      </c>
      <c r="BP127" s="274">
        <f t="shared" si="15"/>
        <v>679</v>
      </c>
      <c r="BQ127" s="274">
        <f t="shared" si="15"/>
        <v>443</v>
      </c>
      <c r="BR127" s="274">
        <f t="shared" si="15"/>
        <v>314</v>
      </c>
      <c r="BS127" s="274">
        <f t="shared" si="15"/>
        <v>133</v>
      </c>
      <c r="BT127" s="274">
        <f t="shared" si="15"/>
        <v>133</v>
      </c>
      <c r="BU127" s="277">
        <f t="shared" si="12"/>
        <v>6174</v>
      </c>
    </row>
    <row r="140" spans="50:51" x14ac:dyDescent="0.45">
      <c r="AX140" s="565" t="s">
        <v>1414</v>
      </c>
      <c r="AY140" s="566"/>
    </row>
    <row r="141" spans="50:51" x14ac:dyDescent="0.45">
      <c r="AX141" s="567" t="s">
        <v>146</v>
      </c>
      <c r="AY141" s="568">
        <f>SUMIF(M5:M126,"Acton",AY5:AY126)</f>
        <v>1504</v>
      </c>
    </row>
    <row r="142" spans="50:51" x14ac:dyDescent="0.45">
      <c r="AX142" s="567" t="s">
        <v>197</v>
      </c>
      <c r="AY142" s="568">
        <f>SUMIF(M5:M126,"Ealing",AY5:AY126)</f>
        <v>2423</v>
      </c>
    </row>
    <row r="143" spans="50:51" x14ac:dyDescent="0.45">
      <c r="AX143" s="567" t="s">
        <v>250</v>
      </c>
      <c r="AY143" s="568">
        <f>SUMIF(M5:M126,"Greenford",AY5:AY126)</f>
        <v>1541</v>
      </c>
    </row>
    <row r="144" spans="50:51" x14ac:dyDescent="0.45">
      <c r="AX144" s="567" t="s">
        <v>272</v>
      </c>
      <c r="AY144" s="568">
        <f>SUMIF(M5:M126,"Hanwell",AY5:AY126)</f>
        <v>919</v>
      </c>
    </row>
    <row r="145" spans="50:51" x14ac:dyDescent="0.45">
      <c r="AX145" s="567" t="s">
        <v>306</v>
      </c>
      <c r="AY145" s="568">
        <f>SUMIF(M5:M126,"Northolt",AY5:AY126)</f>
        <v>1086</v>
      </c>
    </row>
    <row r="146" spans="50:51" x14ac:dyDescent="0.45">
      <c r="AX146" s="567" t="s">
        <v>316</v>
      </c>
      <c r="AY146" s="568">
        <f>SUMIF(M5:M126,"Perivale",AY5:AY126)</f>
        <v>335</v>
      </c>
    </row>
    <row r="147" spans="50:51" x14ac:dyDescent="0.45">
      <c r="AX147" s="567" t="s">
        <v>321</v>
      </c>
      <c r="AY147" s="329">
        <v>2515</v>
      </c>
    </row>
  </sheetData>
  <sheetProtection algorithmName="SHA-512" hashValue="OIdK3j0hxNEtKK/L572nfSYi+08kMbflv65jdI7slCr5Mres6DijHs8Zy+eC7ph9J4UjOOIxaurqKvlAvLEa8Q==" saltValue="vHIUfgVGLMDUL9Wn6+pbtQ==" spinCount="100000" sheet="1" objects="1" scenarios="1"/>
  <autoFilter ref="M2:M163" xr:uid="{FEBE4958-7B6A-4D02-A329-3CC97DAA140D}"/>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AB80-C9B2-40DF-ADD1-524D6FA8F689}">
  <sheetPr>
    <tabColor theme="5" tint="-0.249977111117893"/>
  </sheetPr>
  <dimension ref="A2:AW27"/>
  <sheetViews>
    <sheetView zoomScale="70" zoomScaleNormal="70" workbookViewId="0">
      <pane ySplit="4" topLeftCell="A6" activePane="bottomLeft" state="frozen"/>
      <selection pane="bottomLeft"/>
    </sheetView>
  </sheetViews>
  <sheetFormatPr defaultRowHeight="14.25" x14ac:dyDescent="0.45"/>
  <cols>
    <col min="1" max="1" width="22.1328125" bestFit="1" customWidth="1"/>
    <col min="2" max="2" width="24" hidden="1" customWidth="1"/>
    <col min="3" max="3" width="24.86328125" hidden="1" customWidth="1"/>
    <col min="4" max="4" width="17.73046875" hidden="1" customWidth="1"/>
    <col min="5" max="5" width="22.1328125" bestFit="1" customWidth="1"/>
    <col min="6" max="6" width="18.73046875" bestFit="1" customWidth="1"/>
    <col min="7" max="7" width="22.3984375" bestFit="1" customWidth="1"/>
    <col min="8" max="8" width="12.86328125" bestFit="1" customWidth="1"/>
    <col min="9" max="9" width="16.3984375" bestFit="1" customWidth="1"/>
    <col min="10" max="10" width="27.86328125" bestFit="1" customWidth="1"/>
    <col min="11" max="11" width="25" bestFit="1" customWidth="1"/>
    <col min="12" max="12" width="40" bestFit="1" customWidth="1"/>
    <col min="13" max="13" width="63.1328125" bestFit="1" customWidth="1"/>
    <col min="14" max="14" width="66.3984375" bestFit="1" customWidth="1"/>
    <col min="15" max="15" width="11.86328125" customWidth="1"/>
    <col min="16" max="16" width="25.3984375" bestFit="1" customWidth="1"/>
    <col min="17" max="17" width="10.1328125" hidden="1" customWidth="1"/>
    <col min="18" max="18" width="11.3984375" hidden="1" customWidth="1"/>
    <col min="19" max="19" width="8.265625" hidden="1" customWidth="1"/>
    <col min="20" max="20" width="47.3984375" hidden="1" customWidth="1"/>
    <col min="21" max="21" width="17.3984375" bestFit="1" customWidth="1"/>
    <col min="22" max="22" width="48.265625" customWidth="1"/>
    <col min="23" max="23" width="24" customWidth="1"/>
    <col min="24" max="24" width="18.265625" bestFit="1" customWidth="1"/>
    <col min="25" max="25" width="2.86328125" style="65" customWidth="1"/>
    <col min="26" max="26" width="3" style="65" customWidth="1"/>
    <col min="27" max="27" width="2.3984375" style="65" customWidth="1"/>
    <col min="28" max="28" width="22.3984375" bestFit="1" customWidth="1"/>
    <col min="29" max="31" width="14" style="73" bestFit="1" customWidth="1"/>
    <col min="32" max="32" width="14.3984375" style="69" bestFit="1" customWidth="1"/>
    <col min="33" max="33" width="14.3984375" style="92" bestFit="1" customWidth="1"/>
    <col min="34" max="39" width="14.3984375" bestFit="1" customWidth="1"/>
    <col min="40" max="41" width="14" bestFit="1" customWidth="1"/>
    <col min="42" max="48" width="14.3984375" bestFit="1" customWidth="1"/>
    <col min="49" max="49" width="13.265625" bestFit="1" customWidth="1"/>
  </cols>
  <sheetData>
    <row r="2" spans="1:49" ht="14.65" thickBot="1" x14ac:dyDescent="0.5"/>
    <row r="3" spans="1:49" ht="14.65" thickBot="1" x14ac:dyDescent="0.5">
      <c r="AB3" s="44"/>
      <c r="AC3" s="105" t="s">
        <v>3</v>
      </c>
      <c r="AD3" s="105" t="s">
        <v>4</v>
      </c>
      <c r="AE3" s="106" t="s">
        <v>5</v>
      </c>
      <c r="AF3" s="106" t="s">
        <v>6</v>
      </c>
      <c r="AG3" s="119" t="s">
        <v>7</v>
      </c>
      <c r="AH3" s="111" t="s">
        <v>8</v>
      </c>
      <c r="AI3" s="111" t="s">
        <v>9</v>
      </c>
      <c r="AJ3" s="111" t="s">
        <v>10</v>
      </c>
      <c r="AK3" s="111" t="s">
        <v>11</v>
      </c>
      <c r="AL3" s="112" t="s">
        <v>12</v>
      </c>
      <c r="AM3" s="112" t="s">
        <v>13</v>
      </c>
      <c r="AN3" s="112" t="s">
        <v>14</v>
      </c>
      <c r="AO3" s="112" t="s">
        <v>15</v>
      </c>
      <c r="AP3" s="112" t="s">
        <v>16</v>
      </c>
      <c r="AQ3" s="118" t="s">
        <v>17</v>
      </c>
      <c r="AR3" s="118" t="s">
        <v>18</v>
      </c>
      <c r="AS3" s="118" t="s">
        <v>19</v>
      </c>
      <c r="AT3" s="118" t="s">
        <v>20</v>
      </c>
      <c r="AU3" s="118" t="s">
        <v>21</v>
      </c>
      <c r="AV3" s="118" t="s">
        <v>440</v>
      </c>
    </row>
    <row r="4" spans="1:49" ht="28.9" thickBot="1" x14ac:dyDescent="0.5">
      <c r="A4" s="27" t="s">
        <v>441</v>
      </c>
      <c r="B4" s="26" t="s">
        <v>1007</v>
      </c>
      <c r="C4" s="27" t="s">
        <v>47</v>
      </c>
      <c r="D4" s="27" t="s">
        <v>571</v>
      </c>
      <c r="E4" s="29" t="s">
        <v>80</v>
      </c>
      <c r="F4" s="29" t="s">
        <v>81</v>
      </c>
      <c r="G4" s="29" t="s">
        <v>82</v>
      </c>
      <c r="H4" s="29" t="s">
        <v>83</v>
      </c>
      <c r="I4" s="29" t="s">
        <v>414</v>
      </c>
      <c r="J4" s="29" t="s">
        <v>415</v>
      </c>
      <c r="K4" s="29" t="s">
        <v>84</v>
      </c>
      <c r="L4" s="26" t="s">
        <v>575</v>
      </c>
      <c r="M4" s="26" t="s">
        <v>1008</v>
      </c>
      <c r="N4" s="26" t="s">
        <v>1009</v>
      </c>
      <c r="O4" s="26" t="s">
        <v>54</v>
      </c>
      <c r="P4" s="26" t="s">
        <v>55</v>
      </c>
      <c r="Q4" s="26" t="s">
        <v>56</v>
      </c>
      <c r="R4" s="26" t="s">
        <v>57</v>
      </c>
      <c r="S4" s="26" t="s">
        <v>58</v>
      </c>
      <c r="T4" s="26" t="s">
        <v>578</v>
      </c>
      <c r="U4" s="26" t="s">
        <v>579</v>
      </c>
      <c r="V4" s="29" t="s">
        <v>65</v>
      </c>
      <c r="W4" s="84" t="s">
        <v>416</v>
      </c>
      <c r="X4" s="84" t="s">
        <v>139</v>
      </c>
      <c r="Y4" s="342"/>
      <c r="Z4" s="342"/>
      <c r="AA4" s="342"/>
      <c r="AB4" s="343" t="s">
        <v>22</v>
      </c>
      <c r="AC4" s="107">
        <v>-4</v>
      </c>
      <c r="AD4" s="108">
        <v>-3</v>
      </c>
      <c r="AE4" s="455">
        <v>-2</v>
      </c>
      <c r="AF4" s="456">
        <v>-1</v>
      </c>
      <c r="AG4" s="491">
        <v>0</v>
      </c>
      <c r="AH4" s="458">
        <v>1</v>
      </c>
      <c r="AI4" s="458">
        <v>2</v>
      </c>
      <c r="AJ4" s="458">
        <v>3</v>
      </c>
      <c r="AK4" s="458">
        <v>4</v>
      </c>
      <c r="AL4" s="459">
        <v>5</v>
      </c>
      <c r="AM4" s="459">
        <v>6</v>
      </c>
      <c r="AN4" s="459">
        <v>7</v>
      </c>
      <c r="AO4" s="459">
        <v>8</v>
      </c>
      <c r="AP4" s="459">
        <v>9</v>
      </c>
      <c r="AQ4" s="460">
        <v>10</v>
      </c>
      <c r="AR4" s="460">
        <v>11</v>
      </c>
      <c r="AS4" s="460">
        <v>12</v>
      </c>
      <c r="AT4" s="460">
        <v>13</v>
      </c>
      <c r="AU4" s="460">
        <v>14</v>
      </c>
      <c r="AV4" s="460">
        <v>15</v>
      </c>
      <c r="AW4" s="2" t="s">
        <v>140</v>
      </c>
    </row>
    <row r="5" spans="1:49" ht="42.75" hidden="1" x14ac:dyDescent="0.45">
      <c r="A5" s="507">
        <v>1</v>
      </c>
      <c r="B5" s="507" t="s">
        <v>915</v>
      </c>
      <c r="C5" s="573" t="s">
        <v>1240</v>
      </c>
      <c r="D5" s="573" t="s">
        <v>1241</v>
      </c>
      <c r="E5" s="510">
        <v>0</v>
      </c>
      <c r="F5" s="510">
        <v>0</v>
      </c>
      <c r="G5" s="510">
        <v>0</v>
      </c>
      <c r="H5" s="510">
        <v>0</v>
      </c>
      <c r="I5" s="510">
        <v>0</v>
      </c>
      <c r="J5" s="510">
        <v>0</v>
      </c>
      <c r="K5" s="510" t="s">
        <v>157</v>
      </c>
      <c r="L5" s="510" t="s">
        <v>588</v>
      </c>
      <c r="M5" s="510">
        <v>0</v>
      </c>
      <c r="N5" s="510">
        <v>0</v>
      </c>
      <c r="O5" s="574" t="s">
        <v>305</v>
      </c>
      <c r="P5" s="575" t="s">
        <v>306</v>
      </c>
      <c r="Q5" s="576"/>
      <c r="R5" s="576"/>
      <c r="S5" s="576"/>
      <c r="T5" s="576"/>
      <c r="U5" s="575" t="s">
        <v>1242</v>
      </c>
      <c r="V5" s="577" t="s">
        <v>1243</v>
      </c>
      <c r="W5" s="510">
        <v>0</v>
      </c>
      <c r="X5" s="510" t="s">
        <v>38</v>
      </c>
      <c r="Y5" s="358"/>
      <c r="Z5" s="358"/>
      <c r="AA5" s="358"/>
      <c r="AB5" s="359"/>
      <c r="AC5" s="452"/>
      <c r="AD5" s="452"/>
      <c r="AE5" s="452"/>
      <c r="AF5" s="452"/>
      <c r="AG5" s="489"/>
      <c r="AH5" s="589">
        <v>0</v>
      </c>
      <c r="AI5" s="589">
        <v>0</v>
      </c>
      <c r="AJ5" s="589">
        <v>0</v>
      </c>
      <c r="AK5" s="589">
        <v>0</v>
      </c>
      <c r="AL5" s="589">
        <v>0</v>
      </c>
      <c r="AM5" s="589">
        <v>0</v>
      </c>
      <c r="AN5" s="589">
        <v>0</v>
      </c>
      <c r="AO5" s="589">
        <v>0</v>
      </c>
      <c r="AP5" s="589">
        <v>0</v>
      </c>
      <c r="AQ5" s="589">
        <v>0</v>
      </c>
      <c r="AR5" s="589">
        <v>0</v>
      </c>
      <c r="AS5" s="589">
        <v>0</v>
      </c>
      <c r="AT5" s="589">
        <v>0</v>
      </c>
      <c r="AU5" s="589">
        <v>0</v>
      </c>
      <c r="AV5" s="589">
        <v>0</v>
      </c>
      <c r="AW5" s="359">
        <f>SUM(AH5:AV5)</f>
        <v>0</v>
      </c>
    </row>
    <row r="6" spans="1:49" x14ac:dyDescent="0.45">
      <c r="A6" s="359"/>
      <c r="B6" s="345"/>
      <c r="C6" s="345"/>
      <c r="D6" s="463"/>
      <c r="E6" s="351"/>
      <c r="F6" s="351"/>
      <c r="G6" s="351"/>
      <c r="H6" s="351"/>
      <c r="I6" s="351"/>
      <c r="J6" s="351"/>
      <c r="K6" s="351"/>
      <c r="L6" s="351"/>
      <c r="M6" s="351"/>
      <c r="N6" s="351"/>
      <c r="O6" s="464"/>
      <c r="P6" s="464"/>
      <c r="Q6" s="465"/>
      <c r="R6" s="465"/>
      <c r="S6" s="465"/>
      <c r="T6" s="465"/>
      <c r="U6" s="464"/>
      <c r="V6" s="570"/>
      <c r="W6" s="359"/>
      <c r="X6" s="359"/>
      <c r="Y6" s="358"/>
      <c r="Z6" s="358"/>
      <c r="AA6" s="358"/>
      <c r="AB6" s="362" t="s">
        <v>69</v>
      </c>
      <c r="AC6" s="506"/>
      <c r="AD6" s="506"/>
      <c r="AE6" s="506"/>
      <c r="AF6" s="506"/>
      <c r="AG6" s="571"/>
      <c r="AH6" s="572">
        <f t="shared" ref="AH6:AV6" si="0">SUM(AH5:AH5)</f>
        <v>0</v>
      </c>
      <c r="AI6" s="572">
        <f t="shared" si="0"/>
        <v>0</v>
      </c>
      <c r="AJ6" s="572">
        <f t="shared" si="0"/>
        <v>0</v>
      </c>
      <c r="AK6" s="572">
        <f t="shared" si="0"/>
        <v>0</v>
      </c>
      <c r="AL6" s="572">
        <f t="shared" si="0"/>
        <v>0</v>
      </c>
      <c r="AM6" s="572">
        <f t="shared" si="0"/>
        <v>0</v>
      </c>
      <c r="AN6" s="572">
        <f t="shared" si="0"/>
        <v>0</v>
      </c>
      <c r="AO6" s="572">
        <f t="shared" si="0"/>
        <v>0</v>
      </c>
      <c r="AP6" s="572">
        <f t="shared" si="0"/>
        <v>0</v>
      </c>
      <c r="AQ6" s="572">
        <f t="shared" si="0"/>
        <v>0</v>
      </c>
      <c r="AR6" s="572">
        <f t="shared" si="0"/>
        <v>0</v>
      </c>
      <c r="AS6" s="572">
        <f t="shared" si="0"/>
        <v>0</v>
      </c>
      <c r="AT6" s="572">
        <f t="shared" si="0"/>
        <v>0</v>
      </c>
      <c r="AU6" s="572">
        <f t="shared" si="0"/>
        <v>0</v>
      </c>
      <c r="AV6" s="572">
        <f t="shared" si="0"/>
        <v>0</v>
      </c>
      <c r="AW6" s="359"/>
    </row>
    <row r="7" spans="1:49" x14ac:dyDescent="0.45">
      <c r="B7" s="578"/>
      <c r="C7" s="579"/>
      <c r="D7" s="583"/>
      <c r="E7" s="580"/>
      <c r="F7" s="580"/>
      <c r="G7" s="581"/>
      <c r="H7" s="42"/>
      <c r="I7" s="42"/>
      <c r="J7" s="42"/>
      <c r="K7" s="42"/>
      <c r="L7" s="42"/>
      <c r="M7" s="42"/>
      <c r="N7" s="42"/>
      <c r="O7" s="585"/>
      <c r="P7" s="585"/>
      <c r="Q7" s="586"/>
      <c r="R7" s="586"/>
      <c r="S7" s="586"/>
      <c r="T7" s="586"/>
      <c r="U7" s="585"/>
      <c r="V7" s="587"/>
      <c r="Y7" s="462"/>
      <c r="Z7" s="462"/>
      <c r="AA7" s="462"/>
    </row>
    <row r="8" spans="1:49" x14ac:dyDescent="0.45">
      <c r="B8" s="51"/>
      <c r="C8" s="582"/>
      <c r="D8" s="584"/>
      <c r="E8" s="143"/>
      <c r="F8" s="143"/>
      <c r="G8" s="42"/>
      <c r="H8" s="42"/>
      <c r="I8" s="42"/>
      <c r="J8" s="42"/>
      <c r="K8" s="42"/>
      <c r="L8" s="42"/>
      <c r="M8" s="42"/>
      <c r="N8" s="42"/>
      <c r="O8" s="137"/>
      <c r="P8" s="137"/>
      <c r="Q8" s="138"/>
      <c r="R8" s="138"/>
      <c r="S8" s="138"/>
      <c r="T8" s="138"/>
      <c r="U8" s="137"/>
      <c r="V8" s="588"/>
      <c r="Y8" s="67"/>
      <c r="Z8" s="67"/>
      <c r="AA8" s="67"/>
    </row>
    <row r="20" spans="48:49" x14ac:dyDescent="0.45">
      <c r="AV20" s="565" t="s">
        <v>1414</v>
      </c>
      <c r="AW20" s="569"/>
    </row>
    <row r="21" spans="48:49" x14ac:dyDescent="0.45">
      <c r="AV21" s="567" t="s">
        <v>146</v>
      </c>
      <c r="AW21" s="568">
        <f>SUMIF(P5:P5,"Acton",AW5:AW5)</f>
        <v>0</v>
      </c>
    </row>
    <row r="22" spans="48:49" x14ac:dyDescent="0.45">
      <c r="AV22" s="567" t="s">
        <v>197</v>
      </c>
      <c r="AW22" s="568">
        <f>SUMIF(P5:P5,"Ealing",AW5:AW5)</f>
        <v>0</v>
      </c>
    </row>
    <row r="23" spans="48:49" x14ac:dyDescent="0.45">
      <c r="AV23" s="567" t="s">
        <v>250</v>
      </c>
      <c r="AW23" s="568">
        <f>SUMIF(P5:P5,"Greenford",AW5:AW5)</f>
        <v>0</v>
      </c>
    </row>
    <row r="24" spans="48:49" x14ac:dyDescent="0.45">
      <c r="AV24" s="567" t="s">
        <v>272</v>
      </c>
      <c r="AW24" s="568">
        <f>SUMIF(P5:P5,"Hanwell",AW5:AW5)</f>
        <v>0</v>
      </c>
    </row>
    <row r="25" spans="48:49" x14ac:dyDescent="0.45">
      <c r="AV25" s="567" t="s">
        <v>306</v>
      </c>
      <c r="AW25" s="568">
        <f>SUMIF(P5:P5,"Northolt",AW5:AW5)</f>
        <v>0</v>
      </c>
    </row>
    <row r="26" spans="48:49" x14ac:dyDescent="0.45">
      <c r="AV26" s="567" t="s">
        <v>316</v>
      </c>
      <c r="AW26" s="568">
        <f>SUMIF(P5:P5,"Perivale",AW5:AW5)</f>
        <v>0</v>
      </c>
    </row>
    <row r="27" spans="48:49" x14ac:dyDescent="0.45">
      <c r="AV27" s="567" t="s">
        <v>321</v>
      </c>
      <c r="AW27" s="568">
        <f>SUMIF(P5:P5,"Southall",AW5:AW5)</f>
        <v>0</v>
      </c>
    </row>
  </sheetData>
  <sheetProtection algorithmName="SHA-512" hashValue="j+VSfmruFoDGodixQNAQgquVm2Ng5Ztoo/ImdSZtwQInTHMxofEzN8kwTu5c5OE+zNu+z3urk5eUD0XtHtl9aQ==" saltValue="tb6xEfUUxmQbMcZCRnR5Wg=="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5004-5AA0-43D6-9254-CE8DF291791E}">
  <sheetPr>
    <tabColor rgb="FFFFFF00"/>
  </sheetPr>
  <dimension ref="A2:BS27"/>
  <sheetViews>
    <sheetView zoomScale="70" zoomScaleNormal="70" workbookViewId="0">
      <pane ySplit="4" topLeftCell="A5" activePane="bottomLeft" state="frozen"/>
      <selection activeCell="K1" sqref="K1"/>
      <selection pane="bottomLeft"/>
    </sheetView>
  </sheetViews>
  <sheetFormatPr defaultRowHeight="14.25" x14ac:dyDescent="0.45"/>
  <cols>
    <col min="1" max="1" width="29.73046875" bestFit="1" customWidth="1"/>
    <col min="2" max="2" width="18.86328125" hidden="1" customWidth="1"/>
    <col min="3" max="3" width="24.3984375" hidden="1" customWidth="1"/>
    <col min="4" max="4" width="22.59765625" customWidth="1"/>
    <col min="5" max="5" width="32.86328125" customWidth="1"/>
    <col min="6" max="6" width="32.59765625" customWidth="1"/>
    <col min="7" max="8" width="18.59765625" customWidth="1"/>
    <col min="9" max="9" width="25.3984375" bestFit="1" customWidth="1"/>
    <col min="10" max="10" width="40.59765625" hidden="1" customWidth="1"/>
    <col min="11" max="11" width="64.1328125" bestFit="1" customWidth="1"/>
    <col min="12" max="12" width="67.3984375" bestFit="1" customWidth="1"/>
    <col min="13" max="13" width="24.1328125" customWidth="1"/>
    <col min="14" max="14" width="25.73046875" customWidth="1"/>
    <col min="15" max="17" width="0" hidden="1" customWidth="1"/>
    <col min="18" max="18" width="16.1328125" customWidth="1"/>
    <col min="19" max="19" width="29.59765625" customWidth="1"/>
    <col min="20" max="20" width="24" customWidth="1"/>
    <col min="21" max="23" width="24" hidden="1" customWidth="1"/>
    <col min="24" max="24" width="24" customWidth="1"/>
    <col min="25" max="25" width="2.86328125" style="65" customWidth="1"/>
    <col min="26" max="26" width="3" style="65" customWidth="1"/>
    <col min="27" max="27" width="2.3984375" style="65" customWidth="1"/>
    <col min="28" max="28" width="22.3984375" bestFit="1" customWidth="1"/>
    <col min="29" max="31" width="14.265625" style="73" bestFit="1" customWidth="1"/>
    <col min="32" max="32" width="14.59765625" style="69" bestFit="1" customWidth="1"/>
    <col min="33" max="33" width="14.59765625" style="92" bestFit="1" customWidth="1"/>
    <col min="34" max="39" width="14.59765625" bestFit="1" customWidth="1"/>
    <col min="40" max="41" width="14.265625" bestFit="1" customWidth="1"/>
    <col min="42" max="47" width="14.59765625" bestFit="1" customWidth="1"/>
    <col min="48" max="48" width="14.59765625" customWidth="1"/>
    <col min="49" max="49" width="11.1328125" bestFit="1" customWidth="1"/>
    <col min="50" max="50" width="9.1328125" style="234"/>
    <col min="51" max="71" width="0" hidden="1" customWidth="1"/>
  </cols>
  <sheetData>
    <row r="2" spans="1:71" ht="14.65" thickBot="1" x14ac:dyDescent="0.5">
      <c r="AY2" s="231" t="s">
        <v>1542</v>
      </c>
    </row>
    <row r="3" spans="1:71" ht="14.65" thickBot="1" x14ac:dyDescent="0.5">
      <c r="AB3" s="44"/>
      <c r="AC3" s="105" t="s">
        <v>3</v>
      </c>
      <c r="AD3" s="105" t="s">
        <v>4</v>
      </c>
      <c r="AE3" s="106" t="s">
        <v>5</v>
      </c>
      <c r="AF3" s="106" t="s">
        <v>6</v>
      </c>
      <c r="AG3" s="119" t="s">
        <v>7</v>
      </c>
      <c r="AH3" s="111" t="s">
        <v>8</v>
      </c>
      <c r="AI3" s="111" t="s">
        <v>9</v>
      </c>
      <c r="AJ3" s="111" t="s">
        <v>10</v>
      </c>
      <c r="AK3" s="111" t="s">
        <v>11</v>
      </c>
      <c r="AL3" s="111" t="s">
        <v>12</v>
      </c>
      <c r="AM3" s="112" t="s">
        <v>13</v>
      </c>
      <c r="AN3" s="112" t="s">
        <v>14</v>
      </c>
      <c r="AO3" s="112" t="s">
        <v>15</v>
      </c>
      <c r="AP3" s="112" t="s">
        <v>16</v>
      </c>
      <c r="AQ3" s="112" t="s">
        <v>17</v>
      </c>
      <c r="AR3" s="118" t="s">
        <v>18</v>
      </c>
      <c r="AS3" s="118" t="s">
        <v>19</v>
      </c>
      <c r="AT3" s="118" t="s">
        <v>20</v>
      </c>
      <c r="AU3" s="118" t="s">
        <v>21</v>
      </c>
      <c r="AV3" s="118" t="s">
        <v>440</v>
      </c>
      <c r="AY3" s="44"/>
      <c r="AZ3" s="105" t="s">
        <v>3</v>
      </c>
      <c r="BA3" s="105" t="s">
        <v>4</v>
      </c>
      <c r="BB3" s="106" t="s">
        <v>5</v>
      </c>
      <c r="BC3" s="110" t="s">
        <v>6</v>
      </c>
      <c r="BD3" s="111" t="s">
        <v>7</v>
      </c>
      <c r="BE3" s="111" t="s">
        <v>8</v>
      </c>
      <c r="BF3" s="111" t="s">
        <v>9</v>
      </c>
      <c r="BG3" s="111" t="s">
        <v>10</v>
      </c>
      <c r="BH3" s="111" t="s">
        <v>11</v>
      </c>
      <c r="BI3" s="112" t="s">
        <v>12</v>
      </c>
      <c r="BJ3" s="112" t="s">
        <v>13</v>
      </c>
      <c r="BK3" s="112" t="s">
        <v>14</v>
      </c>
      <c r="BL3" s="112" t="s">
        <v>15</v>
      </c>
      <c r="BM3" s="112" t="s">
        <v>16</v>
      </c>
      <c r="BN3" s="118" t="s">
        <v>17</v>
      </c>
      <c r="BO3" s="118" t="s">
        <v>18</v>
      </c>
      <c r="BP3" s="118" t="s">
        <v>19</v>
      </c>
      <c r="BQ3" s="118" t="s">
        <v>20</v>
      </c>
      <c r="BR3" s="118" t="s">
        <v>21</v>
      </c>
    </row>
    <row r="4" spans="1:71" ht="43.5" customHeight="1" thickBot="1" x14ac:dyDescent="0.5">
      <c r="A4" s="29" t="s">
        <v>1543</v>
      </c>
      <c r="B4" s="26" t="s">
        <v>1010</v>
      </c>
      <c r="C4" s="29" t="s">
        <v>47</v>
      </c>
      <c r="D4" s="29" t="s">
        <v>571</v>
      </c>
      <c r="E4" s="29" t="s">
        <v>572</v>
      </c>
      <c r="F4" s="29" t="s">
        <v>573</v>
      </c>
      <c r="G4" s="29" t="s">
        <v>1011</v>
      </c>
      <c r="H4" s="29" t="s">
        <v>83</v>
      </c>
      <c r="I4" s="29" t="s">
        <v>84</v>
      </c>
      <c r="J4" s="26" t="s">
        <v>575</v>
      </c>
      <c r="K4" s="26" t="s">
        <v>1008</v>
      </c>
      <c r="L4" s="26" t="s">
        <v>1009</v>
      </c>
      <c r="M4" s="26" t="s">
        <v>54</v>
      </c>
      <c r="N4" s="26" t="s">
        <v>55</v>
      </c>
      <c r="O4" s="26" t="s">
        <v>56</v>
      </c>
      <c r="P4" s="26" t="s">
        <v>57</v>
      </c>
      <c r="Q4" s="26" t="s">
        <v>58</v>
      </c>
      <c r="R4" s="26" t="s">
        <v>579</v>
      </c>
      <c r="S4" s="29" t="s">
        <v>65</v>
      </c>
      <c r="T4" s="84" t="s">
        <v>416</v>
      </c>
      <c r="U4" s="562" t="s">
        <v>580</v>
      </c>
      <c r="V4" s="562" t="s">
        <v>583</v>
      </c>
      <c r="W4" s="562" t="s">
        <v>584</v>
      </c>
      <c r="X4" s="84" t="s">
        <v>139</v>
      </c>
      <c r="Y4" s="342"/>
      <c r="Z4" s="342"/>
      <c r="AA4" s="342"/>
      <c r="AB4" s="343" t="s">
        <v>22</v>
      </c>
      <c r="AC4" s="107">
        <v>-4</v>
      </c>
      <c r="AD4" s="108">
        <v>-3</v>
      </c>
      <c r="AE4" s="455">
        <v>-2</v>
      </c>
      <c r="AF4" s="456">
        <v>-1</v>
      </c>
      <c r="AG4" s="491">
        <v>0</v>
      </c>
      <c r="AH4" s="458">
        <v>1</v>
      </c>
      <c r="AI4" s="458">
        <v>2</v>
      </c>
      <c r="AJ4" s="458">
        <v>3</v>
      </c>
      <c r="AK4" s="458">
        <v>4</v>
      </c>
      <c r="AL4" s="458">
        <v>5</v>
      </c>
      <c r="AM4" s="459">
        <v>6</v>
      </c>
      <c r="AN4" s="459">
        <v>7</v>
      </c>
      <c r="AO4" s="459">
        <v>8</v>
      </c>
      <c r="AP4" s="459">
        <v>9</v>
      </c>
      <c r="AQ4" s="459">
        <v>10</v>
      </c>
      <c r="AR4" s="460">
        <v>11</v>
      </c>
      <c r="AS4" s="460">
        <v>12</v>
      </c>
      <c r="AT4" s="460">
        <v>13</v>
      </c>
      <c r="AU4" s="460">
        <v>14</v>
      </c>
      <c r="AV4" s="460">
        <v>15</v>
      </c>
      <c r="AW4" s="590" t="s">
        <v>140</v>
      </c>
      <c r="AY4" s="47" t="s">
        <v>22</v>
      </c>
      <c r="AZ4" s="107">
        <v>-3</v>
      </c>
      <c r="BA4" s="108">
        <v>-2</v>
      </c>
      <c r="BB4" s="109">
        <v>-1</v>
      </c>
      <c r="BC4" s="110">
        <v>0</v>
      </c>
      <c r="BD4" s="111">
        <v>1</v>
      </c>
      <c r="BE4" s="111">
        <v>2</v>
      </c>
      <c r="BF4" s="111">
        <v>3</v>
      </c>
      <c r="BG4" s="111">
        <v>4</v>
      </c>
      <c r="BH4" s="111">
        <v>5</v>
      </c>
      <c r="BI4" s="112">
        <v>6</v>
      </c>
      <c r="BJ4" s="112">
        <v>7</v>
      </c>
      <c r="BK4" s="112">
        <v>8</v>
      </c>
      <c r="BL4" s="112">
        <v>9</v>
      </c>
      <c r="BM4" s="112">
        <v>10</v>
      </c>
      <c r="BN4" s="118">
        <v>11</v>
      </c>
      <c r="BO4" s="118">
        <v>12</v>
      </c>
      <c r="BP4" s="118">
        <v>13</v>
      </c>
      <c r="BQ4" s="118">
        <v>14</v>
      </c>
      <c r="BR4" s="118">
        <v>15</v>
      </c>
      <c r="BS4" s="233" t="s">
        <v>141</v>
      </c>
    </row>
    <row r="5" spans="1:71" ht="129.75" customHeight="1" x14ac:dyDescent="0.45">
      <c r="A5" s="436">
        <v>1</v>
      </c>
      <c r="B5" s="559" t="s">
        <v>1447</v>
      </c>
      <c r="C5" s="559" t="s">
        <v>1012</v>
      </c>
      <c r="D5" s="594" t="s">
        <v>1013</v>
      </c>
      <c r="E5" s="442"/>
      <c r="F5" s="442">
        <v>1725</v>
      </c>
      <c r="G5" s="442"/>
      <c r="H5" s="442"/>
      <c r="I5" s="442"/>
      <c r="J5" s="595" t="s">
        <v>1533</v>
      </c>
      <c r="K5" s="442"/>
      <c r="L5" s="596">
        <v>1725</v>
      </c>
      <c r="M5" s="484" t="s">
        <v>145</v>
      </c>
      <c r="N5" s="484" t="s">
        <v>146</v>
      </c>
      <c r="O5" s="485"/>
      <c r="P5" s="485"/>
      <c r="Q5" s="485"/>
      <c r="R5" s="484"/>
      <c r="S5" s="597" t="s">
        <v>1014</v>
      </c>
      <c r="T5" s="596">
        <v>1725</v>
      </c>
      <c r="U5" s="442"/>
      <c r="V5" s="442"/>
      <c r="W5" s="442"/>
      <c r="X5" s="598" t="s">
        <v>1333</v>
      </c>
      <c r="Y5" s="358"/>
      <c r="Z5" s="358"/>
      <c r="AA5" s="358"/>
      <c r="AB5" s="359"/>
      <c r="AC5" s="452"/>
      <c r="AD5" s="452"/>
      <c r="AE5" s="452"/>
      <c r="AF5" s="452"/>
      <c r="AG5" s="489"/>
      <c r="AH5" s="442">
        <v>0</v>
      </c>
      <c r="AI5" s="442">
        <v>0</v>
      </c>
      <c r="AJ5" s="442">
        <v>0</v>
      </c>
      <c r="AK5" s="442">
        <v>0</v>
      </c>
      <c r="AL5" s="445">
        <v>0</v>
      </c>
      <c r="AM5" s="445">
        <v>172</v>
      </c>
      <c r="AN5" s="445">
        <v>172</v>
      </c>
      <c r="AO5" s="445">
        <v>172</v>
      </c>
      <c r="AP5" s="445">
        <v>172</v>
      </c>
      <c r="AQ5" s="445">
        <v>172</v>
      </c>
      <c r="AR5" s="445">
        <v>173</v>
      </c>
      <c r="AS5" s="445">
        <v>173</v>
      </c>
      <c r="AT5" s="445">
        <v>173</v>
      </c>
      <c r="AU5" s="445">
        <v>173</v>
      </c>
      <c r="AV5" s="445">
        <v>173</v>
      </c>
      <c r="AW5" s="593">
        <f>SUM(AG5:AV5)</f>
        <v>1725</v>
      </c>
    </row>
    <row r="6" spans="1:71" ht="28.5" x14ac:dyDescent="0.45">
      <c r="A6" s="345">
        <v>2</v>
      </c>
      <c r="B6" s="541" t="s">
        <v>1448</v>
      </c>
      <c r="C6" s="541" t="s">
        <v>1015</v>
      </c>
      <c r="D6" s="591" t="s">
        <v>1013</v>
      </c>
      <c r="E6" s="351"/>
      <c r="F6" s="351">
        <v>119</v>
      </c>
      <c r="G6" s="351"/>
      <c r="H6" s="351"/>
      <c r="I6" s="351"/>
      <c r="J6" s="328" t="s">
        <v>1016</v>
      </c>
      <c r="K6" s="351"/>
      <c r="L6" s="351">
        <v>119</v>
      </c>
      <c r="M6" s="464" t="s">
        <v>145</v>
      </c>
      <c r="N6" s="464" t="s">
        <v>146</v>
      </c>
      <c r="O6" s="465"/>
      <c r="P6" s="465"/>
      <c r="Q6" s="465"/>
      <c r="R6" s="464"/>
      <c r="S6" s="592" t="s">
        <v>1017</v>
      </c>
      <c r="T6" s="351">
        <v>119</v>
      </c>
      <c r="U6" s="351"/>
      <c r="V6" s="351"/>
      <c r="W6" s="351"/>
      <c r="X6" s="373" t="s">
        <v>1018</v>
      </c>
      <c r="Y6" s="358"/>
      <c r="Z6" s="358"/>
      <c r="AA6" s="358"/>
      <c r="AB6" s="359"/>
      <c r="AC6" s="497"/>
      <c r="AD6" s="497"/>
      <c r="AE6" s="497"/>
      <c r="AF6" s="360"/>
      <c r="AG6" s="468"/>
      <c r="AH6" s="351">
        <v>0</v>
      </c>
      <c r="AI6" s="351">
        <v>0</v>
      </c>
      <c r="AJ6" s="351">
        <v>0</v>
      </c>
      <c r="AK6" s="351">
        <v>0</v>
      </c>
      <c r="AL6" s="351">
        <v>0</v>
      </c>
      <c r="AM6" s="351">
        <v>0</v>
      </c>
      <c r="AN6" s="328">
        <v>0</v>
      </c>
      <c r="AO6" s="328">
        <v>0</v>
      </c>
      <c r="AP6" s="328">
        <v>23</v>
      </c>
      <c r="AQ6" s="328">
        <v>24</v>
      </c>
      <c r="AR6" s="328">
        <v>24</v>
      </c>
      <c r="AS6" s="328">
        <v>24</v>
      </c>
      <c r="AT6" s="328">
        <v>24</v>
      </c>
      <c r="AU6" s="328">
        <v>0</v>
      </c>
      <c r="AV6" s="328">
        <v>0</v>
      </c>
      <c r="AW6" s="593">
        <f>SUM(AG6:AV6)</f>
        <v>119</v>
      </c>
    </row>
    <row r="7" spans="1:71" ht="28.5" x14ac:dyDescent="0.45">
      <c r="A7" s="345">
        <v>3</v>
      </c>
      <c r="B7" s="541" t="s">
        <v>1449</v>
      </c>
      <c r="C7" s="540" t="s">
        <v>1019</v>
      </c>
      <c r="D7" s="591" t="s">
        <v>1013</v>
      </c>
      <c r="E7" s="351"/>
      <c r="F7" s="351">
        <v>319</v>
      </c>
      <c r="G7" s="351"/>
      <c r="H7" s="351"/>
      <c r="I7" s="351"/>
      <c r="J7" s="351"/>
      <c r="K7" s="351"/>
      <c r="L7" s="351">
        <v>319</v>
      </c>
      <c r="M7" s="464" t="s">
        <v>218</v>
      </c>
      <c r="N7" s="464" t="s">
        <v>197</v>
      </c>
      <c r="O7" s="465"/>
      <c r="P7" s="465"/>
      <c r="Q7" s="465"/>
      <c r="R7" s="464"/>
      <c r="S7" s="592" t="s">
        <v>1017</v>
      </c>
      <c r="T7" s="351">
        <v>319</v>
      </c>
      <c r="U7" s="351"/>
      <c r="V7" s="351"/>
      <c r="W7" s="351"/>
      <c r="X7" s="373" t="s">
        <v>1020</v>
      </c>
      <c r="Y7" s="358"/>
      <c r="Z7" s="358"/>
      <c r="AA7" s="358"/>
      <c r="AB7" s="359"/>
      <c r="AC7" s="497"/>
      <c r="AD7" s="497"/>
      <c r="AE7" s="497"/>
      <c r="AF7" s="360"/>
      <c r="AG7" s="468"/>
      <c r="AH7" s="351">
        <v>0</v>
      </c>
      <c r="AI7" s="351">
        <v>0</v>
      </c>
      <c r="AJ7" s="351">
        <v>0</v>
      </c>
      <c r="AK7" s="351">
        <v>0</v>
      </c>
      <c r="AL7" s="351">
        <v>0</v>
      </c>
      <c r="AM7" s="351">
        <v>0</v>
      </c>
      <c r="AN7" s="328">
        <v>0</v>
      </c>
      <c r="AO7" s="328">
        <v>0</v>
      </c>
      <c r="AP7" s="328">
        <v>45</v>
      </c>
      <c r="AQ7" s="328">
        <v>45</v>
      </c>
      <c r="AR7" s="328">
        <v>45</v>
      </c>
      <c r="AS7" s="328">
        <v>46</v>
      </c>
      <c r="AT7" s="328">
        <v>46</v>
      </c>
      <c r="AU7" s="328">
        <v>46</v>
      </c>
      <c r="AV7" s="328">
        <v>46</v>
      </c>
      <c r="AW7" s="593">
        <f t="shared" ref="AW7:AW11" si="0">SUM(AG7:AV7)</f>
        <v>319</v>
      </c>
    </row>
    <row r="8" spans="1:71" ht="28.5" x14ac:dyDescent="0.45">
      <c r="A8" s="345">
        <v>4</v>
      </c>
      <c r="B8" s="541" t="s">
        <v>1450</v>
      </c>
      <c r="C8" s="541" t="s">
        <v>1021</v>
      </c>
      <c r="D8" s="591" t="s">
        <v>1013</v>
      </c>
      <c r="E8" s="351"/>
      <c r="F8" s="351">
        <v>153</v>
      </c>
      <c r="G8" s="351"/>
      <c r="H8" s="351"/>
      <c r="I8" s="351"/>
      <c r="J8" s="351"/>
      <c r="K8" s="351"/>
      <c r="L8" s="351">
        <v>153</v>
      </c>
      <c r="M8" s="464" t="s">
        <v>203</v>
      </c>
      <c r="N8" s="464" t="s">
        <v>272</v>
      </c>
      <c r="O8" s="465"/>
      <c r="P8" s="465"/>
      <c r="Q8" s="465"/>
      <c r="R8" s="464"/>
      <c r="S8" s="592" t="s">
        <v>1017</v>
      </c>
      <c r="T8" s="351">
        <v>153</v>
      </c>
      <c r="U8" s="351"/>
      <c r="V8" s="351"/>
      <c r="W8" s="351"/>
      <c r="X8" s="373" t="s">
        <v>1018</v>
      </c>
      <c r="Y8" s="358"/>
      <c r="Z8" s="358"/>
      <c r="AA8" s="358"/>
      <c r="AB8" s="359"/>
      <c r="AC8" s="497"/>
      <c r="AD8" s="497"/>
      <c r="AE8" s="497"/>
      <c r="AF8" s="360"/>
      <c r="AG8" s="468"/>
      <c r="AH8" s="351">
        <v>0</v>
      </c>
      <c r="AI8" s="351">
        <v>0</v>
      </c>
      <c r="AJ8" s="351">
        <v>0</v>
      </c>
      <c r="AK8" s="351">
        <v>0</v>
      </c>
      <c r="AL8" s="351">
        <v>0</v>
      </c>
      <c r="AM8" s="351">
        <v>0</v>
      </c>
      <c r="AN8" s="351">
        <v>0</v>
      </c>
      <c r="AO8" s="328">
        <v>0</v>
      </c>
      <c r="AP8" s="328">
        <v>30</v>
      </c>
      <c r="AQ8" s="328">
        <v>30</v>
      </c>
      <c r="AR8" s="328">
        <v>31</v>
      </c>
      <c r="AS8" s="328">
        <v>31</v>
      </c>
      <c r="AT8" s="328">
        <v>31</v>
      </c>
      <c r="AU8" s="328">
        <v>0</v>
      </c>
      <c r="AV8" s="328">
        <v>0</v>
      </c>
      <c r="AW8" s="593">
        <f t="shared" si="0"/>
        <v>153</v>
      </c>
    </row>
    <row r="9" spans="1:71" ht="28.5" x14ac:dyDescent="0.45">
      <c r="A9" s="345">
        <v>5</v>
      </c>
      <c r="B9" s="541" t="s">
        <v>1451</v>
      </c>
      <c r="C9" s="540" t="s">
        <v>1022</v>
      </c>
      <c r="D9" s="591" t="s">
        <v>1013</v>
      </c>
      <c r="E9" s="359"/>
      <c r="F9" s="351">
        <v>528</v>
      </c>
      <c r="G9" s="351"/>
      <c r="H9" s="359"/>
      <c r="I9" s="359"/>
      <c r="J9" s="359"/>
      <c r="K9" s="359"/>
      <c r="L9" s="351">
        <v>528</v>
      </c>
      <c r="M9" s="352" t="s">
        <v>355</v>
      </c>
      <c r="N9" s="352" t="s">
        <v>321</v>
      </c>
      <c r="O9" s="359"/>
      <c r="P9" s="359"/>
      <c r="Q9" s="359"/>
      <c r="R9" s="359"/>
      <c r="S9" s="592" t="s">
        <v>1017</v>
      </c>
      <c r="T9" s="351">
        <v>528</v>
      </c>
      <c r="U9" s="351"/>
      <c r="V9" s="351"/>
      <c r="W9" s="351"/>
      <c r="X9" s="373" t="s">
        <v>1023</v>
      </c>
      <c r="Y9" s="393"/>
      <c r="Z9" s="393"/>
      <c r="AA9" s="393"/>
      <c r="AB9" s="359"/>
      <c r="AC9" s="497"/>
      <c r="AD9" s="497"/>
      <c r="AE9" s="497"/>
      <c r="AF9" s="360"/>
      <c r="AG9" s="468"/>
      <c r="AH9" s="351">
        <v>0</v>
      </c>
      <c r="AI9" s="351">
        <v>0</v>
      </c>
      <c r="AJ9" s="351">
        <v>0</v>
      </c>
      <c r="AK9" s="351">
        <v>0</v>
      </c>
      <c r="AL9" s="351">
        <v>0</v>
      </c>
      <c r="AM9" s="351">
        <v>0</v>
      </c>
      <c r="AN9" s="351">
        <v>0</v>
      </c>
      <c r="AO9" s="328">
        <v>0</v>
      </c>
      <c r="AP9" s="328">
        <v>75</v>
      </c>
      <c r="AQ9" s="328">
        <v>75</v>
      </c>
      <c r="AR9" s="328">
        <v>75</v>
      </c>
      <c r="AS9" s="328">
        <v>75</v>
      </c>
      <c r="AT9" s="328">
        <v>76</v>
      </c>
      <c r="AU9" s="328">
        <v>76</v>
      </c>
      <c r="AV9" s="328">
        <v>76</v>
      </c>
      <c r="AW9" s="593">
        <f t="shared" si="0"/>
        <v>528</v>
      </c>
    </row>
    <row r="10" spans="1:71" ht="71.25" x14ac:dyDescent="0.45">
      <c r="A10" s="345">
        <v>6</v>
      </c>
      <c r="B10" s="541" t="s">
        <v>1452</v>
      </c>
      <c r="C10" s="540" t="s">
        <v>1024</v>
      </c>
      <c r="D10" s="591" t="s">
        <v>1013</v>
      </c>
      <c r="E10" s="359"/>
      <c r="F10" s="351">
        <v>79</v>
      </c>
      <c r="G10" s="351"/>
      <c r="H10" s="359"/>
      <c r="I10" s="359"/>
      <c r="J10" s="359"/>
      <c r="K10" s="359"/>
      <c r="L10" s="351">
        <v>79</v>
      </c>
      <c r="M10" s="352" t="s">
        <v>355</v>
      </c>
      <c r="N10" s="352" t="s">
        <v>321</v>
      </c>
      <c r="O10" s="359"/>
      <c r="P10" s="359"/>
      <c r="Q10" s="359"/>
      <c r="R10" s="359"/>
      <c r="S10" s="592" t="s">
        <v>1025</v>
      </c>
      <c r="T10" s="351">
        <v>79</v>
      </c>
      <c r="U10" s="351"/>
      <c r="V10" s="351"/>
      <c r="W10" s="351"/>
      <c r="X10" s="373" t="s">
        <v>1026</v>
      </c>
      <c r="Y10" s="393"/>
      <c r="Z10" s="393"/>
      <c r="AA10" s="393"/>
      <c r="AB10" s="359"/>
      <c r="AC10" s="497"/>
      <c r="AD10" s="497"/>
      <c r="AE10" s="497"/>
      <c r="AF10" s="360"/>
      <c r="AG10" s="468"/>
      <c r="AH10" s="351">
        <v>0</v>
      </c>
      <c r="AI10" s="351">
        <v>0</v>
      </c>
      <c r="AJ10" s="351">
        <v>0</v>
      </c>
      <c r="AK10" s="351">
        <v>0</v>
      </c>
      <c r="AL10" s="351">
        <v>0</v>
      </c>
      <c r="AM10" s="351">
        <v>0</v>
      </c>
      <c r="AN10" s="351">
        <v>0</v>
      </c>
      <c r="AO10" s="328">
        <v>0</v>
      </c>
      <c r="AP10" s="328">
        <v>19</v>
      </c>
      <c r="AQ10" s="328">
        <v>20</v>
      </c>
      <c r="AR10" s="328">
        <v>20</v>
      </c>
      <c r="AS10" s="328">
        <v>20</v>
      </c>
      <c r="AT10" s="328">
        <v>0</v>
      </c>
      <c r="AU10" s="328">
        <v>0</v>
      </c>
      <c r="AV10" s="328">
        <v>0</v>
      </c>
      <c r="AW10" s="593">
        <f t="shared" si="0"/>
        <v>79</v>
      </c>
    </row>
    <row r="11" spans="1:71" ht="71.25" x14ac:dyDescent="0.45">
      <c r="A11" s="345">
        <v>7</v>
      </c>
      <c r="B11" s="541" t="s">
        <v>1453</v>
      </c>
      <c r="C11" s="540" t="s">
        <v>1027</v>
      </c>
      <c r="D11" s="591" t="s">
        <v>1013</v>
      </c>
      <c r="E11" s="359"/>
      <c r="F11" s="351">
        <v>116</v>
      </c>
      <c r="G11" s="351"/>
      <c r="H11" s="359"/>
      <c r="I11" s="359"/>
      <c r="J11" s="359"/>
      <c r="K11" s="359"/>
      <c r="L11" s="351">
        <v>116</v>
      </c>
      <c r="M11" s="352" t="s">
        <v>823</v>
      </c>
      <c r="N11" s="352" t="s">
        <v>321</v>
      </c>
      <c r="O11" s="359"/>
      <c r="P11" s="359"/>
      <c r="Q11" s="359"/>
      <c r="R11" s="359"/>
      <c r="S11" s="349" t="s">
        <v>1028</v>
      </c>
      <c r="T11" s="351">
        <v>116</v>
      </c>
      <c r="U11" s="351"/>
      <c r="V11" s="351"/>
      <c r="W11" s="351"/>
      <c r="X11" s="373" t="s">
        <v>1018</v>
      </c>
      <c r="Y11" s="393"/>
      <c r="Z11" s="393"/>
      <c r="AA11" s="393"/>
      <c r="AB11" s="359"/>
      <c r="AC11" s="497"/>
      <c r="AD11" s="497"/>
      <c r="AE11" s="497"/>
      <c r="AF11" s="360"/>
      <c r="AG11" s="468"/>
      <c r="AH11" s="351">
        <v>0</v>
      </c>
      <c r="AI11" s="351">
        <v>0</v>
      </c>
      <c r="AJ11" s="351">
        <v>0</v>
      </c>
      <c r="AK11" s="351">
        <v>0</v>
      </c>
      <c r="AL11" s="351">
        <v>0</v>
      </c>
      <c r="AM11" s="351">
        <v>0</v>
      </c>
      <c r="AN11" s="328">
        <v>0</v>
      </c>
      <c r="AO11" s="328">
        <v>0</v>
      </c>
      <c r="AP11" s="328">
        <v>23</v>
      </c>
      <c r="AQ11" s="328">
        <v>23</v>
      </c>
      <c r="AR11" s="328">
        <v>23</v>
      </c>
      <c r="AS11" s="328">
        <v>23</v>
      </c>
      <c r="AT11" s="328">
        <v>24</v>
      </c>
      <c r="AU11" s="328">
        <v>0</v>
      </c>
      <c r="AV11" s="328">
        <v>0</v>
      </c>
      <c r="AW11" s="593">
        <f t="shared" si="0"/>
        <v>116</v>
      </c>
    </row>
    <row r="12" spans="1:71" x14ac:dyDescent="0.45">
      <c r="A12" s="359"/>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93"/>
      <c r="Z12" s="393"/>
      <c r="AA12" s="393"/>
      <c r="AB12" s="362" t="s">
        <v>69</v>
      </c>
      <c r="AC12" s="506"/>
      <c r="AD12" s="506"/>
      <c r="AE12" s="506"/>
      <c r="AF12" s="431"/>
      <c r="AG12" s="479"/>
      <c r="AH12" s="433">
        <f t="shared" ref="AH12:AV12" si="1">SUM(AH5:AH11)</f>
        <v>0</v>
      </c>
      <c r="AI12" s="433">
        <f t="shared" si="1"/>
        <v>0</v>
      </c>
      <c r="AJ12" s="433">
        <f t="shared" si="1"/>
        <v>0</v>
      </c>
      <c r="AK12" s="433">
        <f t="shared" si="1"/>
        <v>0</v>
      </c>
      <c r="AL12" s="433">
        <f t="shared" si="1"/>
        <v>0</v>
      </c>
      <c r="AM12" s="433">
        <f t="shared" si="1"/>
        <v>172</v>
      </c>
      <c r="AN12" s="433">
        <f t="shared" si="1"/>
        <v>172</v>
      </c>
      <c r="AO12" s="433">
        <f t="shared" si="1"/>
        <v>172</v>
      </c>
      <c r="AP12" s="433">
        <f t="shared" si="1"/>
        <v>387</v>
      </c>
      <c r="AQ12" s="433">
        <f t="shared" si="1"/>
        <v>389</v>
      </c>
      <c r="AR12" s="433">
        <f t="shared" si="1"/>
        <v>391</v>
      </c>
      <c r="AS12" s="433">
        <f t="shared" si="1"/>
        <v>392</v>
      </c>
      <c r="AT12" s="433">
        <f t="shared" si="1"/>
        <v>374</v>
      </c>
      <c r="AU12" s="433">
        <f t="shared" si="1"/>
        <v>295</v>
      </c>
      <c r="AV12" s="433">
        <f t="shared" si="1"/>
        <v>295</v>
      </c>
      <c r="AW12" s="362">
        <f>SUM(AH12:AV12)</f>
        <v>3039</v>
      </c>
    </row>
    <row r="20" spans="48:49" x14ac:dyDescent="0.45">
      <c r="AV20" s="565" t="s">
        <v>1414</v>
      </c>
      <c r="AW20" s="569"/>
    </row>
    <row r="21" spans="48:49" x14ac:dyDescent="0.45">
      <c r="AV21" s="567" t="s">
        <v>146</v>
      </c>
      <c r="AW21" s="568">
        <f>SUMIF(N5:N11,"Acton",AW5:AW11)</f>
        <v>1844</v>
      </c>
    </row>
    <row r="22" spans="48:49" x14ac:dyDescent="0.45">
      <c r="AV22" s="567" t="s">
        <v>197</v>
      </c>
      <c r="AW22" s="568">
        <f>SUMIF(N5:N11,"Ealing",AW5:AW11)</f>
        <v>319</v>
      </c>
    </row>
    <row r="23" spans="48:49" x14ac:dyDescent="0.45">
      <c r="AV23" s="567" t="s">
        <v>250</v>
      </c>
      <c r="AW23" s="568">
        <f>SUMIF(N5:N11,"Greenford",AW5:AW11)</f>
        <v>0</v>
      </c>
    </row>
    <row r="24" spans="48:49" x14ac:dyDescent="0.45">
      <c r="AV24" s="567" t="s">
        <v>272</v>
      </c>
      <c r="AW24" s="568">
        <f>SUMIF(N5:N11,"Hanwell",AW5:AW11)</f>
        <v>153</v>
      </c>
    </row>
    <row r="25" spans="48:49" x14ac:dyDescent="0.45">
      <c r="AV25" s="567" t="s">
        <v>306</v>
      </c>
      <c r="AW25" s="568">
        <f>SUMIF(N5:N11,"Northolt",AW5:AW11)</f>
        <v>0</v>
      </c>
    </row>
    <row r="26" spans="48:49" x14ac:dyDescent="0.45">
      <c r="AV26" s="567" t="s">
        <v>316</v>
      </c>
      <c r="AW26" s="568">
        <f>SUMIF(N5:N11,"Perivale",AW5:AW11)</f>
        <v>0</v>
      </c>
    </row>
    <row r="27" spans="48:49" x14ac:dyDescent="0.45">
      <c r="AV27" s="567" t="s">
        <v>321</v>
      </c>
      <c r="AW27" s="568">
        <f>SUMIF(N5:N11,"Southall",AW5:AW11)</f>
        <v>723</v>
      </c>
    </row>
  </sheetData>
  <sheetProtection algorithmName="SHA-512" hashValue="YEsy8TneX6EuIS25EV9BHBH203c1f25ff9BbV8Yms0lZNLHwbDivQwOOXlJPpuJi2/fzEJ+ogFrGVIrn31qP0Q==" saltValue="mYZuVrJWpTp4KjMEopEA8g==" spinCount="100000" sheet="1" objects="1" scenarios="1"/>
  <autoFilter ref="N2:N18" xr:uid="{D40A5004-5AA0-43D6-9254-CE8DF291791E}"/>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6B271-53D6-40B1-8B98-FFA360C64E65}">
  <sheetPr>
    <tabColor rgb="FFFF0000"/>
  </sheetPr>
  <dimension ref="A2:AQ5"/>
  <sheetViews>
    <sheetView topLeftCell="B1" zoomScale="70" zoomScaleNormal="70" workbookViewId="0"/>
  </sheetViews>
  <sheetFormatPr defaultRowHeight="14.25" x14ac:dyDescent="0.45"/>
  <cols>
    <col min="1" max="1" width="31.3984375" customWidth="1"/>
    <col min="2" max="4" width="14" style="73" bestFit="1" customWidth="1"/>
    <col min="5" max="5" width="14.3984375" style="69" bestFit="1" customWidth="1"/>
    <col min="6" max="6" width="14.3984375" style="226" bestFit="1" customWidth="1"/>
    <col min="7" max="12" width="14.3984375" bestFit="1" customWidth="1"/>
    <col min="13" max="14" width="14" bestFit="1" customWidth="1"/>
    <col min="15" max="21" width="14.3984375" bestFit="1" customWidth="1"/>
    <col min="22" max="22" width="9.1328125" style="234"/>
    <col min="23" max="23" width="0" hidden="1" customWidth="1"/>
    <col min="24" max="42" width="10.59765625" hidden="1" customWidth="1"/>
    <col min="43" max="43" width="0" hidden="1" customWidth="1"/>
  </cols>
  <sheetData>
    <row r="2" spans="1:43" ht="14.65" thickBot="1" x14ac:dyDescent="0.5">
      <c r="W2" s="231" t="s">
        <v>113</v>
      </c>
    </row>
    <row r="3" spans="1:43" ht="14.65" thickBot="1" x14ac:dyDescent="0.5">
      <c r="A3" s="44"/>
      <c r="B3" s="105" t="s">
        <v>3</v>
      </c>
      <c r="C3" s="105" t="s">
        <v>4</v>
      </c>
      <c r="D3" s="106" t="s">
        <v>5</v>
      </c>
      <c r="E3" s="106" t="s">
        <v>6</v>
      </c>
      <c r="F3" s="110" t="s">
        <v>7</v>
      </c>
      <c r="G3" s="111" t="s">
        <v>8</v>
      </c>
      <c r="H3" s="111" t="s">
        <v>9</v>
      </c>
      <c r="I3" s="111" t="s">
        <v>10</v>
      </c>
      <c r="J3" s="111" t="s">
        <v>11</v>
      </c>
      <c r="K3" s="111" t="s">
        <v>12</v>
      </c>
      <c r="L3" s="112" t="s">
        <v>13</v>
      </c>
      <c r="M3" s="112" t="s">
        <v>14</v>
      </c>
      <c r="N3" s="112" t="s">
        <v>15</v>
      </c>
      <c r="O3" s="112" t="s">
        <v>16</v>
      </c>
      <c r="P3" s="112" t="s">
        <v>17</v>
      </c>
      <c r="Q3" s="118" t="s">
        <v>18</v>
      </c>
      <c r="R3" s="118" t="s">
        <v>19</v>
      </c>
      <c r="S3" s="118" t="s">
        <v>20</v>
      </c>
      <c r="T3" s="118" t="s">
        <v>21</v>
      </c>
      <c r="U3" s="118" t="s">
        <v>440</v>
      </c>
      <c r="W3" s="44"/>
      <c r="X3" s="105" t="s">
        <v>3</v>
      </c>
      <c r="Y3" s="105" t="s">
        <v>4</v>
      </c>
      <c r="Z3" s="106" t="s">
        <v>5</v>
      </c>
      <c r="AA3" s="110" t="s">
        <v>6</v>
      </c>
      <c r="AB3" s="111" t="s">
        <v>7</v>
      </c>
      <c r="AC3" s="111" t="s">
        <v>8</v>
      </c>
      <c r="AD3" s="111" t="s">
        <v>9</v>
      </c>
      <c r="AE3" s="111" t="s">
        <v>10</v>
      </c>
      <c r="AF3" s="111" t="s">
        <v>11</v>
      </c>
      <c r="AG3" s="112" t="s">
        <v>12</v>
      </c>
      <c r="AH3" s="112" t="s">
        <v>13</v>
      </c>
      <c r="AI3" s="112" t="s">
        <v>14</v>
      </c>
      <c r="AJ3" s="112" t="s">
        <v>15</v>
      </c>
      <c r="AK3" s="112" t="s">
        <v>16</v>
      </c>
      <c r="AL3" s="118" t="s">
        <v>17</v>
      </c>
      <c r="AM3" s="118" t="s">
        <v>18</v>
      </c>
      <c r="AN3" s="118" t="s">
        <v>19</v>
      </c>
      <c r="AO3" s="118" t="s">
        <v>20</v>
      </c>
      <c r="AP3" s="118" t="s">
        <v>21</v>
      </c>
    </row>
    <row r="4" spans="1:43" ht="14.65" thickBot="1" x14ac:dyDescent="0.5">
      <c r="A4" s="47" t="s">
        <v>22</v>
      </c>
      <c r="B4" s="107">
        <v>-4</v>
      </c>
      <c r="C4" s="108">
        <v>-3</v>
      </c>
      <c r="D4" s="109">
        <v>-2</v>
      </c>
      <c r="E4" s="106">
        <v>-1</v>
      </c>
      <c r="F4" s="110">
        <v>0</v>
      </c>
      <c r="G4" s="111">
        <v>1</v>
      </c>
      <c r="H4" s="111">
        <v>2</v>
      </c>
      <c r="I4" s="111">
        <v>3</v>
      </c>
      <c r="J4" s="111">
        <v>4</v>
      </c>
      <c r="K4" s="111">
        <v>5</v>
      </c>
      <c r="L4" s="112">
        <v>6</v>
      </c>
      <c r="M4" s="112">
        <v>7</v>
      </c>
      <c r="N4" s="112">
        <v>8</v>
      </c>
      <c r="O4" s="112">
        <v>9</v>
      </c>
      <c r="P4" s="112">
        <v>10</v>
      </c>
      <c r="Q4" s="118">
        <v>11</v>
      </c>
      <c r="R4" s="118">
        <v>12</v>
      </c>
      <c r="S4" s="118">
        <v>13</v>
      </c>
      <c r="T4" s="118">
        <v>14</v>
      </c>
      <c r="U4" s="118">
        <v>15</v>
      </c>
      <c r="W4" s="47" t="s">
        <v>22</v>
      </c>
      <c r="X4" s="107">
        <v>-3</v>
      </c>
      <c r="Y4" s="108">
        <v>-2</v>
      </c>
      <c r="Z4" s="109">
        <v>-1</v>
      </c>
      <c r="AA4" s="110">
        <v>0</v>
      </c>
      <c r="AB4" s="111">
        <v>1</v>
      </c>
      <c r="AC4" s="111">
        <v>2</v>
      </c>
      <c r="AD4" s="111">
        <v>3</v>
      </c>
      <c r="AE4" s="111">
        <v>4</v>
      </c>
      <c r="AF4" s="111">
        <v>5</v>
      </c>
      <c r="AG4" s="112">
        <v>6</v>
      </c>
      <c r="AH4" s="112">
        <v>7</v>
      </c>
      <c r="AI4" s="112">
        <v>8</v>
      </c>
      <c r="AJ4" s="112">
        <v>9</v>
      </c>
      <c r="AK4" s="112">
        <v>10</v>
      </c>
      <c r="AL4" s="118">
        <v>11</v>
      </c>
      <c r="AM4" s="118">
        <v>12</v>
      </c>
      <c r="AN4" s="118">
        <v>13</v>
      </c>
      <c r="AO4" s="118">
        <v>14</v>
      </c>
      <c r="AP4" s="118">
        <v>15</v>
      </c>
      <c r="AQ4" s="233" t="s">
        <v>141</v>
      </c>
    </row>
    <row r="5" spans="1:43" x14ac:dyDescent="0.45">
      <c r="A5" s="317" t="s">
        <v>1029</v>
      </c>
      <c r="G5" s="42">
        <v>424</v>
      </c>
      <c r="H5" s="42">
        <v>424</v>
      </c>
      <c r="I5" s="42">
        <v>424</v>
      </c>
      <c r="J5" s="42">
        <v>424</v>
      </c>
      <c r="K5" s="42">
        <v>424</v>
      </c>
      <c r="L5" s="42">
        <v>424</v>
      </c>
      <c r="M5" s="42">
        <v>424</v>
      </c>
      <c r="N5" s="42">
        <v>424</v>
      </c>
      <c r="O5" s="42">
        <v>424</v>
      </c>
      <c r="P5" s="42">
        <v>424</v>
      </c>
      <c r="Q5" s="42">
        <v>424</v>
      </c>
      <c r="R5" s="42">
        <v>424</v>
      </c>
      <c r="S5" s="42">
        <v>424</v>
      </c>
      <c r="T5" s="42">
        <v>424</v>
      </c>
      <c r="U5" s="42">
        <v>424</v>
      </c>
    </row>
  </sheetData>
  <sheetProtection algorithmName="SHA-512" hashValue="XCaIbOunUX0OLG6pnvcudkbKEmjlsqZugOVNV0h/2lLXTYwH8cJnoNYqdUnlcIE6u4z38QAkrQRvhZBBHBHstQ==" saltValue="g+ZKt5aBjIaCrOQeo7fuYA==" spinCount="100000" sheet="1" objects="1" scenarios="1"/>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C002-45B1-4B1D-968A-AA6544E91718}">
  <dimension ref="A1:W38"/>
  <sheetViews>
    <sheetView zoomScale="70" zoomScaleNormal="70" workbookViewId="0"/>
  </sheetViews>
  <sheetFormatPr defaultRowHeight="14.25" x14ac:dyDescent="0.45"/>
  <cols>
    <col min="1" max="1" width="12.1328125" customWidth="1"/>
    <col min="2" max="2" width="65" customWidth="1"/>
    <col min="3" max="3" width="91.73046875" customWidth="1"/>
    <col min="4" max="6" width="14" bestFit="1" customWidth="1"/>
    <col min="7" max="14" width="14.3984375" bestFit="1" customWidth="1"/>
    <col min="15" max="16" width="14" bestFit="1" customWidth="1"/>
    <col min="17" max="23" width="14.3984375" bestFit="1" customWidth="1"/>
  </cols>
  <sheetData>
    <row r="1" spans="1:23" ht="14.65" thickBot="1" x14ac:dyDescent="0.5">
      <c r="D1" s="105" t="s">
        <v>3</v>
      </c>
      <c r="E1" s="105" t="s">
        <v>4</v>
      </c>
      <c r="F1" s="106" t="s">
        <v>5</v>
      </c>
      <c r="G1" s="106" t="s">
        <v>6</v>
      </c>
      <c r="H1" s="119" t="s">
        <v>7</v>
      </c>
      <c r="I1" s="111" t="s">
        <v>8</v>
      </c>
      <c r="J1" s="111" t="s">
        <v>9</v>
      </c>
      <c r="K1" s="111" t="s">
        <v>10</v>
      </c>
      <c r="L1" s="111" t="s">
        <v>11</v>
      </c>
      <c r="M1" s="111" t="s">
        <v>12</v>
      </c>
      <c r="N1" s="112" t="s">
        <v>13</v>
      </c>
      <c r="O1" s="112" t="s">
        <v>14</v>
      </c>
      <c r="P1" s="112" t="s">
        <v>15</v>
      </c>
      <c r="Q1" s="112" t="s">
        <v>16</v>
      </c>
      <c r="R1" s="112" t="s">
        <v>17</v>
      </c>
      <c r="S1" s="118" t="s">
        <v>18</v>
      </c>
      <c r="T1" s="118" t="s">
        <v>19</v>
      </c>
      <c r="U1" s="118" t="s">
        <v>20</v>
      </c>
      <c r="V1" s="118" t="s">
        <v>21</v>
      </c>
      <c r="W1" s="118" t="s">
        <v>440</v>
      </c>
    </row>
    <row r="2" spans="1:23" ht="14.65" thickBot="1" x14ac:dyDescent="0.5">
      <c r="A2" s="315" t="s">
        <v>1030</v>
      </c>
      <c r="B2" s="315" t="s">
        <v>1031</v>
      </c>
      <c r="C2" s="315" t="s">
        <v>1032</v>
      </c>
      <c r="D2" s="107">
        <v>-4</v>
      </c>
      <c r="E2" s="108">
        <v>-3</v>
      </c>
      <c r="F2" s="109">
        <v>-2</v>
      </c>
      <c r="G2" s="106">
        <v>-1</v>
      </c>
      <c r="H2" s="119">
        <v>0</v>
      </c>
      <c r="I2" s="111">
        <v>1</v>
      </c>
      <c r="J2" s="111">
        <v>2</v>
      </c>
      <c r="K2" s="111">
        <v>3</v>
      </c>
      <c r="L2" s="111">
        <v>4</v>
      </c>
      <c r="M2" s="111">
        <v>5</v>
      </c>
      <c r="N2" s="112">
        <v>6</v>
      </c>
      <c r="O2" s="112">
        <v>7</v>
      </c>
      <c r="P2" s="112">
        <v>8</v>
      </c>
      <c r="Q2" s="112">
        <v>9</v>
      </c>
      <c r="R2" s="112">
        <v>10</v>
      </c>
      <c r="S2" s="118">
        <v>11</v>
      </c>
      <c r="T2" s="118">
        <v>12</v>
      </c>
      <c r="U2" s="118">
        <v>13</v>
      </c>
      <c r="V2" s="118">
        <v>14</v>
      </c>
      <c r="W2" s="295">
        <v>15</v>
      </c>
    </row>
    <row r="3" spans="1:23" x14ac:dyDescent="0.45">
      <c r="A3" s="124">
        <v>1</v>
      </c>
      <c r="B3" s="125" t="s">
        <v>1033</v>
      </c>
      <c r="C3" s="124" t="s">
        <v>1120</v>
      </c>
      <c r="D3" s="124"/>
      <c r="E3" s="124"/>
      <c r="F3" s="124"/>
      <c r="H3" s="126" t="s">
        <v>1034</v>
      </c>
      <c r="I3" s="124"/>
      <c r="J3" s="124"/>
      <c r="K3" s="124"/>
      <c r="L3" s="124"/>
      <c r="M3" s="124"/>
      <c r="N3" s="124"/>
      <c r="O3" s="124"/>
      <c r="P3" s="124"/>
      <c r="Q3" s="124"/>
      <c r="R3" s="124"/>
      <c r="S3" s="124"/>
      <c r="T3" s="124"/>
      <c r="U3" s="124"/>
      <c r="V3" s="124"/>
      <c r="W3" s="124"/>
    </row>
    <row r="4" spans="1:23" x14ac:dyDescent="0.45">
      <c r="A4" s="124">
        <v>2</v>
      </c>
      <c r="B4" s="127" t="s">
        <v>1035</v>
      </c>
      <c r="C4" s="124" t="s">
        <v>1121</v>
      </c>
      <c r="D4" s="124"/>
      <c r="E4" s="124"/>
      <c r="F4" s="124"/>
      <c r="G4" s="124"/>
      <c r="H4" s="124"/>
      <c r="I4" s="126"/>
      <c r="J4" s="124"/>
      <c r="K4" s="124"/>
      <c r="L4" s="124"/>
      <c r="M4" s="124"/>
      <c r="N4" s="124"/>
      <c r="O4" s="124"/>
      <c r="P4" s="124"/>
      <c r="Q4" s="124"/>
      <c r="R4" s="124"/>
      <c r="S4" s="124"/>
      <c r="T4" s="124"/>
      <c r="U4" s="124"/>
      <c r="V4" s="124"/>
      <c r="W4" s="124"/>
    </row>
    <row r="5" spans="1:23" x14ac:dyDescent="0.45">
      <c r="A5" s="124">
        <v>3</v>
      </c>
      <c r="B5" s="127" t="s">
        <v>1035</v>
      </c>
      <c r="C5" s="124" t="s">
        <v>1122</v>
      </c>
      <c r="D5" s="124"/>
      <c r="E5" s="124"/>
      <c r="F5" s="124"/>
      <c r="G5" s="124"/>
      <c r="H5" s="124"/>
      <c r="I5" s="126"/>
      <c r="J5" s="126"/>
      <c r="K5" s="124"/>
      <c r="L5" s="124"/>
      <c r="M5" s="124"/>
      <c r="N5" s="124"/>
      <c r="O5" s="124"/>
      <c r="P5" s="124"/>
      <c r="Q5" s="124"/>
      <c r="R5" s="124"/>
      <c r="S5" s="124"/>
      <c r="T5" s="124"/>
      <c r="U5" s="124"/>
      <c r="V5" s="124"/>
      <c r="W5" s="124"/>
    </row>
    <row r="6" spans="1:23" x14ac:dyDescent="0.45">
      <c r="A6" s="124">
        <v>4</v>
      </c>
      <c r="B6" s="127" t="s">
        <v>1035</v>
      </c>
      <c r="C6" s="124" t="s">
        <v>1123</v>
      </c>
      <c r="D6" s="124"/>
      <c r="E6" s="124"/>
      <c r="F6" s="124"/>
      <c r="G6" s="124"/>
      <c r="H6" s="124"/>
      <c r="I6" s="126"/>
      <c r="J6" s="126"/>
      <c r="K6" s="126"/>
      <c r="L6" s="124"/>
      <c r="M6" s="124"/>
      <c r="N6" s="124"/>
      <c r="O6" s="124"/>
      <c r="P6" s="124"/>
      <c r="Q6" s="124"/>
      <c r="R6" s="124"/>
      <c r="S6" s="124"/>
      <c r="T6" s="124"/>
      <c r="U6" s="124"/>
      <c r="V6" s="124"/>
      <c r="W6" s="124"/>
    </row>
    <row r="7" spans="1:23" x14ac:dyDescent="0.45">
      <c r="A7" s="124">
        <v>5</v>
      </c>
      <c r="B7" s="127" t="s">
        <v>1035</v>
      </c>
      <c r="C7" s="124" t="s">
        <v>1124</v>
      </c>
      <c r="D7" s="124"/>
      <c r="E7" s="124"/>
      <c r="F7" s="124"/>
      <c r="G7" s="124"/>
      <c r="H7" s="124"/>
      <c r="I7" s="126"/>
      <c r="J7" s="126"/>
      <c r="K7" s="126"/>
      <c r="L7" s="126"/>
      <c r="M7" s="124"/>
      <c r="N7" s="124"/>
      <c r="O7" s="124"/>
      <c r="P7" s="124"/>
      <c r="Q7" s="124"/>
      <c r="R7" s="124"/>
      <c r="S7" s="124"/>
      <c r="T7" s="124"/>
      <c r="U7" s="124"/>
      <c r="V7" s="124"/>
      <c r="W7" s="124"/>
    </row>
    <row r="8" spans="1:23" x14ac:dyDescent="0.45">
      <c r="A8" s="124">
        <v>6</v>
      </c>
      <c r="B8" s="127" t="s">
        <v>1035</v>
      </c>
      <c r="C8" s="124" t="s">
        <v>1125</v>
      </c>
      <c r="D8" s="124"/>
      <c r="E8" s="124"/>
      <c r="F8" s="124"/>
      <c r="G8" s="124"/>
      <c r="H8" s="124"/>
      <c r="I8" s="126"/>
      <c r="J8" s="126"/>
      <c r="K8" s="126"/>
      <c r="L8" s="126"/>
      <c r="M8" s="126"/>
      <c r="N8" s="124"/>
      <c r="O8" s="124"/>
      <c r="P8" s="124"/>
      <c r="Q8" s="124"/>
      <c r="R8" s="124"/>
      <c r="S8" s="124"/>
      <c r="T8" s="124"/>
      <c r="U8" s="124"/>
      <c r="V8" s="124"/>
      <c r="W8" s="124"/>
    </row>
    <row r="9" spans="1:23" x14ac:dyDescent="0.45">
      <c r="A9" s="124">
        <v>7</v>
      </c>
      <c r="B9" s="128" t="s">
        <v>1036</v>
      </c>
      <c r="C9" s="124" t="s">
        <v>1126</v>
      </c>
      <c r="D9" s="124"/>
      <c r="E9" s="124"/>
      <c r="F9" s="124"/>
      <c r="G9" s="124"/>
      <c r="H9" s="124"/>
      <c r="I9" s="124"/>
      <c r="J9" s="126"/>
      <c r="K9" s="124"/>
      <c r="L9" s="124"/>
      <c r="M9" s="124"/>
      <c r="N9" s="124"/>
      <c r="O9" s="124"/>
      <c r="P9" s="124"/>
      <c r="Q9" s="124"/>
      <c r="R9" s="124"/>
      <c r="S9" s="124"/>
      <c r="T9" s="124"/>
      <c r="U9" s="124"/>
      <c r="V9" s="124"/>
      <c r="W9" s="124"/>
    </row>
    <row r="10" spans="1:23" x14ac:dyDescent="0.45">
      <c r="A10" s="124">
        <v>8</v>
      </c>
      <c r="B10" s="128" t="s">
        <v>1036</v>
      </c>
      <c r="C10" s="124" t="s">
        <v>1127</v>
      </c>
      <c r="D10" s="124"/>
      <c r="E10" s="124"/>
      <c r="F10" s="124"/>
      <c r="G10" s="124"/>
      <c r="H10" s="124"/>
      <c r="I10" s="124"/>
      <c r="J10" s="126"/>
      <c r="K10" s="126"/>
      <c r="L10" s="129"/>
      <c r="M10" s="124"/>
      <c r="N10" s="124"/>
      <c r="O10" s="124"/>
      <c r="P10" s="124"/>
      <c r="Q10" s="124"/>
      <c r="R10" s="124"/>
      <c r="S10" s="124"/>
      <c r="T10" s="124"/>
      <c r="U10" s="124"/>
      <c r="V10" s="124"/>
      <c r="W10" s="124"/>
    </row>
    <row r="11" spans="1:23" x14ac:dyDescent="0.45">
      <c r="A11" s="124">
        <v>9</v>
      </c>
      <c r="B11" s="128" t="s">
        <v>1036</v>
      </c>
      <c r="C11" s="124" t="s">
        <v>1128</v>
      </c>
      <c r="D11" s="124"/>
      <c r="E11" s="124"/>
      <c r="F11" s="124"/>
      <c r="G11" s="124"/>
      <c r="H11" s="124"/>
      <c r="I11" s="124"/>
      <c r="J11" s="104"/>
      <c r="K11" s="126"/>
      <c r="L11" s="126"/>
      <c r="M11" s="129"/>
      <c r="N11" s="124"/>
      <c r="O11" s="124"/>
      <c r="P11" s="124"/>
      <c r="Q11" s="124"/>
      <c r="R11" s="124"/>
      <c r="S11" s="124"/>
      <c r="T11" s="124"/>
      <c r="U11" s="124"/>
      <c r="V11" s="124"/>
      <c r="W11" s="124"/>
    </row>
    <row r="12" spans="1:23" x14ac:dyDescent="0.45">
      <c r="A12" s="124">
        <v>10</v>
      </c>
      <c r="B12" s="128" t="s">
        <v>1036</v>
      </c>
      <c r="C12" s="124" t="s">
        <v>1129</v>
      </c>
      <c r="D12" s="124"/>
      <c r="E12" s="124"/>
      <c r="F12" s="124"/>
      <c r="G12" s="124"/>
      <c r="H12" s="124"/>
      <c r="I12" s="124"/>
      <c r="J12" s="129"/>
      <c r="K12" s="126"/>
      <c r="L12" s="126"/>
      <c r="M12" s="126"/>
      <c r="N12" s="126"/>
      <c r="O12" s="124"/>
      <c r="P12" s="124"/>
      <c r="Q12" s="124"/>
      <c r="R12" s="124"/>
      <c r="S12" s="124"/>
      <c r="T12" s="124"/>
      <c r="U12" s="124"/>
      <c r="V12" s="124"/>
      <c r="W12" s="124"/>
    </row>
    <row r="13" spans="1:23" x14ac:dyDescent="0.45">
      <c r="A13" s="124">
        <v>11</v>
      </c>
      <c r="B13" s="128" t="s">
        <v>1036</v>
      </c>
      <c r="C13" s="124" t="s">
        <v>1130</v>
      </c>
      <c r="D13" s="124"/>
      <c r="E13" s="124"/>
      <c r="F13" s="124"/>
      <c r="G13" s="124"/>
      <c r="H13" s="124"/>
      <c r="I13" s="124"/>
      <c r="J13" s="124"/>
      <c r="K13" s="126"/>
      <c r="L13" s="126"/>
      <c r="M13" s="126"/>
      <c r="N13" s="126"/>
      <c r="O13" s="126"/>
      <c r="P13" s="124"/>
      <c r="Q13" s="124"/>
      <c r="R13" s="124"/>
      <c r="S13" s="124"/>
      <c r="T13" s="124"/>
      <c r="U13" s="124"/>
      <c r="V13" s="124"/>
      <c r="W13" s="124"/>
    </row>
    <row r="14" spans="1:23" x14ac:dyDescent="0.45">
      <c r="A14" s="124">
        <v>12</v>
      </c>
      <c r="B14" s="130" t="s">
        <v>1037</v>
      </c>
      <c r="C14" s="124" t="s">
        <v>1126</v>
      </c>
      <c r="D14" s="124"/>
      <c r="E14" s="124"/>
      <c r="F14" s="124"/>
      <c r="G14" s="124"/>
      <c r="H14" s="124"/>
      <c r="I14" s="124"/>
      <c r="J14" s="124"/>
      <c r="K14" s="124"/>
      <c r="L14" s="124"/>
      <c r="M14" s="126"/>
      <c r="N14" s="126"/>
      <c r="O14" s="124"/>
      <c r="P14" s="124"/>
      <c r="Q14" s="124"/>
      <c r="R14" s="124"/>
      <c r="S14" s="124"/>
      <c r="T14" s="124"/>
      <c r="U14" s="124"/>
      <c r="V14" s="124"/>
      <c r="W14" s="124"/>
    </row>
    <row r="15" spans="1:23" x14ac:dyDescent="0.45">
      <c r="A15" s="124">
        <v>13</v>
      </c>
      <c r="B15" s="130" t="s">
        <v>1037</v>
      </c>
      <c r="C15" s="124" t="s">
        <v>1127</v>
      </c>
      <c r="D15" s="124"/>
      <c r="E15" s="124"/>
      <c r="F15" s="124"/>
      <c r="G15" s="124"/>
      <c r="H15" s="124"/>
      <c r="I15" s="124"/>
      <c r="J15" s="124"/>
      <c r="K15" s="124"/>
      <c r="L15" s="124"/>
      <c r="M15" s="124"/>
      <c r="N15" s="126"/>
      <c r="O15" s="126"/>
      <c r="P15" s="124"/>
      <c r="Q15" s="124"/>
      <c r="R15" s="124"/>
      <c r="S15" s="124"/>
      <c r="T15" s="124"/>
      <c r="U15" s="124"/>
      <c r="V15" s="124"/>
      <c r="W15" s="124"/>
    </row>
    <row r="16" spans="1:23" x14ac:dyDescent="0.45">
      <c r="A16" s="124">
        <v>14</v>
      </c>
      <c r="B16" s="130" t="s">
        <v>1037</v>
      </c>
      <c r="C16" s="124" t="s">
        <v>1128</v>
      </c>
      <c r="D16" s="124"/>
      <c r="E16" s="124"/>
      <c r="F16" s="124"/>
      <c r="G16" s="124"/>
      <c r="H16" s="124"/>
      <c r="I16" s="124"/>
      <c r="J16" s="124"/>
      <c r="K16" s="124"/>
      <c r="L16" s="124"/>
      <c r="M16" s="124"/>
      <c r="N16" s="126"/>
      <c r="O16" s="126"/>
      <c r="P16" s="126"/>
      <c r="Q16" s="124"/>
      <c r="R16" s="124"/>
      <c r="S16" s="124"/>
      <c r="T16" s="124"/>
      <c r="U16" s="124"/>
      <c r="V16" s="124"/>
      <c r="W16" s="124"/>
    </row>
    <row r="17" spans="1:23" x14ac:dyDescent="0.45">
      <c r="A17" s="124">
        <v>15</v>
      </c>
      <c r="B17" s="130" t="s">
        <v>1037</v>
      </c>
      <c r="C17" s="124" t="s">
        <v>1129</v>
      </c>
      <c r="D17" s="124"/>
      <c r="E17" s="124"/>
      <c r="F17" s="124"/>
      <c r="G17" s="124"/>
      <c r="H17" s="124"/>
      <c r="I17" s="124"/>
      <c r="J17" s="124"/>
      <c r="K17" s="124"/>
      <c r="L17" s="124"/>
      <c r="M17" s="124"/>
      <c r="N17" s="126"/>
      <c r="O17" s="126"/>
      <c r="P17" s="126"/>
      <c r="Q17" s="126"/>
      <c r="R17" s="124"/>
      <c r="S17" s="124"/>
      <c r="T17" s="124"/>
      <c r="U17" s="124"/>
      <c r="V17" s="124"/>
      <c r="W17" s="124"/>
    </row>
    <row r="18" spans="1:23" x14ac:dyDescent="0.45">
      <c r="A18" s="124">
        <v>16</v>
      </c>
      <c r="B18" s="130" t="s">
        <v>1037</v>
      </c>
      <c r="C18" s="124" t="s">
        <v>1130</v>
      </c>
      <c r="D18" s="124"/>
      <c r="E18" s="124"/>
      <c r="F18" s="124"/>
      <c r="G18" s="124"/>
      <c r="H18" s="124"/>
      <c r="I18" s="124"/>
      <c r="J18" s="124"/>
      <c r="K18" s="124"/>
      <c r="L18" s="124"/>
      <c r="M18" s="124"/>
      <c r="N18" s="126"/>
      <c r="O18" s="126"/>
      <c r="P18" s="126"/>
      <c r="Q18" s="126"/>
      <c r="R18" s="126"/>
      <c r="S18" s="124"/>
      <c r="T18" s="124"/>
      <c r="U18" s="124"/>
      <c r="V18" s="124"/>
      <c r="W18" s="124"/>
    </row>
    <row r="19" spans="1:23" x14ac:dyDescent="0.45">
      <c r="A19" s="124">
        <v>17</v>
      </c>
      <c r="B19" s="131" t="s">
        <v>1038</v>
      </c>
      <c r="C19" s="124" t="s">
        <v>1131</v>
      </c>
      <c r="D19" s="124"/>
      <c r="E19" s="124"/>
      <c r="F19" s="124"/>
      <c r="G19" s="124"/>
      <c r="H19" s="124"/>
      <c r="I19" s="124"/>
      <c r="J19" s="124"/>
      <c r="K19" s="124"/>
      <c r="L19" s="124"/>
      <c r="M19" s="124"/>
      <c r="N19" s="126"/>
      <c r="O19" s="124"/>
      <c r="P19" s="124"/>
      <c r="Q19" s="124"/>
      <c r="R19" s="124"/>
      <c r="S19" s="124"/>
      <c r="T19" s="124"/>
      <c r="U19" s="124"/>
      <c r="V19" s="124"/>
      <c r="W19" s="124"/>
    </row>
    <row r="20" spans="1:23" x14ac:dyDescent="0.45">
      <c r="A20" s="124">
        <v>18</v>
      </c>
      <c r="B20" s="131" t="s">
        <v>1038</v>
      </c>
      <c r="C20" s="124" t="s">
        <v>1132</v>
      </c>
      <c r="D20" s="124"/>
      <c r="E20" s="124"/>
      <c r="F20" s="124"/>
      <c r="G20" s="124"/>
      <c r="H20" s="124"/>
      <c r="I20" s="124"/>
      <c r="J20" s="124"/>
      <c r="K20" s="124"/>
      <c r="L20" s="124"/>
      <c r="M20" s="124"/>
      <c r="N20" s="126"/>
      <c r="O20" s="126"/>
      <c r="P20" s="124"/>
      <c r="Q20" s="124"/>
      <c r="R20" s="124"/>
      <c r="S20" s="124"/>
      <c r="T20" s="124"/>
      <c r="U20" s="124"/>
      <c r="V20" s="124"/>
      <c r="W20" s="124"/>
    </row>
    <row r="21" spans="1:23" x14ac:dyDescent="0.45">
      <c r="A21" s="124">
        <v>19</v>
      </c>
      <c r="B21" s="131" t="s">
        <v>1038</v>
      </c>
      <c r="C21" s="124" t="s">
        <v>1133</v>
      </c>
      <c r="D21" s="124"/>
      <c r="E21" s="124"/>
      <c r="F21" s="124"/>
      <c r="G21" s="124"/>
      <c r="H21" s="124"/>
      <c r="I21" s="124"/>
      <c r="J21" s="124"/>
      <c r="K21" s="124"/>
      <c r="L21" s="124"/>
      <c r="M21" s="124"/>
      <c r="N21" s="126"/>
      <c r="O21" s="126"/>
      <c r="P21" s="126"/>
      <c r="Q21" s="124"/>
      <c r="R21" s="124"/>
      <c r="S21" s="124"/>
      <c r="T21" s="124"/>
      <c r="U21" s="124"/>
      <c r="V21" s="124"/>
      <c r="W21" s="124"/>
    </row>
    <row r="22" spans="1:23" x14ac:dyDescent="0.45">
      <c r="A22" s="124">
        <v>20</v>
      </c>
      <c r="B22" s="131" t="s">
        <v>1038</v>
      </c>
      <c r="C22" s="124" t="s">
        <v>1134</v>
      </c>
      <c r="D22" s="124"/>
      <c r="E22" s="124"/>
      <c r="F22" s="124"/>
      <c r="G22" s="124"/>
      <c r="H22" s="124"/>
      <c r="I22" s="124"/>
      <c r="J22" s="124"/>
      <c r="K22" s="124"/>
      <c r="L22" s="124"/>
      <c r="M22" s="124"/>
      <c r="N22" s="129"/>
      <c r="O22" s="126"/>
      <c r="P22" s="126"/>
      <c r="Q22" s="126"/>
      <c r="R22" s="126"/>
      <c r="S22" s="124"/>
      <c r="T22" s="124"/>
      <c r="U22" s="124"/>
      <c r="V22" s="124"/>
      <c r="W22" s="124"/>
    </row>
    <row r="23" spans="1:23" x14ac:dyDescent="0.45">
      <c r="A23" s="124">
        <v>21</v>
      </c>
      <c r="B23" s="131" t="s">
        <v>1038</v>
      </c>
      <c r="C23" s="124" t="s">
        <v>1135</v>
      </c>
      <c r="D23" s="124"/>
      <c r="E23" s="124"/>
      <c r="F23" s="124"/>
      <c r="G23" s="124"/>
      <c r="H23" s="124"/>
      <c r="I23" s="124"/>
      <c r="J23" s="124"/>
      <c r="K23" s="124"/>
      <c r="L23" s="124"/>
      <c r="M23" s="124"/>
      <c r="N23" s="129"/>
      <c r="O23" s="126"/>
      <c r="P23" s="126"/>
      <c r="Q23" s="126"/>
      <c r="R23" s="126"/>
      <c r="S23" s="126"/>
      <c r="T23" s="124"/>
      <c r="U23" s="124"/>
      <c r="V23" s="124"/>
      <c r="W23" s="124"/>
    </row>
    <row r="24" spans="1:23" x14ac:dyDescent="0.45">
      <c r="A24" s="124">
        <v>22</v>
      </c>
      <c r="B24" s="132" t="s">
        <v>1039</v>
      </c>
      <c r="C24" s="124" t="s">
        <v>1136</v>
      </c>
      <c r="D24" s="124"/>
      <c r="E24" s="124"/>
      <c r="F24" s="124"/>
      <c r="G24" s="124"/>
      <c r="H24" s="124"/>
      <c r="I24" s="124"/>
      <c r="J24" s="124"/>
      <c r="K24" s="124"/>
      <c r="L24" s="124"/>
      <c r="M24" s="124"/>
      <c r="N24" s="126"/>
      <c r="O24" s="126"/>
      <c r="P24" s="124"/>
      <c r="Q24" s="124"/>
      <c r="R24" s="124"/>
      <c r="S24" s="124"/>
      <c r="T24" s="124"/>
      <c r="U24" s="124"/>
      <c r="V24" s="124"/>
      <c r="W24" s="124"/>
    </row>
    <row r="25" spans="1:23" x14ac:dyDescent="0.45">
      <c r="A25" s="124">
        <v>23</v>
      </c>
      <c r="B25" s="132" t="s">
        <v>1039</v>
      </c>
      <c r="C25" s="124" t="s">
        <v>1137</v>
      </c>
      <c r="D25" s="124"/>
      <c r="E25" s="124"/>
      <c r="F25" s="124"/>
      <c r="G25" s="124"/>
      <c r="H25" s="124"/>
      <c r="I25" s="124"/>
      <c r="J25" s="124"/>
      <c r="K25" s="124"/>
      <c r="L25" s="124"/>
      <c r="M25" s="124"/>
      <c r="N25" s="126"/>
      <c r="O25" s="126"/>
      <c r="P25" s="126"/>
      <c r="Q25" s="124"/>
      <c r="R25" s="124"/>
      <c r="S25" s="124"/>
      <c r="T25" s="124"/>
      <c r="U25" s="124"/>
      <c r="V25" s="124"/>
      <c r="W25" s="124"/>
    </row>
    <row r="26" spans="1:23" x14ac:dyDescent="0.45">
      <c r="A26" s="124">
        <v>24</v>
      </c>
      <c r="B26" s="132" t="s">
        <v>1039</v>
      </c>
      <c r="C26" s="124" t="s">
        <v>1138</v>
      </c>
      <c r="D26" s="124"/>
      <c r="E26" s="124"/>
      <c r="F26" s="124"/>
      <c r="G26" s="124"/>
      <c r="H26" s="124"/>
      <c r="I26" s="124"/>
      <c r="J26" s="124"/>
      <c r="K26" s="124"/>
      <c r="L26" s="124"/>
      <c r="M26" s="124"/>
      <c r="N26" s="126"/>
      <c r="O26" s="126"/>
      <c r="P26" s="126"/>
      <c r="Q26" s="124"/>
      <c r="R26" s="124"/>
      <c r="S26" s="124"/>
      <c r="T26" s="124"/>
      <c r="U26" s="124"/>
      <c r="V26" s="124"/>
      <c r="W26" s="124"/>
    </row>
    <row r="27" spans="1:23" x14ac:dyDescent="0.45">
      <c r="A27" s="124">
        <v>25</v>
      </c>
      <c r="B27" s="132" t="s">
        <v>1039</v>
      </c>
      <c r="C27" s="124" t="s">
        <v>1139</v>
      </c>
      <c r="D27" s="124"/>
      <c r="E27" s="124"/>
      <c r="F27" s="124"/>
      <c r="G27" s="124"/>
      <c r="H27" s="124"/>
      <c r="I27" s="124"/>
      <c r="J27" s="124"/>
      <c r="K27" s="124"/>
      <c r="L27" s="124"/>
      <c r="M27" s="124"/>
      <c r="N27" s="124"/>
      <c r="O27" s="126"/>
      <c r="P27" s="126"/>
      <c r="Q27" s="126"/>
      <c r="R27" s="126"/>
      <c r="S27" s="124"/>
      <c r="T27" s="124"/>
      <c r="U27" s="124"/>
      <c r="V27" s="124"/>
      <c r="W27" s="124"/>
    </row>
    <row r="28" spans="1:23" x14ac:dyDescent="0.45">
      <c r="A28" s="124">
        <v>26</v>
      </c>
      <c r="B28" s="132" t="s">
        <v>1039</v>
      </c>
      <c r="C28" s="124" t="s">
        <v>1140</v>
      </c>
      <c r="D28" s="124"/>
      <c r="E28" s="124"/>
      <c r="F28" s="124"/>
      <c r="G28" s="124"/>
      <c r="H28" s="124"/>
      <c r="I28" s="124"/>
      <c r="J28" s="124"/>
      <c r="K28" s="124"/>
      <c r="L28" s="124"/>
      <c r="M28" s="124"/>
      <c r="N28" s="124"/>
      <c r="O28" s="126"/>
      <c r="P28" s="126"/>
      <c r="Q28" s="126"/>
      <c r="R28" s="126"/>
      <c r="S28" s="126"/>
      <c r="T28" s="124"/>
      <c r="U28" s="124"/>
      <c r="V28" s="124"/>
      <c r="W28" s="124"/>
    </row>
    <row r="29" spans="1:23" x14ac:dyDescent="0.45">
      <c r="A29" s="124">
        <v>27</v>
      </c>
      <c r="B29" s="133" t="s">
        <v>1040</v>
      </c>
      <c r="C29" s="124" t="s">
        <v>1136</v>
      </c>
      <c r="D29" s="124"/>
      <c r="E29" s="124"/>
      <c r="F29" s="124"/>
      <c r="G29" s="124"/>
      <c r="H29" s="124"/>
      <c r="I29" s="124"/>
      <c r="J29" s="124"/>
      <c r="K29" s="124"/>
      <c r="L29" s="124"/>
      <c r="M29" s="124"/>
      <c r="N29" s="124"/>
      <c r="O29" s="126"/>
      <c r="P29" s="126"/>
      <c r="Q29" s="124"/>
      <c r="R29" s="124"/>
      <c r="S29" s="124"/>
      <c r="T29" s="124"/>
      <c r="U29" s="124"/>
      <c r="V29" s="124"/>
      <c r="W29" s="124"/>
    </row>
    <row r="30" spans="1:23" x14ac:dyDescent="0.45">
      <c r="A30" s="124">
        <v>28</v>
      </c>
      <c r="B30" s="133" t="s">
        <v>1040</v>
      </c>
      <c r="C30" s="124" t="s">
        <v>1137</v>
      </c>
      <c r="D30" s="124"/>
      <c r="E30" s="124"/>
      <c r="F30" s="124"/>
      <c r="G30" s="124"/>
      <c r="H30" s="124"/>
      <c r="I30" s="124"/>
      <c r="J30" s="124"/>
      <c r="K30" s="124"/>
      <c r="L30" s="124"/>
      <c r="M30" s="124"/>
      <c r="N30" s="124"/>
      <c r="O30" s="126"/>
      <c r="P30" s="126"/>
      <c r="Q30" s="126"/>
      <c r="R30" s="124"/>
      <c r="S30" s="124"/>
      <c r="T30" s="124"/>
      <c r="U30" s="124"/>
      <c r="V30" s="124"/>
      <c r="W30" s="124"/>
    </row>
    <row r="31" spans="1:23" x14ac:dyDescent="0.45">
      <c r="A31" s="124">
        <v>29</v>
      </c>
      <c r="B31" s="133" t="s">
        <v>1040</v>
      </c>
      <c r="C31" s="124" t="s">
        <v>1138</v>
      </c>
      <c r="D31" s="124"/>
      <c r="E31" s="124"/>
      <c r="F31" s="124"/>
      <c r="G31" s="124"/>
      <c r="H31" s="124"/>
      <c r="I31" s="124"/>
      <c r="J31" s="124"/>
      <c r="K31" s="124"/>
      <c r="L31" s="124"/>
      <c r="M31" s="124"/>
      <c r="N31" s="124"/>
      <c r="O31" s="124"/>
      <c r="P31" s="126"/>
      <c r="Q31" s="126"/>
      <c r="R31" s="126"/>
      <c r="S31" s="126"/>
      <c r="T31" s="124"/>
      <c r="U31" s="124"/>
      <c r="V31" s="124"/>
      <c r="W31" s="124"/>
    </row>
    <row r="32" spans="1:23" x14ac:dyDescent="0.45">
      <c r="A32" s="124">
        <v>30</v>
      </c>
      <c r="B32" s="133" t="s">
        <v>1040</v>
      </c>
      <c r="C32" s="124" t="s">
        <v>1139</v>
      </c>
      <c r="D32" s="124"/>
      <c r="E32" s="124"/>
      <c r="F32" s="124"/>
      <c r="G32" s="124"/>
      <c r="H32" s="124"/>
      <c r="I32" s="124"/>
      <c r="J32" s="124"/>
      <c r="K32" s="124"/>
      <c r="L32" s="124"/>
      <c r="M32" s="124"/>
      <c r="N32" s="124"/>
      <c r="O32" s="124"/>
      <c r="P32" s="126"/>
      <c r="Q32" s="126"/>
      <c r="R32" s="126"/>
      <c r="S32" s="126"/>
      <c r="T32" s="126"/>
      <c r="U32" s="129"/>
      <c r="V32" s="124"/>
      <c r="W32" s="124"/>
    </row>
    <row r="33" spans="1:23" x14ac:dyDescent="0.45">
      <c r="A33" s="124">
        <v>31</v>
      </c>
      <c r="B33" s="133" t="s">
        <v>1040</v>
      </c>
      <c r="C33" s="124" t="s">
        <v>1140</v>
      </c>
      <c r="D33" s="124"/>
      <c r="E33" s="124"/>
      <c r="F33" s="124"/>
      <c r="G33" s="124"/>
      <c r="H33" s="124"/>
      <c r="I33" s="124"/>
      <c r="J33" s="124"/>
      <c r="K33" s="124"/>
      <c r="L33" s="124"/>
      <c r="M33" s="124"/>
      <c r="N33" s="124"/>
      <c r="O33" s="124"/>
      <c r="P33" s="126"/>
      <c r="Q33" s="126"/>
      <c r="R33" s="126"/>
      <c r="S33" s="126"/>
      <c r="T33" s="126"/>
      <c r="U33" s="126"/>
      <c r="V33" s="124"/>
      <c r="W33" s="124"/>
    </row>
    <row r="34" spans="1:23" x14ac:dyDescent="0.45">
      <c r="A34" s="124">
        <v>32</v>
      </c>
      <c r="B34" s="124" t="s">
        <v>1454</v>
      </c>
      <c r="C34" s="124" t="s">
        <v>1141</v>
      </c>
      <c r="D34" s="124"/>
      <c r="E34" s="124"/>
      <c r="F34" s="124"/>
      <c r="G34" s="124"/>
      <c r="H34" s="124"/>
      <c r="I34" s="124"/>
      <c r="J34" s="124"/>
      <c r="K34" s="124"/>
      <c r="L34" s="124"/>
      <c r="M34" s="124"/>
      <c r="N34" s="124"/>
      <c r="O34" s="124"/>
      <c r="P34" s="124"/>
      <c r="Q34" s="126"/>
      <c r="R34" s="126"/>
      <c r="S34" s="126"/>
      <c r="T34" s="126"/>
      <c r="U34" s="124"/>
      <c r="V34" s="124"/>
      <c r="W34" s="124"/>
    </row>
    <row r="35" spans="1:23" x14ac:dyDescent="0.45">
      <c r="A35" s="124">
        <v>33</v>
      </c>
      <c r="B35" s="124" t="s">
        <v>1454</v>
      </c>
      <c r="C35" s="124" t="s">
        <v>1142</v>
      </c>
      <c r="D35" s="124"/>
      <c r="E35" s="124"/>
      <c r="F35" s="124"/>
      <c r="G35" s="124"/>
      <c r="H35" s="124"/>
      <c r="I35" s="124"/>
      <c r="J35" s="124"/>
      <c r="K35" s="124"/>
      <c r="L35" s="124"/>
      <c r="M35" s="124"/>
      <c r="N35" s="124"/>
      <c r="O35" s="124"/>
      <c r="P35" s="124"/>
      <c r="Q35" s="126"/>
      <c r="R35" s="126"/>
      <c r="S35" s="126"/>
      <c r="T35" s="126"/>
      <c r="U35" s="129"/>
      <c r="V35" s="124"/>
      <c r="W35" s="124"/>
    </row>
    <row r="36" spans="1:23" x14ac:dyDescent="0.45">
      <c r="A36" s="124">
        <v>34</v>
      </c>
      <c r="B36" s="124" t="s">
        <v>1454</v>
      </c>
      <c r="C36" s="124" t="s">
        <v>1143</v>
      </c>
      <c r="D36" s="124"/>
      <c r="E36" s="124"/>
      <c r="F36" s="124"/>
      <c r="G36" s="124"/>
      <c r="H36" s="124"/>
      <c r="I36" s="124"/>
      <c r="J36" s="124"/>
      <c r="K36" s="124"/>
      <c r="L36" s="124"/>
      <c r="M36" s="124"/>
      <c r="N36" s="124"/>
      <c r="O36" s="124"/>
      <c r="P36" s="124"/>
      <c r="Q36" s="126"/>
      <c r="R36" s="126"/>
      <c r="S36" s="126"/>
      <c r="T36" s="126"/>
      <c r="U36" s="126"/>
      <c r="V36" s="129"/>
      <c r="W36" s="129"/>
    </row>
    <row r="37" spans="1:23" x14ac:dyDescent="0.45">
      <c r="A37" s="124">
        <v>35</v>
      </c>
      <c r="B37" s="124" t="s">
        <v>1454</v>
      </c>
      <c r="C37" s="124" t="s">
        <v>1144</v>
      </c>
      <c r="D37" s="124"/>
      <c r="E37" s="124"/>
      <c r="F37" s="124"/>
      <c r="G37" s="124"/>
      <c r="H37" s="124"/>
      <c r="I37" s="124"/>
      <c r="J37" s="124"/>
      <c r="K37" s="124"/>
      <c r="L37" s="124"/>
      <c r="M37" s="124"/>
      <c r="N37" s="124"/>
      <c r="O37" s="124"/>
      <c r="P37" s="124"/>
      <c r="Q37" s="126"/>
      <c r="R37" s="126"/>
      <c r="S37" s="126"/>
      <c r="T37" s="126"/>
      <c r="U37" s="126"/>
      <c r="V37" s="126"/>
      <c r="W37" s="126"/>
    </row>
    <row r="38" spans="1:23" x14ac:dyDescent="0.45">
      <c r="A38" s="124">
        <v>36</v>
      </c>
      <c r="B38" s="124" t="s">
        <v>1454</v>
      </c>
      <c r="C38" s="124" t="s">
        <v>1145</v>
      </c>
      <c r="D38" s="124"/>
      <c r="E38" s="124"/>
      <c r="F38" s="124"/>
      <c r="G38" s="124"/>
      <c r="H38" s="124"/>
      <c r="I38" s="124"/>
      <c r="J38" s="124"/>
      <c r="K38" s="124"/>
      <c r="L38" s="124"/>
      <c r="M38" s="124"/>
      <c r="N38" s="124"/>
      <c r="O38" s="124"/>
      <c r="P38" s="124"/>
      <c r="Q38" s="126"/>
      <c r="R38" s="126"/>
      <c r="S38" s="126"/>
      <c r="T38" s="126"/>
      <c r="U38" s="126"/>
      <c r="V38" s="126"/>
      <c r="W38" s="126"/>
    </row>
  </sheetData>
  <sheetProtection algorithmName="SHA-512" hashValue="9cWUBJzqBPXeLW9lDzrG1S8mg5V40VVMVUC5P6/GVBOlTAozXcddbsCfq1korYekV5WvywINw0t0WbLKrLr5Kg==" saltValue="xMNnW6pkBxFN8Knqo/RR1A==" spinCount="100000" sheet="1" objects="1" scenarios="1"/>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752A-4E5F-444D-B1E5-FE1FE006FC02}">
  <dimension ref="A2:AP14"/>
  <sheetViews>
    <sheetView zoomScale="70" zoomScaleNormal="70" workbookViewId="0"/>
  </sheetViews>
  <sheetFormatPr defaultRowHeight="14.25" x14ac:dyDescent="0.45"/>
  <cols>
    <col min="1" max="1" width="13.59765625" customWidth="1"/>
  </cols>
  <sheetData>
    <row r="2" spans="1:42" s="163" customFormat="1" ht="18" x14ac:dyDescent="0.55000000000000004">
      <c r="A2" s="159" t="s">
        <v>1041</v>
      </c>
      <c r="B2" s="160"/>
      <c r="C2" s="627"/>
      <c r="D2" s="628"/>
      <c r="E2" s="628"/>
      <c r="F2" s="628"/>
      <c r="G2" s="628"/>
      <c r="H2" s="628"/>
      <c r="I2" s="161"/>
      <c r="J2" s="161"/>
      <c r="K2" s="161"/>
      <c r="L2" s="161"/>
      <c r="M2" s="162"/>
      <c r="N2" s="162"/>
      <c r="O2" s="162"/>
      <c r="P2" s="162"/>
      <c r="Q2" s="162"/>
      <c r="R2" s="162"/>
      <c r="S2" s="162"/>
      <c r="T2" s="162"/>
      <c r="U2" s="162"/>
      <c r="V2" s="162"/>
      <c r="W2" s="162"/>
    </row>
    <row r="3" spans="1:42" s="168" customFormat="1" ht="18" x14ac:dyDescent="0.55000000000000004">
      <c r="A3" s="164"/>
      <c r="B3" s="165"/>
      <c r="C3" s="270"/>
      <c r="D3" s="271"/>
      <c r="E3" s="271"/>
      <c r="F3" s="271"/>
      <c r="G3" s="271"/>
      <c r="H3" s="271"/>
      <c r="I3" s="166"/>
      <c r="J3" s="166"/>
      <c r="K3" s="166"/>
      <c r="L3" s="166"/>
      <c r="M3" s="167"/>
      <c r="N3" s="167"/>
      <c r="O3" s="167"/>
      <c r="P3" s="167"/>
      <c r="Q3" s="167"/>
      <c r="R3" s="167"/>
      <c r="S3" s="167"/>
      <c r="T3" s="167"/>
      <c r="U3" s="167"/>
      <c r="V3" s="167"/>
      <c r="W3" s="167"/>
      <c r="AA3" s="629" t="s">
        <v>1042</v>
      </c>
      <c r="AB3" s="630"/>
      <c r="AC3" s="630"/>
      <c r="AD3" s="631"/>
      <c r="AE3"/>
      <c r="AF3"/>
      <c r="AG3"/>
      <c r="AH3"/>
      <c r="AI3"/>
      <c r="AJ3"/>
      <c r="AK3"/>
      <c r="AL3"/>
      <c r="AM3" s="626" t="s">
        <v>1043</v>
      </c>
      <c r="AN3" s="626"/>
      <c r="AO3" s="626"/>
    </row>
    <row r="4" spans="1:42" ht="46.5" x14ac:dyDescent="0.45">
      <c r="A4" s="614" t="s">
        <v>1044</v>
      </c>
      <c r="B4" s="169" t="s">
        <v>1045</v>
      </c>
      <c r="C4" s="169" t="s">
        <v>1046</v>
      </c>
      <c r="D4" s="169" t="s">
        <v>1047</v>
      </c>
      <c r="E4" s="169" t="s">
        <v>1048</v>
      </c>
      <c r="F4" s="169" t="s">
        <v>1049</v>
      </c>
      <c r="G4" s="169" t="s">
        <v>1050</v>
      </c>
      <c r="H4" s="170" t="s">
        <v>1051</v>
      </c>
      <c r="I4" s="171"/>
      <c r="J4" s="171"/>
      <c r="K4" s="171"/>
      <c r="L4" s="172"/>
      <c r="M4" s="173"/>
      <c r="N4" s="173"/>
      <c r="O4" s="173"/>
      <c r="P4" s="173"/>
      <c r="Q4" s="173"/>
      <c r="R4" s="173"/>
      <c r="S4" s="173"/>
      <c r="T4" s="173"/>
      <c r="U4" s="173"/>
      <c r="V4" s="173"/>
      <c r="W4" s="173"/>
      <c r="AA4" s="632" t="s">
        <v>1052</v>
      </c>
      <c r="AB4" s="633"/>
      <c r="AC4" s="634" t="s">
        <v>1053</v>
      </c>
      <c r="AD4" s="635"/>
      <c r="AE4" s="173"/>
      <c r="AF4" s="173"/>
      <c r="AG4" s="173"/>
      <c r="AH4" s="173"/>
      <c r="AI4" s="173"/>
      <c r="AJ4" s="173"/>
      <c r="AK4" s="173"/>
      <c r="AL4" s="173"/>
      <c r="AM4" s="636" t="s">
        <v>1052</v>
      </c>
      <c r="AN4" s="636"/>
      <c r="AO4" s="174" t="s">
        <v>1054</v>
      </c>
    </row>
    <row r="5" spans="1:42" x14ac:dyDescent="0.45">
      <c r="A5" s="615"/>
      <c r="B5" s="175"/>
      <c r="C5" s="176"/>
      <c r="D5" s="177"/>
      <c r="E5" s="176"/>
      <c r="F5" s="178"/>
      <c r="G5" s="176"/>
      <c r="H5" s="176"/>
      <c r="I5" s="179"/>
      <c r="J5" s="179"/>
      <c r="K5" s="172"/>
      <c r="L5" s="172"/>
      <c r="M5" s="173"/>
      <c r="N5" s="173"/>
      <c r="O5" s="173"/>
      <c r="P5" s="173"/>
      <c r="Q5" s="173"/>
      <c r="R5" s="173"/>
      <c r="S5" s="173"/>
      <c r="T5" s="173"/>
      <c r="U5" s="173"/>
      <c r="V5" s="173"/>
      <c r="W5" s="173"/>
      <c r="AA5" s="632" t="s">
        <v>1055</v>
      </c>
      <c r="AB5" s="633"/>
      <c r="AC5" s="634" t="s">
        <v>1056</v>
      </c>
      <c r="AD5" s="635"/>
      <c r="AE5" s="173"/>
      <c r="AF5" s="173"/>
      <c r="AG5" s="173"/>
      <c r="AH5" s="173"/>
      <c r="AI5" s="173"/>
      <c r="AJ5" s="173"/>
      <c r="AK5" s="173"/>
      <c r="AL5" s="173"/>
      <c r="AM5" s="636" t="s">
        <v>1055</v>
      </c>
      <c r="AN5" s="636"/>
      <c r="AO5" s="174" t="s">
        <v>1057</v>
      </c>
    </row>
    <row r="6" spans="1:42" x14ac:dyDescent="0.45">
      <c r="A6" s="180"/>
      <c r="B6" s="171"/>
      <c r="C6" s="171"/>
      <c r="D6" s="171"/>
      <c r="E6" s="171"/>
      <c r="F6" s="171"/>
      <c r="G6" s="171"/>
      <c r="H6" s="171"/>
      <c r="I6" s="171"/>
      <c r="J6" s="171"/>
      <c r="K6" s="171"/>
      <c r="L6" s="171"/>
      <c r="M6" s="171"/>
      <c r="N6" s="171"/>
      <c r="O6" s="171"/>
      <c r="P6" s="171"/>
      <c r="Q6" s="171"/>
      <c r="R6" s="171"/>
      <c r="S6" s="171"/>
      <c r="T6" s="171"/>
      <c r="U6" s="171"/>
      <c r="V6" s="171"/>
      <c r="W6" s="171"/>
      <c r="AA6" s="620" t="s">
        <v>1058</v>
      </c>
      <c r="AB6" s="621"/>
      <c r="AC6" s="622" t="s">
        <v>1059</v>
      </c>
      <c r="AD6" s="623"/>
      <c r="AE6" s="181"/>
      <c r="AF6" s="181"/>
      <c r="AG6" s="181"/>
      <c r="AH6" s="181"/>
      <c r="AI6" s="181"/>
      <c r="AJ6" s="181"/>
      <c r="AK6" s="181"/>
      <c r="AL6" s="181"/>
      <c r="AM6" s="624" t="s">
        <v>1058</v>
      </c>
      <c r="AN6" s="624"/>
      <c r="AO6" s="174" t="s">
        <v>1060</v>
      </c>
    </row>
    <row r="7" spans="1:42" ht="13.5" customHeight="1" x14ac:dyDescent="0.45">
      <c r="A7" s="182"/>
      <c r="B7" s="606" t="s">
        <v>1061</v>
      </c>
      <c r="C7" s="606"/>
      <c r="D7" s="606"/>
      <c r="E7" s="606" t="s">
        <v>1062</v>
      </c>
      <c r="F7" s="606"/>
      <c r="G7" s="606"/>
      <c r="H7" s="606"/>
      <c r="I7" s="606"/>
      <c r="J7" s="606"/>
      <c r="K7" s="171"/>
      <c r="L7" s="606" t="s">
        <v>1063</v>
      </c>
      <c r="M7" s="606"/>
      <c r="N7" s="606"/>
      <c r="O7" s="606"/>
      <c r="P7" s="606"/>
      <c r="Q7" s="606"/>
      <c r="R7" s="606"/>
      <c r="S7" s="606"/>
      <c r="T7" s="606"/>
      <c r="U7" s="606"/>
      <c r="V7" s="606"/>
      <c r="W7" s="606"/>
      <c r="X7" s="606"/>
      <c r="Y7" s="606"/>
      <c r="Z7" s="606"/>
      <c r="AA7" s="625" t="s">
        <v>1064</v>
      </c>
      <c r="AB7" s="625"/>
      <c r="AC7" s="625"/>
      <c r="AD7" s="625"/>
      <c r="AE7" s="183"/>
      <c r="AF7" s="606" t="s">
        <v>1065</v>
      </c>
      <c r="AG7" s="606"/>
      <c r="AH7" s="606"/>
      <c r="AI7" s="606"/>
      <c r="AJ7" s="606"/>
      <c r="AK7" s="606"/>
      <c r="AL7" s="184"/>
      <c r="AM7" s="626" t="s">
        <v>1066</v>
      </c>
      <c r="AN7" s="626"/>
      <c r="AO7" s="626"/>
    </row>
    <row r="8" spans="1:42" ht="81.400000000000006" x14ac:dyDescent="0.45">
      <c r="A8" s="614" t="s">
        <v>1067</v>
      </c>
      <c r="B8" s="169" t="s">
        <v>1068</v>
      </c>
      <c r="C8" s="169" t="s">
        <v>1069</v>
      </c>
      <c r="D8" s="170" t="s">
        <v>1070</v>
      </c>
      <c r="E8" s="169" t="s">
        <v>1071</v>
      </c>
      <c r="F8" s="169" t="s">
        <v>1072</v>
      </c>
      <c r="G8" s="169" t="s">
        <v>1073</v>
      </c>
      <c r="H8" s="169" t="s">
        <v>1074</v>
      </c>
      <c r="I8" s="169" t="s">
        <v>1075</v>
      </c>
      <c r="J8" s="170" t="s">
        <v>1076</v>
      </c>
      <c r="K8" s="185"/>
      <c r="L8" s="607" t="s">
        <v>1077</v>
      </c>
      <c r="M8" s="170" t="s">
        <v>1078</v>
      </c>
      <c r="N8" s="170" t="s">
        <v>1079</v>
      </c>
      <c r="O8" s="617" t="s">
        <v>1068</v>
      </c>
      <c r="P8" s="617"/>
      <c r="Q8" s="617"/>
      <c r="R8" s="617"/>
      <c r="S8" s="617"/>
      <c r="T8" s="617"/>
      <c r="U8" s="617"/>
      <c r="V8" s="617" t="s">
        <v>1069</v>
      </c>
      <c r="W8" s="617"/>
      <c r="X8" s="617"/>
      <c r="Y8" s="617"/>
      <c r="Z8" s="617"/>
      <c r="AA8" s="186" t="s">
        <v>1080</v>
      </c>
      <c r="AB8" s="186" t="s">
        <v>1081</v>
      </c>
      <c r="AC8" s="186" t="s">
        <v>1082</v>
      </c>
      <c r="AD8" s="170" t="s">
        <v>1083</v>
      </c>
      <c r="AE8" s="187"/>
      <c r="AF8" s="170" t="s">
        <v>1084</v>
      </c>
      <c r="AG8" s="169" t="s">
        <v>1071</v>
      </c>
      <c r="AH8" s="169" t="s">
        <v>1072</v>
      </c>
      <c r="AI8" s="169" t="s">
        <v>1073</v>
      </c>
      <c r="AJ8" s="169" t="s">
        <v>1074</v>
      </c>
      <c r="AK8" s="169" t="s">
        <v>1075</v>
      </c>
      <c r="AL8" s="188"/>
      <c r="AM8" s="189" t="s">
        <v>1085</v>
      </c>
      <c r="AN8" s="189" t="s">
        <v>1086</v>
      </c>
      <c r="AO8" s="170" t="s">
        <v>1087</v>
      </c>
    </row>
    <row r="9" spans="1:42" ht="46.5" x14ac:dyDescent="0.45">
      <c r="A9" s="615"/>
      <c r="B9" s="175" t="s">
        <v>1088</v>
      </c>
      <c r="C9" s="175" t="s">
        <v>1088</v>
      </c>
      <c r="D9" s="190" t="s">
        <v>1088</v>
      </c>
      <c r="E9" s="175" t="s">
        <v>1088</v>
      </c>
      <c r="F9" s="175" t="s">
        <v>1088</v>
      </c>
      <c r="G9" s="175" t="s">
        <v>1088</v>
      </c>
      <c r="H9" s="175" t="s">
        <v>1088</v>
      </c>
      <c r="I9" s="175" t="s">
        <v>1088</v>
      </c>
      <c r="J9" s="190" t="s">
        <v>1088</v>
      </c>
      <c r="K9" s="191"/>
      <c r="L9" s="607"/>
      <c r="M9" s="190" t="s">
        <v>1089</v>
      </c>
      <c r="N9" s="190" t="s">
        <v>1090</v>
      </c>
      <c r="O9" s="175" t="s">
        <v>1091</v>
      </c>
      <c r="P9" s="175" t="s">
        <v>1092</v>
      </c>
      <c r="Q9" s="175" t="s">
        <v>1093</v>
      </c>
      <c r="R9" s="175" t="s">
        <v>1094</v>
      </c>
      <c r="S9" s="175" t="s">
        <v>1095</v>
      </c>
      <c r="T9" s="175" t="s">
        <v>1096</v>
      </c>
      <c r="U9" s="190" t="s">
        <v>1097</v>
      </c>
      <c r="V9" s="175" t="s">
        <v>1098</v>
      </c>
      <c r="W9" s="175" t="s">
        <v>1099</v>
      </c>
      <c r="X9" s="175" t="s">
        <v>1100</v>
      </c>
      <c r="Y9" s="175" t="s">
        <v>1101</v>
      </c>
      <c r="Z9" s="190" t="s">
        <v>1102</v>
      </c>
      <c r="AA9" s="192"/>
      <c r="AB9" s="192"/>
      <c r="AC9" s="192"/>
      <c r="AD9" s="190"/>
      <c r="AE9" s="193"/>
      <c r="AF9" s="190" t="s">
        <v>1103</v>
      </c>
      <c r="AG9" s="175" t="s">
        <v>1103</v>
      </c>
      <c r="AH9" s="175" t="s">
        <v>1103</v>
      </c>
      <c r="AI9" s="175" t="s">
        <v>1103</v>
      </c>
      <c r="AJ9" s="175" t="s">
        <v>1103</v>
      </c>
      <c r="AK9" s="175" t="s">
        <v>1103</v>
      </c>
      <c r="AL9" s="194"/>
      <c r="AM9" s="618"/>
      <c r="AN9" s="619"/>
      <c r="AO9" s="190" t="s">
        <v>1104</v>
      </c>
      <c r="AP9" s="193"/>
    </row>
    <row r="10" spans="1:42" x14ac:dyDescent="0.45">
      <c r="A10" s="616"/>
      <c r="B10" s="195">
        <v>0</v>
      </c>
      <c r="C10" s="195">
        <v>0</v>
      </c>
      <c r="D10" s="196">
        <f>SUM(B10:C10)</f>
        <v>0</v>
      </c>
      <c r="E10" s="195">
        <v>0</v>
      </c>
      <c r="F10" s="195">
        <v>0</v>
      </c>
      <c r="G10" s="195">
        <v>0</v>
      </c>
      <c r="H10" s="195">
        <v>0</v>
      </c>
      <c r="I10" s="195">
        <v>0</v>
      </c>
      <c r="J10" s="196">
        <f>SUM(E10:I10)</f>
        <v>0</v>
      </c>
      <c r="L10" s="607"/>
      <c r="M10" s="197">
        <f>(B10+C10)*H5</f>
        <v>0</v>
      </c>
      <c r="N10" s="197">
        <f>SUM(P10,W10)</f>
        <v>0</v>
      </c>
      <c r="O10" s="198">
        <f>B10*H5</f>
        <v>0</v>
      </c>
      <c r="P10" s="198">
        <f>O10*0.75</f>
        <v>0</v>
      </c>
      <c r="Q10" s="199">
        <f>P10*0.25/50</f>
        <v>0</v>
      </c>
      <c r="R10" s="199">
        <f>P10*0.33/70</f>
        <v>0</v>
      </c>
      <c r="S10" s="199">
        <f>P10*0.42/86</f>
        <v>0</v>
      </c>
      <c r="T10" s="200"/>
      <c r="U10" s="201">
        <f>SUM(Q10:T10)</f>
        <v>0</v>
      </c>
      <c r="V10" s="202">
        <f>C10*H5</f>
        <v>0</v>
      </c>
      <c r="W10" s="198">
        <f>V10*0.9</f>
        <v>0</v>
      </c>
      <c r="X10" s="199">
        <f>W10*0.45/96</f>
        <v>0</v>
      </c>
      <c r="Y10" s="199">
        <f>W10*0.55/113.5</f>
        <v>0</v>
      </c>
      <c r="Z10" s="203"/>
      <c r="AA10" s="204">
        <f>C5/10000</f>
        <v>0</v>
      </c>
      <c r="AB10" s="205">
        <f>C14</f>
        <v>0</v>
      </c>
      <c r="AC10" s="206">
        <v>0</v>
      </c>
      <c r="AD10" s="207" t="e">
        <f>AB10/AA10</f>
        <v>#DIV/0!</v>
      </c>
      <c r="AE10" s="208"/>
      <c r="AF10" s="209">
        <f>J10*H5</f>
        <v>0</v>
      </c>
      <c r="AG10" s="210">
        <f>H5*E10</f>
        <v>0</v>
      </c>
      <c r="AH10" s="210">
        <f>H5*F10</f>
        <v>0</v>
      </c>
      <c r="AI10" s="210">
        <f>H5*G10</f>
        <v>0</v>
      </c>
      <c r="AJ10" s="210">
        <f>H5*H10</f>
        <v>0</v>
      </c>
      <c r="AK10" s="210">
        <f>H5*I10</f>
        <v>0</v>
      </c>
      <c r="AL10" s="211"/>
      <c r="AM10" s="618"/>
      <c r="AN10" s="619"/>
      <c r="AO10" s="212" t="e">
        <f>G5/C5</f>
        <v>#DIV/0!</v>
      </c>
    </row>
    <row r="11" spans="1:42" x14ac:dyDescent="0.45">
      <c r="A11" s="213"/>
      <c r="B11" s="172"/>
      <c r="C11" s="172"/>
      <c r="D11" s="172"/>
      <c r="E11" s="172"/>
      <c r="F11" s="172"/>
      <c r="G11" s="172"/>
      <c r="H11" s="172"/>
      <c r="I11" s="172"/>
      <c r="J11" s="172"/>
      <c r="K11" s="172"/>
      <c r="L11" s="172"/>
      <c r="M11" s="605" t="s">
        <v>1105</v>
      </c>
      <c r="N11" s="605"/>
      <c r="P11" s="214"/>
      <c r="Q11" s="215">
        <f>P10*0.25</f>
        <v>0</v>
      </c>
      <c r="R11" s="215">
        <f>P10*0.33</f>
        <v>0</v>
      </c>
      <c r="S11" s="215">
        <f>P10*0.42</f>
        <v>0</v>
      </c>
      <c r="T11" s="215"/>
      <c r="U11" s="216"/>
      <c r="V11" s="217"/>
      <c r="W11" s="217"/>
      <c r="X11" s="217">
        <f>W10*0.45</f>
        <v>0</v>
      </c>
      <c r="Y11" s="217">
        <f>W10*0.55</f>
        <v>0</v>
      </c>
      <c r="Z11" s="217"/>
      <c r="AA11" s="173"/>
      <c r="AB11" s="173"/>
      <c r="AC11" s="173"/>
      <c r="AD11" s="173"/>
      <c r="AE11" s="173"/>
      <c r="AF11" s="173"/>
      <c r="AG11" s="173"/>
      <c r="AH11" s="173"/>
      <c r="AI11" s="173"/>
      <c r="AJ11" s="173"/>
      <c r="AK11" s="173"/>
      <c r="AL11" s="173"/>
    </row>
    <row r="12" spans="1:42" x14ac:dyDescent="0.45">
      <c r="A12" s="213"/>
      <c r="B12" s="606" t="s">
        <v>1106</v>
      </c>
      <c r="C12" s="606"/>
      <c r="D12" s="606"/>
      <c r="E12" s="606" t="s">
        <v>1107</v>
      </c>
      <c r="F12" s="606"/>
      <c r="G12" s="606"/>
      <c r="H12" s="606"/>
      <c r="I12" s="606"/>
      <c r="J12" s="606"/>
      <c r="K12" s="172"/>
      <c r="L12" s="172"/>
      <c r="M12" s="605"/>
      <c r="N12" s="605"/>
      <c r="O12" s="218" t="e">
        <f>O10/H5</f>
        <v>#DIV/0!</v>
      </c>
      <c r="P12" s="218" t="e">
        <f>P10/O10</f>
        <v>#DIV/0!</v>
      </c>
      <c r="Q12" s="219" t="e">
        <f>Q11/P10</f>
        <v>#DIV/0!</v>
      </c>
      <c r="R12" s="219" t="e">
        <f>R11/P10</f>
        <v>#DIV/0!</v>
      </c>
      <c r="S12" s="219" t="e">
        <f>S11/P10</f>
        <v>#DIV/0!</v>
      </c>
      <c r="T12" s="220"/>
      <c r="U12" s="217"/>
      <c r="V12" s="218" t="e">
        <f>V10/H5</f>
        <v>#DIV/0!</v>
      </c>
      <c r="W12" s="218" t="e">
        <f>W10/V10</f>
        <v>#DIV/0!</v>
      </c>
      <c r="X12" s="219" t="e">
        <f>X11/W10</f>
        <v>#DIV/0!</v>
      </c>
      <c r="Y12" s="219" t="e">
        <f>Y11/W10</f>
        <v>#DIV/0!</v>
      </c>
      <c r="Z12" s="217"/>
      <c r="AA12" s="173"/>
      <c r="AB12" s="173"/>
      <c r="AC12" s="173"/>
      <c r="AD12" s="173"/>
      <c r="AE12" s="173"/>
      <c r="AF12" s="173"/>
      <c r="AG12" s="173"/>
      <c r="AH12" s="173"/>
      <c r="AI12" s="173"/>
      <c r="AJ12" s="173"/>
      <c r="AK12" s="173"/>
      <c r="AL12" s="173"/>
    </row>
    <row r="13" spans="1:42" ht="34.9" customHeight="1" x14ac:dyDescent="0.45">
      <c r="A13" s="607" t="s">
        <v>1108</v>
      </c>
      <c r="B13" s="170" t="s">
        <v>1109</v>
      </c>
      <c r="C13" s="169" t="s">
        <v>1110</v>
      </c>
      <c r="D13" s="170" t="s">
        <v>1111</v>
      </c>
      <c r="E13" s="608" t="s">
        <v>1112</v>
      </c>
      <c r="F13" s="608"/>
      <c r="G13" s="609" t="s">
        <v>1113</v>
      </c>
      <c r="H13" s="609"/>
      <c r="I13" s="609" t="s">
        <v>1114</v>
      </c>
      <c r="J13" s="609"/>
      <c r="M13" s="172"/>
      <c r="N13" s="172"/>
      <c r="O13" s="172"/>
      <c r="P13" s="172"/>
      <c r="Q13" s="173"/>
      <c r="R13" s="173"/>
      <c r="S13" s="173"/>
      <c r="T13" s="173"/>
      <c r="U13" s="173"/>
      <c r="V13" s="173"/>
      <c r="W13" s="173"/>
      <c r="X13" s="173"/>
      <c r="Y13" s="173"/>
      <c r="Z13" s="173"/>
      <c r="AA13" s="173"/>
      <c r="AB13" s="173"/>
      <c r="AC13" s="173"/>
      <c r="AD13" s="173"/>
      <c r="AE13" s="173"/>
      <c r="AF13" s="173"/>
      <c r="AG13" s="173"/>
      <c r="AH13" s="173"/>
      <c r="AI13" s="173"/>
      <c r="AJ13" s="173"/>
      <c r="AK13" s="173"/>
      <c r="AL13" s="173"/>
    </row>
    <row r="14" spans="1:42" x14ac:dyDescent="0.45">
      <c r="A14" s="607"/>
      <c r="B14" s="221"/>
      <c r="C14" s="202">
        <f>U10+Z10</f>
        <v>0</v>
      </c>
      <c r="D14" s="222">
        <f>C14-B14</f>
        <v>0</v>
      </c>
      <c r="E14" s="610">
        <f>'[1]Sites Data_Northolt'!I2</f>
        <v>0</v>
      </c>
      <c r="F14" s="610"/>
      <c r="G14" s="611">
        <f>AF10</f>
        <v>0</v>
      </c>
      <c r="H14" s="611"/>
      <c r="I14" s="612">
        <f>G14-E14</f>
        <v>0</v>
      </c>
      <c r="J14" s="613"/>
      <c r="K14" s="223"/>
      <c r="L14" s="223"/>
      <c r="M14" s="224"/>
      <c r="N14" s="224"/>
      <c r="O14" s="224"/>
      <c r="P14" s="224"/>
      <c r="Q14" s="181"/>
      <c r="R14" s="181"/>
      <c r="S14" s="181"/>
      <c r="T14" s="181"/>
      <c r="U14" s="181"/>
      <c r="V14" s="181"/>
      <c r="W14" s="181"/>
      <c r="X14" s="181"/>
      <c r="Y14" s="181"/>
      <c r="Z14" s="181"/>
      <c r="AA14" s="181"/>
      <c r="AB14" s="181"/>
      <c r="AC14" s="181"/>
      <c r="AD14" s="181"/>
      <c r="AE14" s="181"/>
      <c r="AF14" s="181"/>
      <c r="AG14" s="181"/>
      <c r="AH14" s="181"/>
      <c r="AI14" s="181"/>
      <c r="AJ14" s="181"/>
      <c r="AK14" s="181"/>
      <c r="AL14" s="181"/>
    </row>
  </sheetData>
  <sheetProtection algorithmName="SHA-512" hashValue="NT4wZElnppbJxL8YpbfK8JPHDnqe5pGwmAFnS4Gw9luqUW7KV+DlyvspDuTkpRk91XOA184ZtUpJQI1H9B/Lug==" saltValue="EubVkTR8Yn0OTlCsDxgTAg==" spinCount="100000" sheet="1" objects="1" scenarios="1"/>
  <mergeCells count="35">
    <mergeCell ref="C2:H2"/>
    <mergeCell ref="AA3:AD3"/>
    <mergeCell ref="AM3:AO3"/>
    <mergeCell ref="A4:A5"/>
    <mergeCell ref="AA4:AB4"/>
    <mergeCell ref="AC4:AD4"/>
    <mergeCell ref="AM4:AN4"/>
    <mergeCell ref="AA5:AB5"/>
    <mergeCell ref="AC5:AD5"/>
    <mergeCell ref="AM5:AN5"/>
    <mergeCell ref="AN9:AN10"/>
    <mergeCell ref="AA6:AB6"/>
    <mergeCell ref="AC6:AD6"/>
    <mergeCell ref="AM6:AN6"/>
    <mergeCell ref="B7:D7"/>
    <mergeCell ref="E7:J7"/>
    <mergeCell ref="L7:Z7"/>
    <mergeCell ref="AA7:AD7"/>
    <mergeCell ref="AF7:AK7"/>
    <mergeCell ref="AM7:AO7"/>
    <mergeCell ref="A8:A10"/>
    <mergeCell ref="L8:L10"/>
    <mergeCell ref="O8:U8"/>
    <mergeCell ref="V8:Z8"/>
    <mergeCell ref="AM9:AM10"/>
    <mergeCell ref="M11:N12"/>
    <mergeCell ref="B12:D12"/>
    <mergeCell ref="E12:J12"/>
    <mergeCell ref="A13:A14"/>
    <mergeCell ref="E13:F13"/>
    <mergeCell ref="G13:H13"/>
    <mergeCell ref="I13:J13"/>
    <mergeCell ref="E14:F14"/>
    <mergeCell ref="G14:H14"/>
    <mergeCell ref="I14:J1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7C37-B19B-467F-95BA-6B7A2E198ACD}">
  <sheetPr>
    <tabColor theme="8" tint="0.39997558519241921"/>
  </sheetPr>
  <dimension ref="A1:J21"/>
  <sheetViews>
    <sheetView zoomScale="70" zoomScaleNormal="70" workbookViewId="0"/>
  </sheetViews>
  <sheetFormatPr defaultRowHeight="14.25" x14ac:dyDescent="0.45"/>
  <cols>
    <col min="1" max="1" width="14.3984375" customWidth="1"/>
    <col min="2" max="2" width="13.265625" customWidth="1"/>
    <col min="3" max="3" width="12.86328125" customWidth="1"/>
    <col min="4" max="4" width="14.59765625" customWidth="1"/>
    <col min="5" max="5" width="13.59765625" customWidth="1"/>
    <col min="6" max="6" width="16.1328125" customWidth="1"/>
    <col min="7" max="7" width="15.265625" customWidth="1"/>
    <col min="8" max="8" width="14.265625" customWidth="1"/>
    <col min="9" max="9" width="14" customWidth="1"/>
    <col min="10" max="10" width="13.265625" customWidth="1"/>
  </cols>
  <sheetData>
    <row r="1" spans="1:10" ht="14.65" thickBot="1" x14ac:dyDescent="0.5"/>
    <row r="2" spans="1:10" ht="28.9" thickBot="1" x14ac:dyDescent="0.5">
      <c r="A2" s="319" t="s">
        <v>1356</v>
      </c>
      <c r="B2" s="331" t="s">
        <v>1357</v>
      </c>
      <c r="C2" s="331" t="s">
        <v>1358</v>
      </c>
      <c r="D2" s="331" t="s">
        <v>1359</v>
      </c>
      <c r="E2" s="331" t="s">
        <v>1360</v>
      </c>
      <c r="F2" s="331" t="s">
        <v>1361</v>
      </c>
      <c r="G2" s="331" t="s">
        <v>1362</v>
      </c>
      <c r="H2" s="331" t="s">
        <v>1363</v>
      </c>
      <c r="I2" s="331" t="s">
        <v>1364</v>
      </c>
      <c r="J2" s="320" t="s">
        <v>1365</v>
      </c>
    </row>
    <row r="3" spans="1:10" ht="14.65" thickBot="1" x14ac:dyDescent="0.5">
      <c r="A3" s="330" t="s">
        <v>146</v>
      </c>
      <c r="B3" s="332">
        <f>'Conventional Pipeline (Large)'!BB115</f>
        <v>2499</v>
      </c>
      <c r="C3" s="332">
        <f>'NSC Pipeline'!BA41</f>
        <v>0</v>
      </c>
      <c r="D3" s="332">
        <f>'Conventional Pending (Large)'!BB86</f>
        <v>95</v>
      </c>
      <c r="E3" s="332">
        <f>'NSC Pending'!BB51</f>
        <v>214</v>
      </c>
      <c r="F3" s="332">
        <f>'ConventionalAllocations (Large)'!AY141</f>
        <v>1504</v>
      </c>
      <c r="G3" s="332">
        <f>'NSC Allocations'!AW21</f>
        <v>0</v>
      </c>
      <c r="H3" s="332">
        <f>'Conv Windfall (Large Mplan)'!AW21</f>
        <v>1844</v>
      </c>
      <c r="I3" s="333">
        <v>750</v>
      </c>
      <c r="J3" s="323">
        <f>SUM(B3:I3)</f>
        <v>6906</v>
      </c>
    </row>
    <row r="4" spans="1:10" ht="14.65" thickBot="1" x14ac:dyDescent="0.5">
      <c r="A4" s="330" t="s">
        <v>197</v>
      </c>
      <c r="B4" s="332">
        <f>'Conventional Pipeline (Large)'!BB116</f>
        <v>531</v>
      </c>
      <c r="C4" s="332">
        <f>'NSC Pipeline'!BA42</f>
        <v>455</v>
      </c>
      <c r="D4" s="332">
        <f>'Conventional Pending (Large)'!BB87</f>
        <v>721</v>
      </c>
      <c r="E4" s="332">
        <f>'NSC Pending'!BB52</f>
        <v>252</v>
      </c>
      <c r="F4" s="332">
        <f>'ConventionalAllocations (Large)'!AY142</f>
        <v>2423</v>
      </c>
      <c r="G4" s="332">
        <f>'NSC Allocations'!AW22</f>
        <v>0</v>
      </c>
      <c r="H4" s="332">
        <f>'Conv Windfall (Large Mplan)'!AW22</f>
        <v>319</v>
      </c>
      <c r="I4" s="333">
        <v>1560</v>
      </c>
      <c r="J4" s="323">
        <f t="shared" ref="J4:J9" si="0">SUM(B4:I4)</f>
        <v>6261</v>
      </c>
    </row>
    <row r="5" spans="1:10" ht="14.65" thickBot="1" x14ac:dyDescent="0.5">
      <c r="A5" s="330" t="s">
        <v>250</v>
      </c>
      <c r="B5" s="332">
        <f>'Conventional Pipeline (Large)'!BB117</f>
        <v>1654</v>
      </c>
      <c r="C5" s="332">
        <f>'NSC Pipeline'!BA43</f>
        <v>0</v>
      </c>
      <c r="D5" s="332">
        <f>'Conventional Pending (Large)'!BB88</f>
        <v>505</v>
      </c>
      <c r="E5" s="332">
        <f>'NSC Pending'!BB53</f>
        <v>0</v>
      </c>
      <c r="F5" s="332">
        <f>'ConventionalAllocations (Large)'!AY143</f>
        <v>1541</v>
      </c>
      <c r="G5" s="332">
        <f>'NSC Allocations'!AW23</f>
        <v>0</v>
      </c>
      <c r="H5" s="332">
        <f>'Conv Windfall (Large Mplan)'!AW23</f>
        <v>0</v>
      </c>
      <c r="I5" s="333">
        <v>915</v>
      </c>
      <c r="J5" s="323">
        <f t="shared" si="0"/>
        <v>4615</v>
      </c>
    </row>
    <row r="6" spans="1:10" ht="14.65" thickBot="1" x14ac:dyDescent="0.5">
      <c r="A6" s="330" t="s">
        <v>272</v>
      </c>
      <c r="B6" s="332">
        <f>'Conventional Pipeline (Large)'!BB118</f>
        <v>837</v>
      </c>
      <c r="C6" s="332">
        <f>'NSC Pipeline'!BA44</f>
        <v>0</v>
      </c>
      <c r="D6" s="332">
        <f>'Conventional Pending (Large)'!BB89</f>
        <v>0</v>
      </c>
      <c r="E6" s="332">
        <f>'NSC Pending'!BB54</f>
        <v>0</v>
      </c>
      <c r="F6" s="332">
        <f>'ConventionalAllocations (Large)'!AY144</f>
        <v>919</v>
      </c>
      <c r="G6" s="332">
        <f>'NSC Allocations'!AW24</f>
        <v>0</v>
      </c>
      <c r="H6" s="332">
        <f>'Conv Windfall (Large Mplan)'!AW24</f>
        <v>153</v>
      </c>
      <c r="I6" s="333">
        <v>555</v>
      </c>
      <c r="J6" s="323">
        <f t="shared" si="0"/>
        <v>2464</v>
      </c>
    </row>
    <row r="7" spans="1:10" ht="14.65" thickBot="1" x14ac:dyDescent="0.5">
      <c r="A7" s="330" t="s">
        <v>306</v>
      </c>
      <c r="B7" s="332">
        <f>'Conventional Pipeline (Large)'!BB119</f>
        <v>92</v>
      </c>
      <c r="C7" s="332">
        <f>'NSC Pipeline'!BA45</f>
        <v>0</v>
      </c>
      <c r="D7" s="332">
        <f>'Conventional Pending (Large)'!BB90</f>
        <v>106</v>
      </c>
      <c r="E7" s="332">
        <f>'NSC Pending'!BB55</f>
        <v>0</v>
      </c>
      <c r="F7" s="332">
        <f>'ConventionalAllocations (Large)'!AY145</f>
        <v>1086</v>
      </c>
      <c r="G7" s="332">
        <f>'NSC Allocations'!AW25</f>
        <v>0</v>
      </c>
      <c r="H7" s="332">
        <f>'Conv Windfall (Large Mplan)'!AW25</f>
        <v>0</v>
      </c>
      <c r="I7" s="333">
        <v>915</v>
      </c>
      <c r="J7" s="323">
        <f t="shared" si="0"/>
        <v>2199</v>
      </c>
    </row>
    <row r="8" spans="1:10" ht="14.65" thickBot="1" x14ac:dyDescent="0.5">
      <c r="A8" s="330" t="s">
        <v>316</v>
      </c>
      <c r="B8" s="332">
        <f>'Conventional Pipeline (Large)'!BB120</f>
        <v>278</v>
      </c>
      <c r="C8" s="332">
        <f>'NSC Pipeline'!BA46</f>
        <v>0</v>
      </c>
      <c r="D8" s="332">
        <f>'Conventional Pending (Large)'!BB91</f>
        <v>0</v>
      </c>
      <c r="E8" s="332">
        <f>'NSC Pending'!BB56</f>
        <v>0</v>
      </c>
      <c r="F8" s="332">
        <f>'ConventionalAllocations (Large)'!AY146</f>
        <v>335</v>
      </c>
      <c r="G8" s="332">
        <f>'NSC Allocations'!AW26</f>
        <v>0</v>
      </c>
      <c r="H8" s="332">
        <f>'Conv Windfall (Large Mplan)'!AW26</f>
        <v>0</v>
      </c>
      <c r="I8" s="333">
        <v>495</v>
      </c>
      <c r="J8" s="323">
        <f t="shared" si="0"/>
        <v>1108</v>
      </c>
    </row>
    <row r="9" spans="1:10" ht="14.65" thickBot="1" x14ac:dyDescent="0.5">
      <c r="A9" s="330" t="s">
        <v>321</v>
      </c>
      <c r="B9" s="332">
        <f>'Conventional Pipeline (Large)'!BB121</f>
        <v>8396</v>
      </c>
      <c r="C9" s="332">
        <f>'NSC Pipeline'!BA47</f>
        <v>0</v>
      </c>
      <c r="D9" s="332">
        <f>'Conventional Pending (Large)'!BB92</f>
        <v>2140</v>
      </c>
      <c r="E9" s="332">
        <f>'NSC Pending'!BB57</f>
        <v>0</v>
      </c>
      <c r="F9" s="332">
        <f>'ConventionalAllocations (Large)'!AY147</f>
        <v>2515</v>
      </c>
      <c r="G9" s="332">
        <f>'NSC Allocations'!AW27</f>
        <v>0</v>
      </c>
      <c r="H9" s="332">
        <f>'Conv Windfall (Large Mplan)'!AW27</f>
        <v>723</v>
      </c>
      <c r="I9" s="333">
        <v>1170</v>
      </c>
      <c r="J9" s="323">
        <f t="shared" si="0"/>
        <v>14944</v>
      </c>
    </row>
    <row r="10" spans="1:10" ht="14.65" thickBot="1" x14ac:dyDescent="0.5">
      <c r="A10" s="324" t="s">
        <v>69</v>
      </c>
      <c r="B10" s="325">
        <f t="shared" ref="B10:J10" si="1">SUM(B3:B9)</f>
        <v>14287</v>
      </c>
      <c r="C10" s="325">
        <f t="shared" si="1"/>
        <v>455</v>
      </c>
      <c r="D10" s="325">
        <f t="shared" si="1"/>
        <v>3567</v>
      </c>
      <c r="E10" s="325">
        <f t="shared" si="1"/>
        <v>466</v>
      </c>
      <c r="F10" s="325">
        <f t="shared" si="1"/>
        <v>10323</v>
      </c>
      <c r="G10" s="325">
        <f t="shared" si="1"/>
        <v>0</v>
      </c>
      <c r="H10" s="325">
        <f t="shared" si="1"/>
        <v>3039</v>
      </c>
      <c r="I10" s="325">
        <f t="shared" si="1"/>
        <v>6360</v>
      </c>
      <c r="J10" s="323">
        <f t="shared" si="1"/>
        <v>38497</v>
      </c>
    </row>
    <row r="12" spans="1:10" ht="14.65" thickBot="1" x14ac:dyDescent="0.5"/>
    <row r="13" spans="1:10" ht="43.15" thickBot="1" x14ac:dyDescent="0.5">
      <c r="A13" s="326" t="s">
        <v>1366</v>
      </c>
      <c r="B13" s="327" t="s">
        <v>1367</v>
      </c>
      <c r="C13" s="327" t="s">
        <v>1368</v>
      </c>
      <c r="D13" s="327" t="s">
        <v>1369</v>
      </c>
    </row>
    <row r="14" spans="1:10" ht="14.65" thickBot="1" x14ac:dyDescent="0.5">
      <c r="A14" s="321" t="s">
        <v>146</v>
      </c>
      <c r="B14" s="322">
        <v>623.572</v>
      </c>
      <c r="C14" s="322">
        <v>11.80941595</v>
      </c>
      <c r="D14" s="322">
        <v>50</v>
      </c>
    </row>
    <row r="15" spans="1:10" ht="14.65" thickBot="1" x14ac:dyDescent="0.5">
      <c r="A15" s="321" t="s">
        <v>197</v>
      </c>
      <c r="B15" s="322">
        <v>1288.075</v>
      </c>
      <c r="C15" s="322">
        <v>24.39399693</v>
      </c>
      <c r="D15" s="322">
        <v>104</v>
      </c>
    </row>
    <row r="16" spans="1:10" ht="14.65" thickBot="1" x14ac:dyDescent="0.5">
      <c r="A16" s="321" t="s">
        <v>272</v>
      </c>
      <c r="B16" s="322">
        <v>458.64100000000002</v>
      </c>
      <c r="C16" s="322">
        <v>8.6858972839999993</v>
      </c>
      <c r="D16" s="322">
        <v>37</v>
      </c>
    </row>
    <row r="17" spans="1:4" ht="14.65" thickBot="1" x14ac:dyDescent="0.5">
      <c r="A17" s="321" t="s">
        <v>316</v>
      </c>
      <c r="B17" s="322">
        <v>411.851</v>
      </c>
      <c r="C17" s="322">
        <v>7.7997725510000002</v>
      </c>
      <c r="D17" s="322">
        <v>33</v>
      </c>
    </row>
    <row r="18" spans="1:4" ht="14.65" thickBot="1" x14ac:dyDescent="0.5">
      <c r="A18" s="321" t="s">
        <v>250</v>
      </c>
      <c r="B18" s="322">
        <v>759.95799999999997</v>
      </c>
      <c r="C18" s="322">
        <v>14.39233982</v>
      </c>
      <c r="D18" s="322">
        <v>61</v>
      </c>
    </row>
    <row r="19" spans="1:4" ht="14.65" thickBot="1" x14ac:dyDescent="0.5">
      <c r="A19" s="321" t="s">
        <v>321</v>
      </c>
      <c r="B19" s="322">
        <v>973.33</v>
      </c>
      <c r="C19" s="322">
        <v>18.433250409999999</v>
      </c>
      <c r="D19" s="322">
        <v>78</v>
      </c>
    </row>
    <row r="20" spans="1:4" ht="14.65" thickBot="1" x14ac:dyDescent="0.5">
      <c r="A20" s="321" t="s">
        <v>306</v>
      </c>
      <c r="B20" s="322">
        <v>764.86800000000005</v>
      </c>
      <c r="C20" s="322">
        <v>14.48532705</v>
      </c>
      <c r="D20" s="322">
        <v>61</v>
      </c>
    </row>
    <row r="21" spans="1:4" ht="14.65" thickBot="1" x14ac:dyDescent="0.5">
      <c r="A21" s="324" t="s">
        <v>1370</v>
      </c>
      <c r="B21" s="325">
        <v>5280.2939999999999</v>
      </c>
      <c r="C21" s="325">
        <v>100</v>
      </c>
      <c r="D21" s="325">
        <v>424</v>
      </c>
    </row>
  </sheetData>
  <sheetProtection algorithmName="SHA-512" hashValue="+7c7blAZg609D5AkprLhMSdipH9MdiizcBVEqeyR6HrJEXGkfNfobpbwnDedxzRmqu0sO25rKiNN44ejdUuoVw==" saltValue="vI76845kb7I7PEcGp/cWw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4F657E9638314EB2D8041297F89CC2" ma:contentTypeVersion="19" ma:contentTypeDescription="Create a new document." ma:contentTypeScope="" ma:versionID="0b0364936cbbfc1a80a5ecc3bd2153e0">
  <xsd:schema xmlns:xsd="http://www.w3.org/2001/XMLSchema" xmlns:xs="http://www.w3.org/2001/XMLSchema" xmlns:p="http://schemas.microsoft.com/office/2006/metadata/properties" xmlns:ns2="3b32ce9e-90ad-4891-91ee-7e93f9dba3c9" xmlns:ns3="c7e5170a-c49b-416d-8433-e5d0e5b04297" targetNamespace="http://schemas.microsoft.com/office/2006/metadata/properties" ma:root="true" ma:fieldsID="1fac5319234bc536d48584e41488ca54" ns2:_="" ns3:_="">
    <xsd:import namespace="3b32ce9e-90ad-4891-91ee-7e93f9dba3c9"/>
    <xsd:import namespace="c7e5170a-c49b-416d-8433-e5d0e5b042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2ce9e-90ad-4891-91ee-7e93f9dba3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5efd349-4fc2-4c40-bc86-6aac66f77a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e5170a-c49b-416d-8433-e5d0e5b0429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9535fe2-14e8-4c44-96ae-5d41d5249c55}" ma:internalName="TaxCatchAll" ma:showField="CatchAllData" ma:web="c7e5170a-c49b-416d-8433-e5d0e5b042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3b32ce9e-90ad-4891-91ee-7e93f9dba3c9">
      <Terms xmlns="http://schemas.microsoft.com/office/infopath/2007/PartnerControls"/>
    </lcf76f155ced4ddcb4097134ff3c332f>
    <TaxCatchAll xmlns="c7e5170a-c49b-416d-8433-e5d0e5b04297" xsi:nil="true"/>
  </documentManagement>
</p:properties>
</file>

<file path=customXml/itemProps1.xml><?xml version="1.0" encoding="utf-8"?>
<ds:datastoreItem xmlns:ds="http://schemas.openxmlformats.org/officeDocument/2006/customXml" ds:itemID="{D985438E-3798-4D76-8A6B-8A816E2708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2ce9e-90ad-4891-91ee-7e93f9dba3c9"/>
    <ds:schemaRef ds:uri="c7e5170a-c49b-416d-8433-e5d0e5b042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A3EA50-CAAB-41FA-917D-3B8CD2A0B855}">
  <ds:schemaRefs>
    <ds:schemaRef ds:uri="http://schemas.microsoft.com/sharepoint/v3/contenttype/forms"/>
  </ds:schemaRefs>
</ds:datastoreItem>
</file>

<file path=customXml/itemProps3.xml><?xml version="1.0" encoding="utf-8"?>
<ds:datastoreItem xmlns:ds="http://schemas.openxmlformats.org/officeDocument/2006/customXml" ds:itemID="{4069EDE1-0440-4238-9F74-0DB398A7B5B6}">
  <ds:schemaRefs>
    <ds:schemaRef ds:uri="http://schemas.microsoft.com/DataMashup"/>
  </ds:schemaRefs>
</ds:datastoreItem>
</file>

<file path=customXml/itemProps4.xml><?xml version="1.0" encoding="utf-8"?>
<ds:datastoreItem xmlns:ds="http://schemas.openxmlformats.org/officeDocument/2006/customXml" ds:itemID="{25A880D0-C735-4012-ADB0-B4F1DA595E0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c7e5170a-c49b-416d-8433-e5d0e5b04297"/>
    <ds:schemaRef ds:uri="3b32ce9e-90ad-4891-91ee-7e93f9dba3c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18</vt:i4>
      </vt:variant>
    </vt:vector>
  </HeadingPairs>
  <TitlesOfParts>
    <vt:vector size="18" baseType="lpstr">
      <vt:lpstr>Notes &amp; Guidance</vt:lpstr>
      <vt:lpstr>Trajectory</vt:lpstr>
      <vt:lpstr>Conventional Comp (small sites)</vt:lpstr>
      <vt:lpstr>Conventional Comp (large sites)</vt:lpstr>
      <vt:lpstr>Completions (NSC)</vt:lpstr>
      <vt:lpstr>Completions Total</vt:lpstr>
      <vt:lpstr>Projections Summary Table</vt:lpstr>
      <vt:lpstr>Conventional Pipeline (Large)</vt:lpstr>
      <vt:lpstr>NSC Pipeline</vt:lpstr>
      <vt:lpstr>Conventional Pending (Large)</vt:lpstr>
      <vt:lpstr>NSC Pending</vt:lpstr>
      <vt:lpstr>ConventionalAllocations (Large)</vt:lpstr>
      <vt:lpstr>NSC Allocations</vt:lpstr>
      <vt:lpstr>Conv Windfall (Large Mplan)</vt:lpstr>
      <vt:lpstr>Conventional (Small Site)</vt:lpstr>
      <vt:lpstr>Phasing Assumptions</vt:lpstr>
      <vt:lpstr>Capacity Tool Template</vt:lpstr>
      <vt:lpstr>Town Breakdown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WEAKE</dc:creator>
  <cp:keywords/>
  <dc:description/>
  <cp:lastModifiedBy>Steve Barton</cp:lastModifiedBy>
  <cp:revision/>
  <dcterms:created xsi:type="dcterms:W3CDTF">2023-03-14T14:56:43Z</dcterms:created>
  <dcterms:modified xsi:type="dcterms:W3CDTF">2025-02-28T11:12:19Z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0x0101002D4F657E9638314EB2D8041297F89CC2</vt:lpwstr>
  </property>
  <property fmtid="{D5CDD505-2E9C-101B-9397-08002B2CF9AE}" pid="3" name="MediaServiceImageTags">
    <vt:lpwstr/>
  </property>
</Properties>
</file>