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omments2.xml" ContentType="application/vnd.openxmlformats-officedocument.spreadsheetml.comment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fileSharing readOnlyRecommended="1"/>
  <workbookPr defaultThemeVersion="166925"/>
  <mc:AlternateContent xmlns:mc="http://schemas.openxmlformats.org/markup-compatibility/2006">
    <mc:Choice Requires="x15">
      <x15ac:absPath xmlns:x15ac="http://schemas.microsoft.com/office/spreadsheetml/2010/11/ac" url="https://ealingcouncil.sharepoint.com/sites/PLANNGSRV/Files/PLANNING POLICY/LOCAL PLANS/AMR/Trajectory 2023/Reg. 19 Documents/Published Docs version 1 2/"/>
    </mc:Choice>
  </mc:AlternateContent>
  <xr:revisionPtr revIDLastSave="5" documentId="14_{4A7BBC20-A4BD-430A-B6AA-6D1D5CDB0965}" xr6:coauthVersionLast="47" xr6:coauthVersionMax="47" xr10:uidLastSave="{BF66A640-B31E-4E5A-A761-E07535297643}"/>
  <workbookProtection lockStructure="1"/>
  <bookViews>
    <workbookView xWindow="19080" yWindow="-120" windowWidth="29040" windowHeight="15840" activeTab="1" xr2:uid="{CFBE7F0B-BAEB-4C25-888E-D778E7548BA9}"/>
  </bookViews>
  <sheets>
    <sheet name="Notes &amp; Guidance" sheetId="15" r:id="rId1"/>
    <sheet name="Trajectory" sheetId="1" r:id="rId2"/>
    <sheet name="Conventional Comp (small sites)" sheetId="4" r:id="rId3"/>
    <sheet name="Conventional Comp (large sites)" sheetId="5" r:id="rId4"/>
    <sheet name="Completions (NSC)" sheetId="6" r:id="rId5"/>
    <sheet name="Completions Total" sheetId="3" r:id="rId6"/>
    <sheet name="Projections Summary Table" sheetId="2" r:id="rId7"/>
    <sheet name="Conventional Pipeline (Large)" sheetId="7" r:id="rId8"/>
    <sheet name="NSC Pipeline" sheetId="11" r:id="rId9"/>
    <sheet name="Conventional Pending (Large)" sheetId="8" r:id="rId10"/>
    <sheet name="NSC Pending" sheetId="13" r:id="rId11"/>
    <sheet name="ConventionalAllocations (Large)" sheetId="10" r:id="rId12"/>
    <sheet name="NSC Allocations" sheetId="14" r:id="rId13"/>
    <sheet name="Conv Windfall (Large Mplan)" sheetId="16" r:id="rId14"/>
    <sheet name="Conventional (Small Site)" sheetId="9" r:id="rId15"/>
    <sheet name="Phasing Assumptions" sheetId="17" r:id="rId16"/>
    <sheet name="Capacity Tool Template" sheetId="18" r:id="rId17"/>
  </sheets>
  <externalReferences>
    <externalReference r:id="rId18"/>
  </externalReferences>
  <definedNames>
    <definedName name="_xlnm._FilterDatabase" localSheetId="13" hidden="1">'Conv Windfall (Large Mplan)'!$N$2:$N$18</definedName>
    <definedName name="_xlnm._FilterDatabase" localSheetId="9" hidden="1">'Conventional Pending (Large)'!$O$1:$O$58</definedName>
    <definedName name="_xlnm._FilterDatabase" localSheetId="7" hidden="1">'Conventional Pipeline (Large)'!$N$1:$N$56</definedName>
    <definedName name="_xlnm._FilterDatabase" localSheetId="11" hidden="1">'ConventionalAllocations (Large)'!$L$2:$L$163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4" i="18" l="1"/>
  <c r="J10" i="18"/>
  <c r="D10" i="18"/>
  <c r="AA10" i="18"/>
  <c r="AO10" i="18" l="1"/>
  <c r="AK10" i="18" l="1"/>
  <c r="M10" i="18"/>
  <c r="V10" i="18" l="1"/>
  <c r="W10" i="18" s="1"/>
  <c r="AG10" i="18"/>
  <c r="AH10" i="18"/>
  <c r="O10" i="18"/>
  <c r="O12" i="18" s="1"/>
  <c r="AI10" i="18"/>
  <c r="AJ10" i="18"/>
  <c r="AF10" i="18"/>
  <c r="G14" i="18" s="1"/>
  <c r="I14" i="18" s="1"/>
  <c r="V12" i="18" l="1"/>
  <c r="P10" i="18"/>
  <c r="P12" i="18" s="1"/>
  <c r="Y10" i="18"/>
  <c r="Y11" i="18"/>
  <c r="Y12" i="18" s="1"/>
  <c r="X10" i="18"/>
  <c r="W12" i="18"/>
  <c r="X11" i="18"/>
  <c r="X12" i="18" s="1"/>
  <c r="S11" i="18" l="1"/>
  <c r="S12" i="18" s="1"/>
  <c r="N10" i="18"/>
  <c r="R10" i="18"/>
  <c r="S10" i="18"/>
  <c r="Q11" i="18"/>
  <c r="Q12" i="18" s="1"/>
  <c r="R11" i="18"/>
  <c r="R12" i="18" s="1"/>
  <c r="Q10" i="18"/>
  <c r="U10" i="18" l="1"/>
  <c r="C14" i="18" s="1"/>
  <c r="AB10" i="18" s="1"/>
  <c r="AD10" i="18" s="1"/>
  <c r="D14" i="18" l="1"/>
  <c r="AV18" i="7" l="1"/>
  <c r="AV19" i="7"/>
  <c r="AV24" i="7"/>
  <c r="AV10" i="7"/>
  <c r="AW10" i="8"/>
  <c r="AV9" i="7"/>
  <c r="AV23" i="7"/>
  <c r="AV17" i="7"/>
  <c r="AV29" i="7"/>
  <c r="P7" i="2"/>
  <c r="H5" i="2"/>
  <c r="I5" i="2"/>
  <c r="O5" i="2"/>
  <c r="AE12" i="16"/>
  <c r="H10" i="2" s="1"/>
  <c r="AF12" i="16"/>
  <c r="I10" i="2" s="1"/>
  <c r="AG12" i="16"/>
  <c r="J10" i="2" s="1"/>
  <c r="AH12" i="16"/>
  <c r="K10" i="2" s="1"/>
  <c r="AI12" i="16"/>
  <c r="L10" i="2" s="1"/>
  <c r="AJ12" i="16"/>
  <c r="M10" i="2" s="1"/>
  <c r="AK12" i="16"/>
  <c r="N10" i="2" s="1"/>
  <c r="AL12" i="16"/>
  <c r="O10" i="2" s="1"/>
  <c r="AM12" i="16"/>
  <c r="P10" i="2" s="1"/>
  <c r="AN12" i="16"/>
  <c r="Q10" i="2" s="1"/>
  <c r="AO12" i="16"/>
  <c r="R10" i="2" s="1"/>
  <c r="AP12" i="16"/>
  <c r="S10" i="2" s="1"/>
  <c r="AQ12" i="16"/>
  <c r="T10" i="2" s="1"/>
  <c r="AR12" i="16"/>
  <c r="U10" i="2" s="1"/>
  <c r="AD12" i="16"/>
  <c r="G10" i="2" s="1"/>
  <c r="AF6" i="14"/>
  <c r="AG6" i="14"/>
  <c r="G9" i="2" s="1"/>
  <c r="AH6" i="14"/>
  <c r="H9" i="2" s="1"/>
  <c r="AI6" i="14"/>
  <c r="I9" i="2" s="1"/>
  <c r="AJ6" i="14"/>
  <c r="J9" i="2" s="1"/>
  <c r="AK6" i="14"/>
  <c r="K9" i="2" s="1"/>
  <c r="AL6" i="14"/>
  <c r="L9" i="2" s="1"/>
  <c r="AM6" i="14"/>
  <c r="M9" i="2" s="1"/>
  <c r="AN6" i="14"/>
  <c r="N9" i="2" s="1"/>
  <c r="AO6" i="14"/>
  <c r="O9" i="2" s="1"/>
  <c r="AP6" i="14"/>
  <c r="P9" i="2" s="1"/>
  <c r="AQ6" i="14"/>
  <c r="Q9" i="2" s="1"/>
  <c r="AR6" i="14"/>
  <c r="R9" i="2" s="1"/>
  <c r="AS6" i="14"/>
  <c r="S9" i="2" s="1"/>
  <c r="AT6" i="14"/>
  <c r="T9" i="2" s="1"/>
  <c r="AU6" i="14"/>
  <c r="U9" i="2" s="1"/>
  <c r="AD127" i="10"/>
  <c r="H8" i="2" s="1"/>
  <c r="AE127" i="10"/>
  <c r="I8" i="2" s="1"/>
  <c r="AF127" i="10"/>
  <c r="J8" i="2" s="1"/>
  <c r="AG127" i="10"/>
  <c r="K8" i="2" s="1"/>
  <c r="AH127" i="10"/>
  <c r="L8" i="2" s="1"/>
  <c r="AI127" i="10"/>
  <c r="M8" i="2" s="1"/>
  <c r="AJ127" i="10"/>
  <c r="N8" i="2" s="1"/>
  <c r="AK127" i="10"/>
  <c r="O8" i="2" s="1"/>
  <c r="AL127" i="10"/>
  <c r="P8" i="2" s="1"/>
  <c r="AM127" i="10"/>
  <c r="Q8" i="2" s="1"/>
  <c r="AN127" i="10"/>
  <c r="R8" i="2" s="1"/>
  <c r="AO127" i="10"/>
  <c r="S8" i="2" s="1"/>
  <c r="AP127" i="10"/>
  <c r="T8" i="2" s="1"/>
  <c r="AQ127" i="10"/>
  <c r="U8" i="2" s="1"/>
  <c r="AC127" i="10"/>
  <c r="G8" i="2" s="1"/>
  <c r="AM7" i="13"/>
  <c r="H7" i="2" s="1"/>
  <c r="AN7" i="13"/>
  <c r="I7" i="2" s="1"/>
  <c r="AO7" i="13"/>
  <c r="J7" i="2" s="1"/>
  <c r="AP7" i="13"/>
  <c r="K7" i="2" s="1"/>
  <c r="AQ7" i="13"/>
  <c r="L7" i="2" s="1"/>
  <c r="AR7" i="13"/>
  <c r="M7" i="2" s="1"/>
  <c r="AS7" i="13"/>
  <c r="N7" i="2" s="1"/>
  <c r="AT7" i="13"/>
  <c r="O7" i="2" s="1"/>
  <c r="AU7" i="13"/>
  <c r="AV7" i="13"/>
  <c r="Q7" i="2" s="1"/>
  <c r="AW7" i="13"/>
  <c r="R7" i="2" s="1"/>
  <c r="AX7" i="13"/>
  <c r="S7" i="2" s="1"/>
  <c r="AY7" i="13"/>
  <c r="T7" i="2" s="1"/>
  <c r="AZ7" i="13"/>
  <c r="U7" i="2" s="1"/>
  <c r="AL7" i="13"/>
  <c r="G7" i="2" s="1"/>
  <c r="AI18" i="8"/>
  <c r="H6" i="2" s="1"/>
  <c r="AJ18" i="8"/>
  <c r="I6" i="2" s="1"/>
  <c r="AK18" i="8"/>
  <c r="J6" i="2" s="1"/>
  <c r="AL18" i="8"/>
  <c r="K6" i="2" s="1"/>
  <c r="AM18" i="8"/>
  <c r="L6" i="2" s="1"/>
  <c r="AN18" i="8"/>
  <c r="M6" i="2" s="1"/>
  <c r="AO18" i="8"/>
  <c r="N6" i="2" s="1"/>
  <c r="AP18" i="8"/>
  <c r="O6" i="2" s="1"/>
  <c r="AQ18" i="8"/>
  <c r="P6" i="2" s="1"/>
  <c r="AR18" i="8"/>
  <c r="Q6" i="2" s="1"/>
  <c r="AS18" i="8"/>
  <c r="R6" i="2" s="1"/>
  <c r="AT18" i="8"/>
  <c r="S6" i="2" s="1"/>
  <c r="AU18" i="8"/>
  <c r="T6" i="2" s="1"/>
  <c r="AV18" i="8"/>
  <c r="U6" i="2" s="1"/>
  <c r="AH18" i="8"/>
  <c r="G6" i="2" s="1"/>
  <c r="AO6" i="11"/>
  <c r="K5" i="2" s="1"/>
  <c r="AP6" i="11"/>
  <c r="L5" i="2" s="1"/>
  <c r="AQ6" i="11"/>
  <c r="M5" i="2" s="1"/>
  <c r="AR6" i="11"/>
  <c r="N5" i="2" s="1"/>
  <c r="AS6" i="11"/>
  <c r="AT6" i="11"/>
  <c r="P5" i="2" s="1"/>
  <c r="AU6" i="11"/>
  <c r="Q5" i="2" s="1"/>
  <c r="AV6" i="11"/>
  <c r="R5" i="2" s="1"/>
  <c r="AW6" i="11"/>
  <c r="S5" i="2" s="1"/>
  <c r="AX6" i="11"/>
  <c r="T5" i="2" s="1"/>
  <c r="AY6" i="11"/>
  <c r="U5" i="2" s="1"/>
  <c r="AN6" i="11"/>
  <c r="J5" i="2" s="1"/>
  <c r="AM6" i="11"/>
  <c r="AL6" i="11"/>
  <c r="AZ5" i="11"/>
  <c r="AK6" i="11"/>
  <c r="G5" i="2" s="1"/>
  <c r="AH47" i="7"/>
  <c r="H4" i="2" s="1"/>
  <c r="AI47" i="7"/>
  <c r="I4" i="2" s="1"/>
  <c r="AJ47" i="7"/>
  <c r="J4" i="2" s="1"/>
  <c r="AK47" i="7"/>
  <c r="K4" i="2" s="1"/>
  <c r="AL47" i="7"/>
  <c r="L4" i="2" s="1"/>
  <c r="AM47" i="7"/>
  <c r="M4" i="2" s="1"/>
  <c r="AN47" i="7"/>
  <c r="N4" i="2" s="1"/>
  <c r="AO47" i="7"/>
  <c r="O4" i="2" s="1"/>
  <c r="AP47" i="7"/>
  <c r="P4" i="2" s="1"/>
  <c r="AQ47" i="7"/>
  <c r="Q4" i="2" s="1"/>
  <c r="AR47" i="7"/>
  <c r="R4" i="2" s="1"/>
  <c r="AS47" i="7"/>
  <c r="S4" i="2" s="1"/>
  <c r="AT47" i="7"/>
  <c r="T4" i="2" s="1"/>
  <c r="AU47" i="7"/>
  <c r="U4" i="2" s="1"/>
  <c r="AG47" i="7"/>
  <c r="G4" i="2" s="1"/>
  <c r="B16" i="1"/>
  <c r="C11" i="2" a="1"/>
  <c r="C11" i="2" s="1"/>
  <c r="V11" i="2" s="1"/>
  <c r="T8" i="1"/>
  <c r="E10" i="1"/>
  <c r="D9" i="1"/>
  <c r="AR124" i="10"/>
  <c r="AR125" i="10"/>
  <c r="AR126" i="10"/>
  <c r="AR128" i="10"/>
  <c r="AR129" i="10"/>
  <c r="V10" i="2" l="1"/>
  <c r="V7" i="2"/>
  <c r="V4" i="2"/>
  <c r="U13" i="2"/>
  <c r="V8" i="2"/>
  <c r="V9" i="2"/>
  <c r="U14" i="2"/>
  <c r="V6" i="2"/>
  <c r="V5" i="2"/>
  <c r="AR127" i="10"/>
  <c r="T15" i="2"/>
  <c r="S15" i="2"/>
  <c r="R15" i="2"/>
  <c r="U15" i="2"/>
  <c r="AR93" i="10"/>
  <c r="AR94" i="10"/>
  <c r="AR90" i="10"/>
  <c r="AR91" i="10"/>
  <c r="AR92" i="10"/>
  <c r="AR89" i="10"/>
  <c r="U16" i="2" l="1"/>
  <c r="AR85" i="10"/>
  <c r="AW13" i="8" l="1"/>
  <c r="AV22" i="7"/>
  <c r="AV20" i="7"/>
  <c r="AV21" i="7"/>
  <c r="AS7" i="16"/>
  <c r="AS8" i="16"/>
  <c r="AS9" i="16"/>
  <c r="AS10" i="16"/>
  <c r="AS11" i="16"/>
  <c r="AS12" i="16"/>
  <c r="AS13" i="16"/>
  <c r="AS14" i="16"/>
  <c r="AS15" i="16"/>
  <c r="AS16" i="16"/>
  <c r="AS17" i="16"/>
  <c r="AS18" i="16"/>
  <c r="AS6" i="16"/>
  <c r="AS5" i="16"/>
  <c r="AR67" i="10" l="1"/>
  <c r="AR6" i="10" l="1"/>
  <c r="AR7" i="10"/>
  <c r="AR8" i="10"/>
  <c r="AR9" i="10"/>
  <c r="AR10" i="10"/>
  <c r="AR11" i="10"/>
  <c r="AR12" i="10"/>
  <c r="AR13" i="10"/>
  <c r="AR14" i="10"/>
  <c r="AR15" i="10"/>
  <c r="AR16" i="10"/>
  <c r="AR17" i="10"/>
  <c r="AR18" i="10"/>
  <c r="AR19" i="10"/>
  <c r="AR20" i="10"/>
  <c r="AR21" i="10"/>
  <c r="AR22" i="10"/>
  <c r="AR23" i="10"/>
  <c r="AR24" i="10"/>
  <c r="AR25" i="10"/>
  <c r="AR26" i="10"/>
  <c r="AR27" i="10"/>
  <c r="AR28" i="10"/>
  <c r="AR29" i="10"/>
  <c r="AR30" i="10"/>
  <c r="AR31" i="10"/>
  <c r="AR32" i="10"/>
  <c r="AR33" i="10"/>
  <c r="AR34" i="10"/>
  <c r="AR35" i="10"/>
  <c r="AR36" i="10"/>
  <c r="AR37" i="10"/>
  <c r="AR38" i="10"/>
  <c r="AR39" i="10"/>
  <c r="AR40" i="10"/>
  <c r="AR41" i="10"/>
  <c r="AR42" i="10"/>
  <c r="AR43" i="10"/>
  <c r="AR44" i="10"/>
  <c r="AR45" i="10"/>
  <c r="AR46" i="10"/>
  <c r="AR47" i="10"/>
  <c r="AR48" i="10"/>
  <c r="AR49" i="10"/>
  <c r="AR50" i="10"/>
  <c r="AR51" i="10"/>
  <c r="AR52" i="10"/>
  <c r="AR53" i="10"/>
  <c r="AR54" i="10"/>
  <c r="AR55" i="10"/>
  <c r="AR56" i="10"/>
  <c r="AR57" i="10"/>
  <c r="AR58" i="10"/>
  <c r="AR59" i="10"/>
  <c r="AR60" i="10"/>
  <c r="AR61" i="10"/>
  <c r="AR62" i="10"/>
  <c r="AR63" i="10"/>
  <c r="AR64" i="10"/>
  <c r="AR65" i="10"/>
  <c r="AR66" i="10"/>
  <c r="AR68" i="10"/>
  <c r="AR69" i="10"/>
  <c r="AR70" i="10"/>
  <c r="AR71" i="10"/>
  <c r="AR72" i="10"/>
  <c r="AR73" i="10"/>
  <c r="AR74" i="10"/>
  <c r="AR75" i="10"/>
  <c r="AR76" i="10"/>
  <c r="AR77" i="10"/>
  <c r="AR78" i="10"/>
  <c r="AR79" i="10"/>
  <c r="AR80" i="10"/>
  <c r="AR81" i="10"/>
  <c r="AR82" i="10"/>
  <c r="AR83" i="10"/>
  <c r="AR84" i="10"/>
  <c r="AR86" i="10"/>
  <c r="AR87" i="10"/>
  <c r="AR88" i="10"/>
  <c r="AR95" i="10"/>
  <c r="AR96" i="10"/>
  <c r="AR97" i="10"/>
  <c r="AR98" i="10"/>
  <c r="AR99" i="10"/>
  <c r="AR100" i="10"/>
  <c r="AR101" i="10"/>
  <c r="AR102" i="10"/>
  <c r="AR103" i="10"/>
  <c r="AR104" i="10"/>
  <c r="AR105" i="10"/>
  <c r="AR106" i="10"/>
  <c r="AR107" i="10"/>
  <c r="AR108" i="10"/>
  <c r="AR109" i="10"/>
  <c r="AR111" i="10"/>
  <c r="AR112" i="10"/>
  <c r="AR113" i="10"/>
  <c r="AR114" i="10"/>
  <c r="AR115" i="10"/>
  <c r="AR116" i="10"/>
  <c r="AR117" i="10"/>
  <c r="AR118" i="10"/>
  <c r="AR119" i="10"/>
  <c r="AR120" i="10"/>
  <c r="AR121" i="10"/>
  <c r="AR122" i="10"/>
  <c r="AR123" i="10"/>
  <c r="AR5" i="10"/>
  <c r="BA6" i="13"/>
  <c r="BA7" i="13"/>
  <c r="BA8" i="13"/>
  <c r="BA9" i="13"/>
  <c r="BA10" i="13"/>
  <c r="BA11" i="13"/>
  <c r="BA12" i="13"/>
  <c r="BA13" i="13"/>
  <c r="BA14" i="13"/>
  <c r="BA15" i="13"/>
  <c r="BA16" i="13"/>
  <c r="BA17" i="13"/>
  <c r="BA18" i="13"/>
  <c r="BA19" i="13"/>
  <c r="BA20" i="13"/>
  <c r="BA21" i="13"/>
  <c r="BA22" i="13"/>
  <c r="BA23" i="13"/>
  <c r="BA24" i="13"/>
  <c r="BA25" i="13"/>
  <c r="BA26" i="13"/>
  <c r="BA27" i="13"/>
  <c r="BA28" i="13"/>
  <c r="BA29" i="13"/>
  <c r="BA30" i="13"/>
  <c r="BA5" i="13"/>
  <c r="AW6" i="8"/>
  <c r="AW7" i="8"/>
  <c r="AW9" i="8"/>
  <c r="AW11" i="8"/>
  <c r="AW12" i="8"/>
  <c r="AW14" i="8"/>
  <c r="AW15" i="8"/>
  <c r="AW16" i="8"/>
  <c r="AW17" i="8"/>
  <c r="AW18" i="8"/>
  <c r="AW19" i="8"/>
  <c r="AW20" i="8"/>
  <c r="AW21" i="8"/>
  <c r="AW22" i="8"/>
  <c r="AW23" i="8"/>
  <c r="AW24" i="8"/>
  <c r="AW25" i="8"/>
  <c r="AW26" i="8"/>
  <c r="AW27" i="8"/>
  <c r="AW28" i="8"/>
  <c r="AW29" i="8"/>
  <c r="AW30" i="8"/>
  <c r="AW31" i="8"/>
  <c r="AW32" i="8"/>
  <c r="AW33" i="8"/>
  <c r="AW34" i="8"/>
  <c r="AW35" i="8"/>
  <c r="AW36" i="8"/>
  <c r="AW37" i="8"/>
  <c r="AW38" i="8"/>
  <c r="AW39" i="8"/>
  <c r="AW40" i="8"/>
  <c r="AW41" i="8"/>
  <c r="AW42" i="8"/>
  <c r="AW43" i="8"/>
  <c r="AW44" i="8"/>
  <c r="AW45" i="8"/>
  <c r="AW46" i="8"/>
  <c r="AW47" i="8"/>
  <c r="AW48" i="8"/>
  <c r="AW49" i="8"/>
  <c r="AW50" i="8"/>
  <c r="AW51" i="8"/>
  <c r="AW52" i="8"/>
  <c r="AW53" i="8"/>
  <c r="AW54" i="8"/>
  <c r="AW55" i="8"/>
  <c r="AW56" i="8"/>
  <c r="AW57" i="8"/>
  <c r="AW58" i="8"/>
  <c r="AW5" i="8"/>
  <c r="AZ7" i="11"/>
  <c r="AZ8" i="11"/>
  <c r="AZ9" i="11"/>
  <c r="AZ10" i="11"/>
  <c r="AZ11" i="11"/>
  <c r="AZ12" i="11"/>
  <c r="AZ13" i="11"/>
  <c r="AZ14" i="11"/>
  <c r="AZ15" i="11"/>
  <c r="AZ16" i="11"/>
  <c r="AZ17" i="11"/>
  <c r="AZ18" i="11"/>
  <c r="AZ19" i="11"/>
  <c r="AZ20" i="11"/>
  <c r="AZ21" i="11"/>
  <c r="AZ22" i="11"/>
  <c r="AZ23" i="11"/>
  <c r="AZ24" i="11"/>
  <c r="AZ25" i="11"/>
  <c r="AZ26" i="11"/>
  <c r="AZ27" i="11"/>
  <c r="AZ28" i="11"/>
  <c r="AZ29" i="11"/>
  <c r="AV6" i="7"/>
  <c r="AV7" i="7"/>
  <c r="AV8" i="7"/>
  <c r="AV12" i="7"/>
  <c r="AV13" i="7"/>
  <c r="AV14" i="7"/>
  <c r="AV15" i="7"/>
  <c r="AV16" i="7"/>
  <c r="AV25" i="7"/>
  <c r="AV26" i="7"/>
  <c r="AV27" i="7"/>
  <c r="AV28" i="7"/>
  <c r="AV30" i="7"/>
  <c r="AV31" i="7"/>
  <c r="AV32" i="7"/>
  <c r="AV33" i="7"/>
  <c r="AV34" i="7"/>
  <c r="AV35" i="7"/>
  <c r="AV36" i="7"/>
  <c r="AV37" i="7"/>
  <c r="AV38" i="7"/>
  <c r="AV39" i="7"/>
  <c r="AV40" i="7"/>
  <c r="AV41" i="7"/>
  <c r="AV42" i="7"/>
  <c r="AV43" i="7"/>
  <c r="AV44" i="7"/>
  <c r="AV45" i="7"/>
  <c r="AV46" i="7"/>
  <c r="AV48" i="7"/>
  <c r="AV49" i="7"/>
  <c r="AV50" i="7"/>
  <c r="AV51" i="7"/>
  <c r="AV52" i="7"/>
  <c r="AV53" i="7"/>
  <c r="AV54" i="7"/>
  <c r="AV55" i="7"/>
  <c r="AV56" i="7"/>
  <c r="AV5" i="7"/>
  <c r="G13" i="2"/>
  <c r="H13" i="2"/>
  <c r="I13" i="2"/>
  <c r="J13" i="2"/>
  <c r="K13" i="2"/>
  <c r="L13" i="2"/>
  <c r="M13" i="2"/>
  <c r="N13" i="2"/>
  <c r="O13" i="2"/>
  <c r="P13" i="2"/>
  <c r="Q13" i="2"/>
  <c r="R13" i="2"/>
  <c r="S13" i="2"/>
  <c r="T13" i="2"/>
  <c r="F13" i="2"/>
  <c r="B14" i="1"/>
  <c r="C17" i="1" s="1"/>
  <c r="C8" i="1"/>
  <c r="D8" i="1" s="1"/>
  <c r="E8" i="1" s="1"/>
  <c r="F8" i="1" s="1"/>
  <c r="G8" i="1" s="1"/>
  <c r="H8" i="1" s="1"/>
  <c r="I8" i="1" s="1"/>
  <c r="J8" i="1" s="1"/>
  <c r="K8" i="1" s="1"/>
  <c r="L8" i="1" s="1"/>
  <c r="M8" i="1" s="1"/>
  <c r="N8" i="1" s="1"/>
  <c r="O8" i="1" s="1"/>
  <c r="P8" i="1" s="1"/>
  <c r="Q8" i="1" s="1"/>
  <c r="R8" i="1" s="1"/>
  <c r="S8" i="1" s="1"/>
  <c r="D13" i="1"/>
  <c r="B9" i="1" a="1"/>
  <c r="B9" i="1" s="1"/>
  <c r="B13" i="1" s="1"/>
  <c r="C15" i="2"/>
  <c r="T14" i="2"/>
  <c r="S14" i="2"/>
  <c r="R14" i="2"/>
  <c r="C13" i="2"/>
  <c r="D13" i="2"/>
  <c r="E13" i="2"/>
  <c r="C14" i="2"/>
  <c r="D14" i="2"/>
  <c r="E14" i="2"/>
  <c r="F14" i="2"/>
  <c r="G14" i="2"/>
  <c r="H14" i="2"/>
  <c r="I14" i="2"/>
  <c r="J14" i="2"/>
  <c r="K14" i="2"/>
  <c r="L14" i="2"/>
  <c r="M14" i="2"/>
  <c r="N14" i="2"/>
  <c r="O14" i="2"/>
  <c r="P14" i="2"/>
  <c r="Q14" i="2"/>
  <c r="AV47" i="7" l="1"/>
  <c r="V13" i="2"/>
  <c r="C13" i="1"/>
  <c r="C12" i="1"/>
  <c r="C16" i="1" s="1"/>
  <c r="L15" i="2"/>
  <c r="L16" i="2" s="1"/>
  <c r="K15" i="2"/>
  <c r="K16" i="2" s="1"/>
  <c r="J15" i="2"/>
  <c r="J16" i="2" s="1"/>
  <c r="Q15" i="2"/>
  <c r="Q16" i="2" s="1"/>
  <c r="I15" i="2"/>
  <c r="I16" i="2" s="1"/>
  <c r="P15" i="2"/>
  <c r="P16" i="2" s="1"/>
  <c r="H15" i="2"/>
  <c r="H16" i="2" s="1"/>
  <c r="O15" i="2"/>
  <c r="O16" i="2" s="1"/>
  <c r="G15" i="2"/>
  <c r="G16" i="2" s="1"/>
  <c r="R16" i="2"/>
  <c r="N15" i="2"/>
  <c r="N16" i="2" s="1"/>
  <c r="F15" i="2"/>
  <c r="F16" i="2" s="1"/>
  <c r="S16" i="2"/>
  <c r="M15" i="2"/>
  <c r="M16" i="2" s="1"/>
  <c r="E15" i="2"/>
  <c r="E16" i="2" s="1"/>
  <c r="D15" i="2"/>
  <c r="D16" i="2" s="1"/>
  <c r="T16" i="2"/>
  <c r="V14" i="2"/>
  <c r="C16" i="2"/>
  <c r="V15" i="2" l="1"/>
  <c r="V16" i="2"/>
  <c r="F11" i="1" a="1"/>
  <c r="C14" i="1"/>
  <c r="D17" i="1" s="1"/>
  <c r="D12" i="1"/>
  <c r="D16" i="1" s="1"/>
  <c r="F11" i="1" l="1"/>
  <c r="F13" i="1" s="1"/>
  <c r="T13" i="1"/>
  <c r="K13" i="1"/>
  <c r="D14" i="1"/>
  <c r="E17" i="1" s="1"/>
  <c r="R13" i="1"/>
  <c r="J13" i="1"/>
  <c r="P13" i="1"/>
  <c r="I13" i="1"/>
  <c r="M13" i="1"/>
  <c r="N13" i="1"/>
  <c r="S13" i="1"/>
  <c r="G13" i="1"/>
  <c r="Q13" i="1"/>
  <c r="O13" i="1"/>
  <c r="E13" i="1"/>
  <c r="L13" i="1"/>
  <c r="H13" i="1"/>
  <c r="E12" i="1" l="1"/>
  <c r="F12" i="1" l="1"/>
  <c r="F14" i="1" s="1"/>
  <c r="G17" i="1" s="1"/>
  <c r="E16" i="1"/>
  <c r="E14" i="1"/>
  <c r="F17" i="1" s="1"/>
  <c r="G12" i="1" l="1"/>
  <c r="F16" i="1"/>
  <c r="G16" i="1" l="1"/>
  <c r="G14" i="1"/>
  <c r="H17" i="1" s="1"/>
  <c r="H12" i="1"/>
  <c r="H16" i="1" l="1"/>
  <c r="I12" i="1"/>
  <c r="H14" i="1"/>
  <c r="I17" i="1" s="1"/>
  <c r="I16" i="1" l="1"/>
  <c r="I14" i="1"/>
  <c r="J17" i="1" s="1"/>
  <c r="J12" i="1"/>
  <c r="J16" i="1" l="1"/>
  <c r="K12" i="1"/>
  <c r="J14" i="1"/>
  <c r="K17" i="1" s="1"/>
  <c r="K16" i="1" l="1"/>
  <c r="L12" i="1"/>
  <c r="K14" i="1"/>
  <c r="L17" i="1" s="1"/>
  <c r="L16" i="1" l="1"/>
  <c r="L14" i="1"/>
  <c r="M17" i="1" s="1"/>
  <c r="M12" i="1"/>
  <c r="M16" i="1" l="1"/>
  <c r="N12" i="1"/>
  <c r="M14" i="1"/>
  <c r="N17" i="1" s="1"/>
  <c r="N16" i="1" l="1"/>
  <c r="O12" i="1"/>
  <c r="N14" i="1"/>
  <c r="O17" i="1" s="1"/>
  <c r="O16" i="1" l="1"/>
  <c r="P12" i="1"/>
  <c r="O14" i="1"/>
  <c r="P17" i="1" s="1"/>
  <c r="P16" i="1" l="1"/>
  <c r="Q12" i="1"/>
  <c r="P14" i="1"/>
  <c r="Q17" i="1" s="1"/>
  <c r="Q16" i="1" l="1"/>
  <c r="R12" i="1"/>
  <c r="Q14" i="1"/>
  <c r="R17" i="1" s="1"/>
  <c r="R16" i="1" l="1"/>
  <c r="S12" i="1"/>
  <c r="R14" i="1"/>
  <c r="S17" i="1" s="1"/>
  <c r="S16" i="1" l="1"/>
  <c r="T12" i="1"/>
  <c r="S14" i="1"/>
  <c r="T17" i="1" s="1"/>
  <c r="T14" i="1" l="1"/>
  <c r="T1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Ian WEAKE</author>
  </authors>
  <commentList>
    <comment ref="A7" authorId="0" shapeId="0" xr:uid="{51523B42-ADC9-4C48-BF1F-927F02AF89F4}">
      <text>
        <r>
          <rPr>
            <b/>
            <sz val="9"/>
            <color indexed="81"/>
            <rFont val="Tahoma"/>
            <family val="2"/>
          </rPr>
          <t>Ian WEAKE:</t>
        </r>
        <r>
          <rPr>
            <sz val="9"/>
            <color indexed="81"/>
            <rFont val="Tahoma"/>
            <family val="2"/>
          </rPr>
          <t xml:space="preserve">
At present it is proposed that all years, both past and future, are examined against an annualised version of the 2021 London Plan target, equating to 2,157 units.  Whilst the 2021 London Plan targets cover the 10 year period between 2019/20 and 2028/29, it has been decided that for the purpose of this exercise that the Council will roll forward the London Plan target in annualised form to cover the latter period of the trajectory, i.e. 2029/30 – 2036/37. If or when better data becomes available this approach may be modified in future trajectories.</t>
        </r>
      </text>
    </comment>
    <comment ref="A8" authorId="0" shapeId="0" xr:uid="{681EDB4D-B809-4023-A084-9367952FEA25}">
      <text>
        <r>
          <rPr>
            <b/>
            <sz val="9"/>
            <color indexed="81"/>
            <rFont val="Tahoma"/>
            <family val="2"/>
          </rPr>
          <t>Ian WEAKE:</t>
        </r>
        <r>
          <rPr>
            <sz val="9"/>
            <color indexed="81"/>
            <rFont val="Tahoma"/>
            <family val="2"/>
          </rPr>
          <t xml:space="preserve">
Figures here to inform line chart</t>
        </r>
      </text>
    </comment>
    <comment ref="A9" authorId="0" shapeId="0" xr:uid="{0C05D510-CA86-4AC6-963F-87CD1E8D825A}">
      <text>
        <r>
          <rPr>
            <b/>
            <sz val="9"/>
            <color indexed="81"/>
            <rFont val="Tahoma"/>
            <family val="2"/>
          </rPr>
          <t>Ian WEAKE:</t>
        </r>
        <r>
          <rPr>
            <sz val="9"/>
            <color indexed="81"/>
            <rFont val="Tahoma"/>
            <family val="2"/>
          </rPr>
          <t xml:space="preserve">
The totals here should pull from the 'Completions Total' tab.  Figures here to inform bar chart.</t>
        </r>
      </text>
    </comment>
    <comment ref="A10" authorId="0" shapeId="0" xr:uid="{C16EE2A3-2F3B-43BE-91D6-C22822CC54DD}">
      <text>
        <r>
          <rPr>
            <b/>
            <sz val="9"/>
            <color indexed="81"/>
            <rFont val="Tahoma"/>
            <family val="2"/>
          </rPr>
          <t>Ian WEAKE:</t>
        </r>
        <r>
          <rPr>
            <sz val="9"/>
            <color indexed="81"/>
            <rFont val="Tahoma"/>
            <family val="2"/>
          </rPr>
          <t xml:space="preserve">
The total here should pull from the 'Completions Total' tab. Figures here to inform bar chart.
</t>
        </r>
      </text>
    </comment>
    <comment ref="A11" authorId="0" shapeId="0" xr:uid="{4CD2A720-8830-4C48-BFA9-1A4B026E0C60}">
      <text>
        <r>
          <rPr>
            <b/>
            <sz val="9"/>
            <color indexed="81"/>
            <rFont val="Tahoma"/>
            <family val="2"/>
          </rPr>
          <t>Ian WEAKE:</t>
        </r>
        <r>
          <rPr>
            <sz val="9"/>
            <color indexed="81"/>
            <rFont val="Tahoma"/>
            <family val="2"/>
          </rPr>
          <t xml:space="preserve">
The totals here pull from the 'Projections Summary Table' tab, from the total forecast completions row. Figures here to inform bar chart.</t>
        </r>
      </text>
    </comment>
    <comment ref="A12" authorId="0" shapeId="0" xr:uid="{1CA4326B-C7C2-48E1-9FF5-CF2EB560EB87}">
      <text>
        <r>
          <rPr>
            <b/>
            <sz val="9"/>
            <color indexed="81"/>
            <rFont val="Tahoma"/>
            <family val="2"/>
          </rPr>
          <t>Ian WEAKE:</t>
        </r>
        <r>
          <rPr>
            <sz val="9"/>
            <color indexed="81"/>
            <rFont val="Tahoma"/>
            <family val="2"/>
          </rPr>
          <t xml:space="preserve">
same as rolling completions.  Figures here to inform line chart.</t>
        </r>
      </text>
    </comment>
    <comment ref="A13" authorId="0" shapeId="0" xr:uid="{466E1ED1-FF2E-4D61-93A1-900823CA3CF2}">
      <text>
        <r>
          <rPr>
            <b/>
            <sz val="9"/>
            <color indexed="81"/>
            <rFont val="Tahoma"/>
            <family val="2"/>
          </rPr>
          <t>Ian WEAKE:</t>
        </r>
        <r>
          <rPr>
            <sz val="9"/>
            <color indexed="81"/>
            <rFont val="Tahoma"/>
            <family val="2"/>
          </rPr>
          <t xml:space="preserve">
Annualised completions against annualised target </t>
        </r>
      </text>
    </comment>
    <comment ref="A14" authorId="0" shapeId="0" xr:uid="{6CFC2AA9-E6CC-4A59-9839-772FDA06A37C}">
      <text>
        <r>
          <rPr>
            <b/>
            <sz val="9"/>
            <color indexed="81"/>
            <rFont val="Tahoma"/>
            <family val="2"/>
          </rPr>
          <t>Ian WEAKE:</t>
        </r>
        <r>
          <rPr>
            <sz val="9"/>
            <color indexed="81"/>
            <rFont val="Tahoma"/>
            <family val="2"/>
          </rPr>
          <t xml:space="preserve">
Cumulative completions against cumulative requirement.  This is a running balance</t>
        </r>
      </text>
    </comment>
    <comment ref="A15" authorId="0" shapeId="0" xr:uid="{A472ABBA-74E8-41AE-BCD2-D2DD4BF6EEB0}">
      <text>
        <r>
          <rPr>
            <b/>
            <sz val="9"/>
            <color indexed="81"/>
            <rFont val="Tahoma"/>
            <family val="2"/>
          </rPr>
          <t>Ian WEAKE:</t>
        </r>
        <r>
          <rPr>
            <sz val="9"/>
            <color indexed="81"/>
            <rFont val="Tahoma"/>
            <family val="2"/>
          </rPr>
          <t xml:space="preserve">
Annualised target adjusted to account for rolling balance as existed at the end of the previous year. To be consistent with the 5YHLS methodology and the Sedgefield approach need to consider whether any undersupply arising from years 1-3 (1775) must be satisfied over years 4-8 and therefore this component of the undersupply shouldn't be rolled forward past this date (instead along the residual amount accumulated beyond that should be carried forward).  Might be worth generating both calculations.</t>
        </r>
      </text>
    </comment>
    <comment ref="A17" authorId="0" shapeId="0" xr:uid="{A3A51A74-CB33-4A5D-957B-1A33B1C1E542}">
      <text>
        <r>
          <rPr>
            <b/>
            <sz val="9"/>
            <color indexed="81"/>
            <rFont val="Tahoma"/>
            <family val="2"/>
          </rPr>
          <t>Ian WEAKE:</t>
        </r>
        <r>
          <rPr>
            <sz val="9"/>
            <color indexed="81"/>
            <rFont val="Tahoma"/>
            <family val="2"/>
          </rPr>
          <t xml:space="preserve">
Annualised target adjusted to account for rolling balance as existed at the end of the previous year. To be consistent with the 5YHLS methodology and the Sedgefield approach need to consider whether any undersupply arising from years 1-3 (1775) must be satisfied over years 4-8 and therefore this component of the undersupply shouldn't be rolled forward past this date (instead along the residual amount accumulated beyond that should be carried forward).  Might be worth generating both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Ian WEAKE</author>
  </authors>
  <commentList>
    <comment ref="B4" authorId="0" shapeId="0" xr:uid="{6DEF06C0-66D6-4C9C-8D8C-A513074EEB9F}">
      <text>
        <r>
          <rPr>
            <b/>
            <sz val="9"/>
            <color indexed="81"/>
            <rFont val="Tahoma"/>
            <family val="2"/>
          </rPr>
          <t>Ian WEAKE:</t>
        </r>
        <r>
          <rPr>
            <sz val="9"/>
            <color indexed="81"/>
            <rFont val="Tahoma"/>
            <family val="2"/>
          </rPr>
          <t xml:space="preserve">
These figures derive from the conventional large pipeline tab.</t>
        </r>
      </text>
    </comment>
    <comment ref="B5" authorId="0" shapeId="0" xr:uid="{F83B714A-2DC3-4E49-9D43-550AA04108ED}">
      <text>
        <r>
          <rPr>
            <b/>
            <sz val="9"/>
            <color indexed="81"/>
            <rFont val="Tahoma"/>
            <family val="2"/>
          </rPr>
          <t>Ian WEAKE:</t>
        </r>
        <r>
          <rPr>
            <sz val="9"/>
            <color indexed="81"/>
            <rFont val="Tahoma"/>
            <family val="2"/>
          </rPr>
          <t xml:space="preserve">
These figures pull from the NSC Pipeline tab.  NSC pipeline should include large and small sites</t>
        </r>
      </text>
    </comment>
    <comment ref="B6" authorId="0" shapeId="0" xr:uid="{282C55EF-76E4-4F84-A19D-DAAE26D5B069}">
      <text>
        <r>
          <rPr>
            <b/>
            <sz val="9"/>
            <color indexed="81"/>
            <rFont val="Tahoma"/>
            <family val="2"/>
          </rPr>
          <t>Ian WEAKE:</t>
        </r>
        <r>
          <rPr>
            <sz val="9"/>
            <color indexed="81"/>
            <rFont val="Tahoma"/>
            <family val="2"/>
          </rPr>
          <t xml:space="preserve">
These derive from the Conventional pending tab.</t>
        </r>
      </text>
    </comment>
    <comment ref="B7" authorId="0" shapeId="0" xr:uid="{1DA428A3-A2D0-492C-9211-9301A588E68A}">
      <text>
        <r>
          <rPr>
            <b/>
            <sz val="9"/>
            <color indexed="81"/>
            <rFont val="Tahoma"/>
            <family val="2"/>
          </rPr>
          <t>Ian WEAKE:</t>
        </r>
        <r>
          <rPr>
            <sz val="9"/>
            <color indexed="81"/>
            <rFont val="Tahoma"/>
            <family val="2"/>
          </rPr>
          <t xml:space="preserve">
From the NSC pending tab.  As per 2017 SHLAA methodology - see para 7.13</t>
        </r>
      </text>
    </comment>
    <comment ref="B8" authorId="0" shapeId="0" xr:uid="{4CEF421C-BB58-4C04-9836-5FD8714127ED}">
      <text>
        <r>
          <rPr>
            <b/>
            <sz val="9"/>
            <color indexed="81"/>
            <rFont val="Tahoma"/>
            <family val="2"/>
          </rPr>
          <t>Ian WEAKE:</t>
        </r>
        <r>
          <rPr>
            <sz val="9"/>
            <color indexed="81"/>
            <rFont val="Tahoma"/>
            <family val="2"/>
          </rPr>
          <t xml:space="preserve">
From conventional allocations large</t>
        </r>
      </text>
    </comment>
    <comment ref="B9" authorId="0" shapeId="0" xr:uid="{95C560FE-0BB5-4E50-B3CB-CF1B79A432D8}">
      <text>
        <r>
          <rPr>
            <b/>
            <sz val="9"/>
            <color indexed="81"/>
            <rFont val="Tahoma"/>
            <family val="2"/>
          </rPr>
          <t>Ian WEAKE:</t>
        </r>
        <r>
          <rPr>
            <sz val="9"/>
            <color indexed="81"/>
            <rFont val="Tahoma"/>
            <family val="2"/>
          </rPr>
          <t xml:space="preserve">
From NSC Allocations tab.  The inclusion of NSC from allocations is consistent with SHLAA methodology (see para 7.13).  Should include small and large sites as per SHLAA (see para. 7.15)</t>
        </r>
      </text>
    </comment>
    <comment ref="B11" authorId="0" shapeId="0" xr:uid="{CAB6368C-DC76-4C8A-B56F-85A1E3442042}">
      <text>
        <r>
          <rPr>
            <b/>
            <sz val="9"/>
            <color indexed="81"/>
            <rFont val="Tahoma"/>
            <family val="2"/>
          </rPr>
          <t>Ian WEAKE:</t>
        </r>
        <r>
          <rPr>
            <sz val="9"/>
            <color indexed="81"/>
            <rFont val="Tahoma"/>
            <family val="2"/>
          </rPr>
          <t xml:space="preserve">
7.15 NSC accommodation is not included in the assessment of capacity on small sites, which is based on completions trends for ‘conventional’ self-contained housing (Use Class C3),
alongside modelling which examines the scope to increase these trends, taking into account the small sites policy in the London Plan.</t>
        </r>
      </text>
    </comment>
    <comment ref="B13" authorId="0" shapeId="0" xr:uid="{8939379B-6FD3-44A4-A391-4E917C796CEF}">
      <text>
        <r>
          <rPr>
            <b/>
            <sz val="9"/>
            <color indexed="81"/>
            <rFont val="Tahoma"/>
            <family val="2"/>
          </rPr>
          <t>Ian WEAKE:</t>
        </r>
        <r>
          <rPr>
            <sz val="9"/>
            <color indexed="81"/>
            <rFont val="Tahoma"/>
            <family val="2"/>
          </rPr>
          <t xml:space="preserve">
Total of large pipeline, large pending and large allocations.</t>
        </r>
      </text>
    </comment>
    <comment ref="B14" authorId="0" shapeId="0" xr:uid="{F92718AA-AEB8-4A3D-927F-BAB63D536421}">
      <text>
        <r>
          <rPr>
            <b/>
            <sz val="9"/>
            <color indexed="81"/>
            <rFont val="Tahoma"/>
            <family val="2"/>
          </rPr>
          <t>Ian WEAKE:</t>
        </r>
        <r>
          <rPr>
            <sz val="9"/>
            <color indexed="81"/>
            <rFont val="Tahoma"/>
            <family val="2"/>
          </rPr>
          <t xml:space="preserve">
Total of NSC pipeline, NSC pending and Site Allocations Non Conventional.  </t>
        </r>
      </text>
    </comment>
    <comment ref="B15" authorId="0" shapeId="0" xr:uid="{F03FF936-4BDC-46A0-96CC-3FA1B75FFEA3}">
      <text>
        <r>
          <rPr>
            <b/>
            <sz val="9"/>
            <color indexed="81"/>
            <rFont val="Tahoma"/>
            <family val="2"/>
          </rPr>
          <t>Ian WEAKE:</t>
        </r>
        <r>
          <rPr>
            <sz val="9"/>
            <color indexed="81"/>
            <rFont val="Tahoma"/>
            <family val="2"/>
          </rPr>
          <t xml:space="preserve">
Small Sites forecasts are based on conventional supply only. NSC accommodation is not included in the assessment of capacity on small sites, which is based on completions trends for ‘conventional’ self-contained housing (Use Class C3), alongside modelling which examines the scope to increase these trends, taking into
account the small sites policy in the London Plan.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Ian WEAKE</author>
  </authors>
  <commentList>
    <comment ref="Y4" authorId="0" shapeId="0" xr:uid="{2674D0F7-F7BB-432C-8606-966EFCF79A30}">
      <text>
        <r>
          <rPr>
            <b/>
            <sz val="9"/>
            <color indexed="81"/>
            <rFont val="Tahoma"/>
            <family val="2"/>
          </rPr>
          <t>Ian WEAKE:</t>
        </r>
        <r>
          <rPr>
            <sz val="9"/>
            <color indexed="81"/>
            <rFont val="Tahoma"/>
            <family val="2"/>
          </rPr>
          <t xml:space="preserve">
Unlike conventional for NSC both large and small sites are included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Ian WEAKE</author>
  </authors>
  <commentList>
    <comment ref="T4" authorId="0" shapeId="0" xr:uid="{0C605BE8-320A-4BB5-AC5A-90D866B0493F}">
      <text>
        <r>
          <rPr>
            <b/>
            <sz val="9"/>
            <color indexed="81"/>
            <rFont val="Tahoma"/>
            <family val="2"/>
          </rPr>
          <t>Ian WEAKE:</t>
        </r>
        <r>
          <rPr>
            <sz val="9"/>
            <color indexed="81"/>
            <rFont val="Tahoma"/>
            <family val="2"/>
          </rPr>
          <t xml:space="preserve">
Timing of build out should have regard to the gross figures, specifically if net figure is small</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<sst xmlns="http://schemas.openxmlformats.org/spreadsheetml/2006/main" count="2313" uniqueCount="567">
  <si>
    <t>London Plan 10 Year Target Period</t>
  </si>
  <si>
    <t>2019-2020</t>
  </si>
  <si>
    <t>2020-2021</t>
  </si>
  <si>
    <t>2021-2022</t>
  </si>
  <si>
    <t>2022-2023</t>
  </si>
  <si>
    <t>2023-2024</t>
  </si>
  <si>
    <t>2024-2025</t>
  </si>
  <si>
    <t>2025-2026</t>
  </si>
  <si>
    <t>2026-2027</t>
  </si>
  <si>
    <t>2027-2028</t>
  </si>
  <si>
    <t>2028-2029</t>
  </si>
  <si>
    <t>2029-2030</t>
  </si>
  <si>
    <t>2030-2031</t>
  </si>
  <si>
    <t>2031-2032</t>
  </si>
  <si>
    <t>2032-2033</t>
  </si>
  <si>
    <t>2033-2034</t>
  </si>
  <si>
    <t>2034-2035</t>
  </si>
  <si>
    <t>2035-2036</t>
  </si>
  <si>
    <t>2036-2037</t>
  </si>
  <si>
    <t>Year of Trajectory</t>
  </si>
  <si>
    <r>
      <rPr>
        <b/>
        <sz val="11"/>
        <rFont val="Calibri"/>
        <family val="2"/>
        <scheme val="minor"/>
      </rPr>
      <t>R</t>
    </r>
    <r>
      <rPr>
        <b/>
        <sz val="11"/>
        <color theme="1"/>
        <rFont val="Calibri"/>
        <family val="2"/>
        <scheme val="minor"/>
      </rPr>
      <t>equirement annualised</t>
    </r>
    <r>
      <rPr>
        <b/>
        <sz val="11"/>
        <color theme="3" tint="-0.499984740745262"/>
        <rFont val="Calibri"/>
        <family val="2"/>
        <scheme val="minor"/>
      </rPr>
      <t xml:space="preserve"> (Target)</t>
    </r>
  </si>
  <si>
    <t>Cumulative Requirement (Target)</t>
  </si>
  <si>
    <t>Annual Past Completions</t>
  </si>
  <si>
    <t>Reporting Year Completions</t>
  </si>
  <si>
    <t>Annual Projected Completions</t>
  </si>
  <si>
    <t>Cumulative Completions (delivered &amp; projected)</t>
  </si>
  <si>
    <t>Completions against annualised target variance</t>
  </si>
  <si>
    <t>Completions against cumulative requirement variance</t>
  </si>
  <si>
    <t>Completions against requirement variance (Sedgefield)</t>
  </si>
  <si>
    <t>Adjusted annualised requirement (rolling)</t>
  </si>
  <si>
    <t>NA</t>
  </si>
  <si>
    <t>Status</t>
  </si>
  <si>
    <t>Component</t>
  </si>
  <si>
    <t>Component Total</t>
  </si>
  <si>
    <t>Pipeline: Extant Permission</t>
  </si>
  <si>
    <t>Conventional Large</t>
  </si>
  <si>
    <t>Non Conventional (NSC)</t>
  </si>
  <si>
    <t>Pending: Schemes awaiting decision</t>
  </si>
  <si>
    <t>Site Allocations Conventional Large</t>
  </si>
  <si>
    <t>Site Allocations Non Conventional</t>
  </si>
  <si>
    <t>Forecast/Modelled</t>
  </si>
  <si>
    <t>Totals</t>
  </si>
  <si>
    <t>_</t>
  </si>
  <si>
    <t>Conventional Large forecast completions</t>
  </si>
  <si>
    <t>Non Conventional forecast completions</t>
  </si>
  <si>
    <t>Total forecast completions</t>
  </si>
  <si>
    <t xml:space="preserve">Note completions data unavailable at present.  Dummy data used to illustrate workings only.  Financial year totals will ultimately feed 'Completions Total' tab. </t>
  </si>
  <si>
    <t>Financial Year 2019-20</t>
  </si>
  <si>
    <t>Planning Permission No.</t>
  </si>
  <si>
    <t>Decision</t>
  </si>
  <si>
    <t>Appeal</t>
  </si>
  <si>
    <t>Permission Date</t>
  </si>
  <si>
    <t>Start Date</t>
  </si>
  <si>
    <t>Completion Date</t>
  </si>
  <si>
    <t>Site Name / Address</t>
  </si>
  <si>
    <t>Development Proposal</t>
  </si>
  <si>
    <t>Units Gained</t>
  </si>
  <si>
    <t>Units Lost</t>
  </si>
  <si>
    <t>Net No. Units</t>
  </si>
  <si>
    <t>Bedrooms (small HMO)</t>
  </si>
  <si>
    <t>Development Type</t>
  </si>
  <si>
    <t>Ward</t>
  </si>
  <si>
    <t>Neighbourhood Area</t>
  </si>
  <si>
    <t>Easting</t>
  </si>
  <si>
    <t>Northing</t>
  </si>
  <si>
    <t>UPRN</t>
  </si>
  <si>
    <t>Overlaps Adopted Allocation</t>
  </si>
  <si>
    <t>Overlaps Emerging Allocation</t>
  </si>
  <si>
    <t>Site Area</t>
  </si>
  <si>
    <t>Completion Status</t>
  </si>
  <si>
    <t>Units pending implementation</t>
  </si>
  <si>
    <t>Total Construction Period</t>
  </si>
  <si>
    <t>Notes</t>
  </si>
  <si>
    <t>Northfield</t>
  </si>
  <si>
    <t>New build</t>
  </si>
  <si>
    <t>Southfield</t>
  </si>
  <si>
    <t>Ealing Broadway</t>
  </si>
  <si>
    <t>East Acton</t>
  </si>
  <si>
    <t>Total</t>
  </si>
  <si>
    <t>Financial Year 2020-21</t>
  </si>
  <si>
    <t>Construction Period</t>
  </si>
  <si>
    <t>Financial Year 2021-22</t>
  </si>
  <si>
    <t>Bedrooms Gained</t>
  </si>
  <si>
    <t>Bedrooms Lost</t>
  </si>
  <si>
    <t>Net No. Bedrooms</t>
  </si>
  <si>
    <t>NSC Type</t>
  </si>
  <si>
    <t>Unit Net (Converted)</t>
  </si>
  <si>
    <t xml:space="preserve">Note completions breakdown unavailable at present.  Only aggregated totals are known as included below.   </t>
  </si>
  <si>
    <t>Conventional Completions (Small Sites)</t>
  </si>
  <si>
    <t>Conventional Completions (Large Sites)</t>
  </si>
  <si>
    <t>Non Conventional Completions</t>
  </si>
  <si>
    <t>Completions Total</t>
  </si>
  <si>
    <t>Unimplemented Units</t>
  </si>
  <si>
    <t>Scheme Progress</t>
  </si>
  <si>
    <t>Unimplemented bedrooms</t>
  </si>
  <si>
    <t>Proposed Units</t>
  </si>
  <si>
    <t>Application Progress</t>
  </si>
  <si>
    <t>lock</t>
  </si>
  <si>
    <t>Resolution to grant pending legal agreement</t>
  </si>
  <si>
    <t>Decision not yet taken</t>
  </si>
  <si>
    <t>Proposed Bedrooms</t>
  </si>
  <si>
    <t>Site Allocation Ref.</t>
  </si>
  <si>
    <t>Proposed Use</t>
  </si>
  <si>
    <t>Estimated Capacity Gross</t>
  </si>
  <si>
    <t>Estimated Capacity Net</t>
  </si>
  <si>
    <t>Existing Units</t>
  </si>
  <si>
    <t>Overlapping Planning Permission</t>
  </si>
  <si>
    <t>Net Capacity already assigned to pipeline or pending</t>
  </si>
  <si>
    <t>Remaining Capacity not assigned to pipeline or pending</t>
  </si>
  <si>
    <t>Covered by existing Adopted Allocation</t>
  </si>
  <si>
    <t>Site Area (ha)</t>
  </si>
  <si>
    <t>Phasing Notes</t>
  </si>
  <si>
    <t>None</t>
  </si>
  <si>
    <t>South Acton</t>
  </si>
  <si>
    <t>Acton</t>
  </si>
  <si>
    <t>223203FUL</t>
  </si>
  <si>
    <t>No</t>
  </si>
  <si>
    <t>Small Site Input (net units)</t>
  </si>
  <si>
    <t>AC04</t>
  </si>
  <si>
    <t>0.63</t>
  </si>
  <si>
    <t>0.88</t>
  </si>
  <si>
    <t>221747HYBRID</t>
  </si>
  <si>
    <t>North Acton</t>
  </si>
  <si>
    <t>Ealing</t>
  </si>
  <si>
    <t>Friary Park Estate, The Drive, Joseph Avenue, Sparks Close and Friary Road, Acton W3 6NL</t>
  </si>
  <si>
    <t>Beyond 5 years</t>
  </si>
  <si>
    <t>Walpole</t>
  </si>
  <si>
    <t>EA15</t>
  </si>
  <si>
    <t>EAL14</t>
  </si>
  <si>
    <t>Hanwell Broadway</t>
  </si>
  <si>
    <t>EA16</t>
  </si>
  <si>
    <t>EA26</t>
  </si>
  <si>
    <t>EAL13</t>
  </si>
  <si>
    <t>Pitshanger</t>
  </si>
  <si>
    <t>EA30</t>
  </si>
  <si>
    <t>222341FUL</t>
  </si>
  <si>
    <t>Hanger Hill</t>
  </si>
  <si>
    <t>Ealing Common</t>
  </si>
  <si>
    <t>Greenford Broadway</t>
  </si>
  <si>
    <t>Greenford</t>
  </si>
  <si>
    <t>Central Greenford</t>
  </si>
  <si>
    <t>OIS7</t>
  </si>
  <si>
    <t xml:space="preserve">Norwood Green </t>
  </si>
  <si>
    <t>Hanwell</t>
  </si>
  <si>
    <t>HA12</t>
  </si>
  <si>
    <t>OIS6</t>
  </si>
  <si>
    <t>HA13</t>
  </si>
  <si>
    <t>North Hanwell</t>
  </si>
  <si>
    <t>210009OUT</t>
  </si>
  <si>
    <t>Northolt Mandeville</t>
  </si>
  <si>
    <t>Northolt</t>
  </si>
  <si>
    <t>Northolt West End</t>
  </si>
  <si>
    <t>220545FULR3</t>
  </si>
  <si>
    <t>Perivale</t>
  </si>
  <si>
    <t>SOU4</t>
  </si>
  <si>
    <t>Southall Broadway</t>
  </si>
  <si>
    <t>Southall</t>
  </si>
  <si>
    <t>216991FULR3</t>
  </si>
  <si>
    <t>SO03</t>
  </si>
  <si>
    <t>201888FUL</t>
  </si>
  <si>
    <t>SO04</t>
  </si>
  <si>
    <t>Unimplemented Capacity Substituted by Allocation</t>
  </si>
  <si>
    <t>Net Capacity to plug into Trajectory</t>
  </si>
  <si>
    <t>Without relevant permission and unimplemented</t>
  </si>
  <si>
    <t>Ref.</t>
  </si>
  <si>
    <t>0</t>
  </si>
  <si>
    <t>1.42</t>
  </si>
  <si>
    <t>The Steyne Estate, Steyne Road, W3 9NF</t>
  </si>
  <si>
    <t>Grant with S106 Obligations</t>
  </si>
  <si>
    <t>Allocation (AC02) not pursued</t>
  </si>
  <si>
    <t>Started</t>
  </si>
  <si>
    <t xml:space="preserve">Net Capacity to plug into Trajectory </t>
  </si>
  <si>
    <t>?</t>
  </si>
  <si>
    <t>182579OUT</t>
  </si>
  <si>
    <t>Acton Gardens (Phases 7-11)</t>
  </si>
  <si>
    <t>215892REM</t>
  </si>
  <si>
    <t>Acton Gardens (Phases 9.3, 9.5 &amp; 9.6)</t>
  </si>
  <si>
    <t>Grant with Conditions</t>
  </si>
  <si>
    <t>Approval</t>
  </si>
  <si>
    <t>Part Completed
Part Superseded</t>
  </si>
  <si>
    <t>0.72</t>
  </si>
  <si>
    <t>TBC</t>
  </si>
  <si>
    <r>
      <t xml:space="preserve">CIL records confirm commencement late March 2023. 
</t>
    </r>
    <r>
      <rPr>
        <b/>
        <sz val="11"/>
        <color rgb="FF000000"/>
        <rFont val="Calibri"/>
        <family val="2"/>
        <scheme val="minor"/>
      </rPr>
      <t xml:space="preserve">Bespoke - </t>
    </r>
    <r>
      <rPr>
        <sz val="11"/>
        <color indexed="8"/>
        <rFont val="Calibri"/>
        <family val="2"/>
        <scheme val="minor"/>
      </rPr>
      <t>Phasing informed by scheme specific information - Anticipate delivery within years 6 - 8.</t>
    </r>
  </si>
  <si>
    <t>Superseded 193424HYBRID</t>
  </si>
  <si>
    <t>Allocation (AC11) not pursued</t>
  </si>
  <si>
    <r>
      <rPr>
        <b/>
        <sz val="11"/>
        <color rgb="FF000000"/>
        <rFont val="Calibri"/>
        <family val="2"/>
        <scheme val="minor"/>
      </rPr>
      <t>Bespoke</t>
    </r>
    <r>
      <rPr>
        <sz val="11"/>
        <color indexed="8"/>
        <rFont val="Calibri"/>
        <family val="2"/>
        <scheme val="minor"/>
      </rPr>
      <t xml:space="preserve"> - Phasing informed by scheme specific information - Although works have started on site, given the scale of scheme it is not considered likely that all units will be completed within 5 years.  Phasing plan indicates site to be constructed in 3 phases over a period of 7 years - phase 3 earliest completion date is anticipated to be Q3 2028.
Phase 1 (circa 530net): Commence Q1 2021 - Complete Q4 2025.
Phase 2: Commence Q1 2023 - Complete Q1 2025.
Phase 3: Commence Q3 2025 - Complete Q3 2028. </t>
    </r>
  </si>
  <si>
    <t>2.83</t>
  </si>
  <si>
    <t>0.64</t>
  </si>
  <si>
    <t>Remaining Capacity (Net) not assigned to pipeline or pending tabs</t>
  </si>
  <si>
    <t>Unit (C3) lost</t>
  </si>
  <si>
    <t>Other (1.8:1)</t>
  </si>
  <si>
    <t>Unit Gross (Converted)</t>
  </si>
  <si>
    <t>0.39</t>
  </si>
  <si>
    <t>173</t>
  </si>
  <si>
    <t>Net Capacity already assigned to pipeline or pending tabs</t>
  </si>
  <si>
    <t>N/A Covered in figure provided for EA18</t>
  </si>
  <si>
    <t>267?</t>
  </si>
  <si>
    <t>129?</t>
  </si>
  <si>
    <t>396? (figure excludes 6a which is under construction)</t>
  </si>
  <si>
    <t>267? (figure excludes 6a which is under construction)</t>
  </si>
  <si>
    <t>Allocation (Reg 18 EA23) not pursued</t>
  </si>
  <si>
    <t>Bespoke - Phasing informed by scheme specific information. Supporting documents indicate that Phase 4 &amp; 6b estimated to be completed by March 2027</t>
  </si>
  <si>
    <t>Green Man Lane</t>
  </si>
  <si>
    <t>Capacity Substituted by Allocation</t>
  </si>
  <si>
    <t>Student (2.5:1)</t>
  </si>
  <si>
    <t>0.16</t>
  </si>
  <si>
    <t>179</t>
  </si>
  <si>
    <t>0 (Phase 2  - 172 lapsed)</t>
  </si>
  <si>
    <t>Part Lapsed (Phase 2)</t>
  </si>
  <si>
    <t>P/2015/4089</t>
  </si>
  <si>
    <t>Castle House &amp; Rome House 119 - 127 Gordon Road West Ealing W13 8QD</t>
  </si>
  <si>
    <t xml:space="preserve">	Twyford Abbey Nursing Home Twyford Abbey Road Park Royal London NW10 7DP</t>
  </si>
  <si>
    <t xml:space="preserve">Bespoke - Phasing informed by scheme specific information - Although works have yet to start on site applicant is actively discharging pre-commencement conditions which signals that works may commence shortly.  Site is to be developed in phases.  It is assumed that some units might be delivered from year 4 (trajectory year 7) onwards. Assume completion by or before year 10.  </t>
  </si>
  <si>
    <t>174485FUL</t>
  </si>
  <si>
    <t>Grant with S106 obligations</t>
  </si>
  <si>
    <t>Estimated October 2020</t>
  </si>
  <si>
    <t>Hanger Lane Gyratory, Hanger Lane, W5 1DL</t>
  </si>
  <si>
    <t>New Build</t>
  </si>
  <si>
    <t>0.41</t>
  </si>
  <si>
    <t>Commenced</t>
  </si>
  <si>
    <t>260</t>
  </si>
  <si>
    <t>203719FUL</t>
  </si>
  <si>
    <t>Maitland Yard And Dean Gardens Car Parks, W13 9AN</t>
  </si>
  <si>
    <t>Bespoke - Phasing informed by scheme specific information. Completion could be possible within first 5 years, but note works have stalled recently.</t>
  </si>
  <si>
    <t>Phase 3</t>
  </si>
  <si>
    <t>0.53</t>
  </si>
  <si>
    <t>Bespoke - Phasing informed by scheme specific information. Supporting documents indicate that phase 3 (final phase) should be completed by 2025</t>
  </si>
  <si>
    <t>Scheme Total</t>
  </si>
  <si>
    <t xml:space="preserve">The permission allows for up to 650 bedrooms, although current designs include 565 bedrooms. Assume completion within first 5 years. Bespoke phasing - </t>
  </si>
  <si>
    <t>Bespoke - spread over 3 years</t>
  </si>
  <si>
    <t>Likely beyond 5 years</t>
  </si>
  <si>
    <t>Sherwood Close (Phase 2 Blocks B7 &amp; B8)</t>
  </si>
  <si>
    <t>P/2014/6383</t>
  </si>
  <si>
    <t>Part superseded by 178303VAR</t>
  </si>
  <si>
    <r>
      <rPr>
        <b/>
        <sz val="11"/>
        <rFont val="Calibri"/>
        <family val="2"/>
        <scheme val="minor"/>
      </rPr>
      <t>Bespoke</t>
    </r>
    <r>
      <rPr>
        <sz val="11"/>
        <rFont val="Calibri"/>
        <family val="2"/>
        <scheme val="minor"/>
      </rPr>
      <t xml:space="preserve"> - Phasing likely to be informed by scheme specific information. Build out 8-11 years.</t>
    </r>
  </si>
  <si>
    <t>Scenario 30. Beyond 5 years</t>
  </si>
  <si>
    <t>Scenario 28.</t>
  </si>
  <si>
    <t>Scenario 29. Pace of build out informed by gross figure.</t>
  </si>
  <si>
    <t>Bespoke - Phasing likely to be informed by scheme specific information (CFS feedback), which estimates delivery within 5 years.  Without an extant permission however this does seem optimistic. Without further evidence revert to scenario 28.</t>
  </si>
  <si>
    <t>Phasing aligned with pending scheme - Scenario 15</t>
  </si>
  <si>
    <t>Beyond 5 years (new residential component). Scenario 30</t>
  </si>
  <si>
    <t xml:space="preserve"> Beyond 5 years. Scenario 24. </t>
  </si>
  <si>
    <t>Beyond 5 years. Figures not informed by extant or pending applications. Scenario 29</t>
  </si>
  <si>
    <t>Scenario 31 (reflecting gross figure).</t>
  </si>
  <si>
    <t>1.68</t>
  </si>
  <si>
    <t>Yes (all)</t>
  </si>
  <si>
    <t>Bespoke - Whilst the capacity estimate here is not taken from an extant or pending permission, the site is subject to a live application at present.</t>
  </si>
  <si>
    <t xml:space="preserve">Beyond 5 years. Figures not informed by extant or pending applications.  Scenario 28 </t>
  </si>
  <si>
    <t>Beyond 5 years. Figures not informed by extant or pending applications. Bespoke - whilst no recent pre-app interest the landowner is actively promoting site</t>
  </si>
  <si>
    <t>Beyond 5 years. Figures not informed by extant or pending applications. Scenario 28</t>
  </si>
  <si>
    <t>Bespoke. Noting pre-app activity and modest expectations of the club delivery could occur at pace, although contingent on club finances.</t>
  </si>
  <si>
    <t>Beyond 5 years. Figures not informed by extant or pending applications. Scenario 31</t>
  </si>
  <si>
    <t>Beyond 5 years. Figures not informed by extant or pending applications. Scenario 30</t>
  </si>
  <si>
    <t>Planning submission indicates that scheme to be built in 3 phases. Phase 1 indicative completion is June 2026. Phase 2 indicative completion is June 2027. Phase 3 completion by May 2027. As decision is still pending - phasing to be pushed back by one year.</t>
  </si>
  <si>
    <t>Conventional Large Windfall Masterplan</t>
  </si>
  <si>
    <t>Beyond 5 years. CfS submission suggests delivery within first 5 years, but in the absence of further evidence assign beyond 5 years. Bespoke</t>
  </si>
  <si>
    <t>N/A Covered in figure provided for HA06</t>
  </si>
  <si>
    <t>Beyond 5 years. Scenario 29 (reflecting gross figure).</t>
  </si>
  <si>
    <t>Bespoke to reflect feasibility stage.</t>
  </si>
  <si>
    <t>PP/2013/2127</t>
  </si>
  <si>
    <t>Part superseded by 172235FUL &amp; 184111NMA (phase 6)</t>
  </si>
  <si>
    <t>Copley Close, W7 1QG</t>
  </si>
  <si>
    <t>Started (with exception of phase 7)</t>
  </si>
  <si>
    <t>High Lane Estate Hobbayne Road Hanwell W7 3RJ</t>
  </si>
  <si>
    <t>Hybrid Application. Phase 1 in full. Phases 2 &amp; 3 in outline.</t>
  </si>
  <si>
    <t>Bespoke - Phasing informed by scheme specific information. Work has started on block K (shop) in May 2023.Have to deliver in a linear fashion - limited space for decanting.  Phase 1 must be completed .  Hope to reach practical completion on phase 1 within 2.5 years.  Only then can phase 2 start - build out over next 2.5 years . Then phase 3 within next 2.5 years.  7.5 years - 10 years total build out - but timing ultimately subject to funding and so may be some slippage.</t>
  </si>
  <si>
    <t>P/2012/5040</t>
  </si>
  <si>
    <t>St Bernard's Hospital Uxbridge Road Southall Middlesex UB1 3HW</t>
  </si>
  <si>
    <t>Norwood Green</t>
  </si>
  <si>
    <t>Phase S3, comprising the remaining 214 residential units would commence later due to the Trust’s need to maintain services during the construction of the new Medium Secure Unit. Scenario 14.</t>
  </si>
  <si>
    <t>Bespoke. Phasing informed by scheme specific information. Phase 2 due to complete Summer 2024</t>
  </si>
  <si>
    <t>177284FUL</t>
  </si>
  <si>
    <t>Part superseded by 191309FUL &amp; 210104VAR</t>
  </si>
  <si>
    <t>Wickes &amp; Nissan, 75-117 Boston Road Hanwell London W7 3SA</t>
  </si>
  <si>
    <t>HAN3</t>
  </si>
  <si>
    <t>182843FUL</t>
  </si>
  <si>
    <t>Kellogg Tower Greenford Road Greenford Middlesex UB6 0JA (Car Park and Building 1)</t>
  </si>
  <si>
    <t>North Greenford</t>
  </si>
  <si>
    <t>Works have commenced. Scenario 5</t>
  </si>
  <si>
    <t>164694FUL</t>
  </si>
  <si>
    <t>Part superseded by 18488VAR</t>
  </si>
  <si>
    <t>Former GlaxoSmithKline Site And Former Sunblest Bakery Site Greenford Road Greenford UB6 0HE</t>
  </si>
  <si>
    <t>184888VAR</t>
  </si>
  <si>
    <t>Amends blocks 4, 5, 6, 7 &amp; 8</t>
  </si>
  <si>
    <t>Started July 2018. Blocks 3, 4 (part against this permission and part against 184888VAR) and 5 have been completed.  Blocks 6 &amp; 8 are next in the phasing strategy. Scenario 6.</t>
  </si>
  <si>
    <t>Block 4 completed August 2022. Blocks 6 &amp; 8 were next in the phasing strategy. Align with phasing for main original applictioan - i.e. Scenario 6</t>
  </si>
  <si>
    <t>Scenario 15, although recognised that implementation may in part run concurrently with 182843FUL</t>
  </si>
  <si>
    <t>Long term priority - 10 year plus. Scenario 31 (to reflect gross figure).</t>
  </si>
  <si>
    <t>Bespoke to reflect recent pre-app interest, albeit end use may differ.</t>
  </si>
  <si>
    <t>Beyond 5 years. Scenario 29.</t>
  </si>
  <si>
    <t>Bespoke. Delivery anticipated beyond 5 years. Some feasibility work has been undertaken.</t>
  </si>
  <si>
    <t xml:space="preserve">Bespoke. Longer term prospect - delivery anticipated beyond 10 years. </t>
  </si>
  <si>
    <t>Existing Units Lost</t>
  </si>
  <si>
    <t>Beyond 5 years. Figures not informed by extant or pending applications. Scenario 29.</t>
  </si>
  <si>
    <t>Site Of Former Northolt Grange Community Centre And Part Of St Raphael's Catholic School Northolt Middlesex UB5 6NF</t>
  </si>
  <si>
    <t>See also 213792HYBRID (no resi. Component)</t>
  </si>
  <si>
    <t>Allocation (Reg 18 NO14) not pursued</t>
  </si>
  <si>
    <t xml:space="preserve">Bespoke. Pre-commencement conditions are currently being discharged suggesting commencement shortly. </t>
  </si>
  <si>
    <t>194996FUL</t>
  </si>
  <si>
    <t>Land At Dabb's Hill (West Of Perth And Huntingdon Close) Northolt Middlesex UB5 4AX</t>
  </si>
  <si>
    <t>Part superseded by 221262NMA (adjusts tenure mix only)</t>
  </si>
  <si>
    <t>Bespoke. Within 5 years.</t>
  </si>
  <si>
    <t>Beyond 5 years.  Recent pre-app interest but for commercial only scheme. Scenario 28.</t>
  </si>
  <si>
    <t>200534FUL</t>
  </si>
  <si>
    <t>Land Rear Of Tesco Superstore Hoover Building Western Avenue Perivale UB6 8DW</t>
  </si>
  <si>
    <t>Bespoke. Phasing informed by scheme specific information. Works commenced May 2021. Now well advanced. Due to complete early 2024.</t>
  </si>
  <si>
    <t xml:space="preserve">Bespoke. Early pre-app discussions with landowner.  </t>
  </si>
  <si>
    <t xml:space="preserve">	Land South Of Park Avenue Park Avenue Southall Middlesex UB1 3AD</t>
  </si>
  <si>
    <t>Allocation (Reg 18 SO02) not pursued</t>
  </si>
  <si>
    <t>Part superseded by 232654VAR (pending but doesn't alter unit totals)</t>
  </si>
  <si>
    <t>CIL records confirm commencement May 2023 for phase 1. 3 phases proposed in total. Scenario 6 (reflecting gross total)</t>
  </si>
  <si>
    <t xml:space="preserve">	Southall Sidings Park Avenue Southall Middlesex UB1 3AD</t>
  </si>
  <si>
    <t xml:space="preserve">Bespoke. Phasing informed by scheme specific information. CIL records confirm commencement May 2023.  Although progressing revisions are anticipated for phase B. </t>
  </si>
  <si>
    <t>Bespoke phasing - spread over 2 years, although as single block the scheme will likely complete in a single year</t>
  </si>
  <si>
    <t>SOU3</t>
  </si>
  <si>
    <t>PP/2015/4921</t>
  </si>
  <si>
    <t>96 South Road Southall Middlesex UB1 1RB</t>
  </si>
  <si>
    <t>Part superseded by 222363VAR (amends PP/2015/4921 but doesn't alter unit totals)</t>
  </si>
  <si>
    <t>CIL records confirm commencement January 2020</t>
  </si>
  <si>
    <t>203705FUL</t>
  </si>
  <si>
    <t>Bespoke. Note neighbouring site underpinned by 203705FUL has commenced.</t>
  </si>
  <si>
    <t>Former Southall College Site Beaconsfield Road Southall UB1 1DP</t>
  </si>
  <si>
    <t>Part superseded by 220456VAR (adjusts tenure mix only)</t>
  </si>
  <si>
    <t>No (SO05 amended to exclude this site)</t>
  </si>
  <si>
    <t>CIL records confirm commencement October 2022. Scenario 4</t>
  </si>
  <si>
    <t>Dormers Wells</t>
  </si>
  <si>
    <t>181380FUL</t>
  </si>
  <si>
    <t>SOU6</t>
  </si>
  <si>
    <t xml:space="preserve">	The Arches Business Centre Merrick Road Southall UB2 4AU</t>
  </si>
  <si>
    <t>Allocation (Reg 18 SO09) not pursued</t>
  </si>
  <si>
    <t>Bespoke. CIL records confirm commencement 07/10/2022.</t>
  </si>
  <si>
    <t>18 (are these NSC?)</t>
  </si>
  <si>
    <t>SO11</t>
  </si>
  <si>
    <t>Southall Green</t>
  </si>
  <si>
    <t>183673OUT</t>
  </si>
  <si>
    <t xml:space="preserve">	Middlesex Business Centre Bridge Road Southall Middlesex UB2 4AB</t>
  </si>
  <si>
    <t>See also reserved matter application 224785REM for plots A &amp; B</t>
  </si>
  <si>
    <t>SOU7</t>
  </si>
  <si>
    <t>PP/2013/3241</t>
  </si>
  <si>
    <t xml:space="preserve">Phases 1-4, Havelock Estate </t>
  </si>
  <si>
    <t>Outline permission for all phases</t>
  </si>
  <si>
    <t>S012</t>
  </si>
  <si>
    <t xml:space="preserve">Bespoke. Phase 2-4 are subject to an outline permission only at this stage. Whilst it is anticipated that a revised scheme will be submitted for phases 2-4 the timing of this is unclear at present. Phasing should be informed by gross figures in this instance. </t>
  </si>
  <si>
    <t>SO13</t>
  </si>
  <si>
    <t>SOU8</t>
  </si>
  <si>
    <t>215058FULR3</t>
  </si>
  <si>
    <t xml:space="preserve">	Land Comprising Public Car Park, Business Premises, Roads And Adjacent Land Lying To The North West And Rear Of The Green And Adjoining Featherstone Terrace, Dominion Road And Dilloway Yard, Southall, UB2 (The Green)</t>
  </si>
  <si>
    <t>SO14</t>
  </si>
  <si>
    <t>Southall West</t>
  </si>
  <si>
    <t>SOU5</t>
  </si>
  <si>
    <t>Unimplemented Capacity</t>
  </si>
  <si>
    <t>0 (1803 from original site)</t>
  </si>
  <si>
    <t>3776 (5579 from original site)</t>
  </si>
  <si>
    <t>185158REM</t>
  </si>
  <si>
    <t>201123NMA</t>
  </si>
  <si>
    <t>216077REM</t>
  </si>
  <si>
    <t>205101REM</t>
  </si>
  <si>
    <t>Southall Gas Works Site The Straight Southall Middlesex UB1 1QX</t>
  </si>
  <si>
    <t>Phase 2</t>
  </si>
  <si>
    <t>Bespoke. As of March 2023 phase 2 has yet to commence.</t>
  </si>
  <si>
    <t>The Straight Southall Middlesex UB1 1QX</t>
  </si>
  <si>
    <t>Approved</t>
  </si>
  <si>
    <t>Grant subject to Unilateral Undertaking</t>
  </si>
  <si>
    <t>Phase 3 is under construction. Scenario 6.</t>
  </si>
  <si>
    <t>SO16</t>
  </si>
  <si>
    <t>190140FUL</t>
  </si>
  <si>
    <t>Bespoke. Beyond 5 years.</t>
  </si>
  <si>
    <t>Endsleigh Industrial Estate Endsleigh Road Southall Middlesex UB2 5QR</t>
  </si>
  <si>
    <t>0 (50 from wider site)</t>
  </si>
  <si>
    <t>Phasing assumes that this permission will be implemented independent of allocation, but ultimately may progressed as comprehensive scheme.</t>
  </si>
  <si>
    <t>Beyond 5 years. Scenario 28</t>
  </si>
  <si>
    <t xml:space="preserve">Bespoke. Beyond 5 years. Some early pre-app discussions have occurred.  </t>
  </si>
  <si>
    <t>Note later phases may go beyond plan period</t>
  </si>
  <si>
    <t>221501REM</t>
  </si>
  <si>
    <t>Alnmouth &amp; Portrush Court</t>
  </si>
  <si>
    <t>SO23 (unless amended to exclude phase 3)</t>
  </si>
  <si>
    <t>Phase 3 is under construction commencing in March 2023. Scenario 4 (reflecting gross total).</t>
  </si>
  <si>
    <t>Lady Margaret</t>
  </si>
  <si>
    <t>Beyond 5 years. Scenario 29</t>
  </si>
  <si>
    <t xml:space="preserve">Southall </t>
  </si>
  <si>
    <t>Bespoke. CfS submission suggests delivery between years 5 to 10. Phasing also informed by gross figure.</t>
  </si>
  <si>
    <t>Scenario 36</t>
  </si>
  <si>
    <t>Scenario 34</t>
  </si>
  <si>
    <t>Scenario 33</t>
  </si>
  <si>
    <t>Scenario 35</t>
  </si>
  <si>
    <t xml:space="preserve"> Beyond 5 years. Bespoke reflecting feasibility/masterplan stage. Capacity distributed over 10 years.</t>
  </si>
  <si>
    <t>5 YHLS Period</t>
  </si>
  <si>
    <t>2037-2038</t>
  </si>
  <si>
    <t>Trajectory Requirement Balance (starting at 40983)</t>
  </si>
  <si>
    <t>Conventional Small Sites</t>
  </si>
  <si>
    <t>Conventional Small Sites forecast completions</t>
  </si>
  <si>
    <t>Version</t>
  </si>
  <si>
    <r>
      <rPr>
        <b/>
        <sz val="11"/>
        <color theme="1"/>
        <rFont val="Calibri"/>
        <family val="2"/>
        <scheme val="minor"/>
      </rPr>
      <t>Bespoke</t>
    </r>
    <r>
      <rPr>
        <sz val="11"/>
        <color theme="1"/>
        <rFont val="Calibri"/>
        <family val="2"/>
        <scheme val="minor"/>
      </rPr>
      <t xml:space="preserve"> - Phasing likely to be informed by scheme specific information, which currently assumes delivery within 5 years, as this pace is necessary to access affordable housing funding.  Without an extant permission however this does seem optimistic.</t>
    </r>
  </si>
  <si>
    <t>Scenario</t>
  </si>
  <si>
    <t>Status 1 - Planning</t>
  </si>
  <si>
    <t>Status 2 - Scale</t>
  </si>
  <si>
    <t>Completions</t>
  </si>
  <si>
    <t>Sites completed by 31 March 2023</t>
  </si>
  <si>
    <t>C</t>
  </si>
  <si>
    <t>Under Construction and prior approvals (full detailed permissions only)</t>
  </si>
  <si>
    <t>Sites &lt;10 new residential units under construction at 31 March 2023</t>
  </si>
  <si>
    <t>Sites of 10-100 new residential units under construction at 31 March 2023</t>
  </si>
  <si>
    <t>Sites of 100-250 new residential units under construction at 31 March 2023</t>
  </si>
  <si>
    <t>Sites of 250-500 new residential units under construction at 31 March 2023</t>
  </si>
  <si>
    <t>Sites of 500+ new residential units under construction at 31 March 2023</t>
  </si>
  <si>
    <t>Full/detailed Planning Permission – not commenced</t>
  </si>
  <si>
    <t>Sites &lt;10 new residential units not started at 31 March 2023</t>
  </si>
  <si>
    <t>Sites of 10-100 new residential units not started at 31 March 2023</t>
  </si>
  <si>
    <t>Sites of 100-250 new residential units not started at 31 March 2023</t>
  </si>
  <si>
    <t>Sites of 250-500 new residential units not started at 31 March 2023</t>
  </si>
  <si>
    <t>Sites of 500+ new residential units not started at 31 March 2023</t>
  </si>
  <si>
    <t>Outline Planning Permission or S106 pending (with resolution to grant)</t>
  </si>
  <si>
    <t xml:space="preserve">Pending consideration (i.e. without resolution to grant) </t>
  </si>
  <si>
    <t>Pre-application interest only</t>
  </si>
  <si>
    <t>No planning activity/interest of note</t>
  </si>
  <si>
    <t>Windfall Large</t>
  </si>
  <si>
    <t>Sites/Areas yielding &lt;10 new residential units not started at 31 March 2023</t>
  </si>
  <si>
    <t>Sites/Areas yielding 10-100 new residential units not started at 31 March 2023</t>
  </si>
  <si>
    <t>Sites/Areas yielding 100-250 new residential units not started at 31 March 2023</t>
  </si>
  <si>
    <t>Sites/Areas yielding 250-500 new residential units not started at 31 March 2023</t>
  </si>
  <si>
    <t>Sites/Areas yielding 500+ new residential units not started at 31 March 2023</t>
  </si>
  <si>
    <t>Bespoke. Pre-app stage.</t>
  </si>
  <si>
    <t>Financial Year 2022-23</t>
  </si>
  <si>
    <t xml:space="preserve">Scheme level completion data not populated as yet. Revert to aggregated 'Completion Totals'  Financial year totals will ultimately feed 'Completions Total' tab. </t>
  </si>
  <si>
    <t>Ref</t>
  </si>
  <si>
    <t>Fully or Part Completed</t>
  </si>
  <si>
    <t>x years, x months, x days</t>
  </si>
  <si>
    <t>Bespoke - Phasing informed by scheme specific information. Application is still pending. Indicative programme suggests works could start in mid 2024.  Build out over 2 years.</t>
  </si>
  <si>
    <t>Bespoke</t>
  </si>
  <si>
    <t>215</t>
  </si>
  <si>
    <t>1747 (gross)</t>
  </si>
  <si>
    <t>Scenario 30</t>
  </si>
  <si>
    <t>Bespoke. Beyond 5 years</t>
  </si>
  <si>
    <t>193500FUL</t>
  </si>
  <si>
    <t>72-76 Broadway West Ealing London W13 0SY</t>
  </si>
  <si>
    <t>0.18</t>
  </si>
  <si>
    <t>56</t>
  </si>
  <si>
    <t>Bespoke.  Phasing to reflect extant permission on part of site.</t>
  </si>
  <si>
    <t>Bespoke. Early CFS submission estimates delivery between years 6-10.</t>
  </si>
  <si>
    <t>36</t>
  </si>
  <si>
    <t>43</t>
  </si>
  <si>
    <t>Bespoke. Phasing to reflect extant permission and pre-app activity.</t>
  </si>
  <si>
    <t>96</t>
  </si>
  <si>
    <t>Bespoke.  Phasing to reflect existance of pending schemes on part of site.</t>
  </si>
  <si>
    <t>Bespoke. Pending Reserved Matter application is indicative that works may commence within the next 5 years.</t>
  </si>
  <si>
    <t>3 blocks. Scenario 11</t>
  </si>
  <si>
    <t>1.58</t>
  </si>
  <si>
    <t>P/2015/0072</t>
  </si>
  <si>
    <t>Scenario 3</t>
  </si>
  <si>
    <t>Need to confirm whether anything is outstanding. Phases 1, 2, 3 &amp; 5 completed under P/2010/0419. This permission also encompassed a replacement school alongside residential units  Phase 6a and part of 6b were under construction when last reported.</t>
  </si>
  <si>
    <t>184014FUL</t>
  </si>
  <si>
    <t xml:space="preserve">	4 Trumpers Way Hanwell London W7 2QA (Elthorne Works)</t>
  </si>
  <si>
    <t>Part superseded by 233548NMA (adjusts tenure mix only)</t>
  </si>
  <si>
    <t>Bespoke. CIL records confirm commencment June 2021, although not advanced beyond site clearance.  Recent NMA application.</t>
  </si>
  <si>
    <t>212893FUL</t>
  </si>
  <si>
    <t xml:space="preserve">	1 Pitshanger Lane Ealing London W5 1RH</t>
  </si>
  <si>
    <t>Scenario 8</t>
  </si>
  <si>
    <t xml:space="preserve">Bespoke - Blocks B7 and B8 still under construction as of September 2022. BC records indicate that works completed in August 2023 (i.e. within future year 23/24). </t>
  </si>
  <si>
    <t>203713FUL</t>
  </si>
  <si>
    <t xml:space="preserve">	Land Adjacent To 5 - 17 Chesterton Close And 5 - 17 Evesham Close Greenford UB6 9TE</t>
  </si>
  <si>
    <t>CIL records confirm works commenced November 2021. Scenario 3</t>
  </si>
  <si>
    <t>224371FUL</t>
  </si>
  <si>
    <t xml:space="preserve">	Land Between Park View And Cloister Road Western Avenue Acton London W3 6XZ</t>
  </si>
  <si>
    <t>OIS3</t>
  </si>
  <si>
    <t>0.82</t>
  </si>
  <si>
    <t>Scenario 10</t>
  </si>
  <si>
    <t>0.78</t>
  </si>
  <si>
    <t xml:space="preserve">Scenario 15 </t>
  </si>
  <si>
    <t>201379OUT</t>
  </si>
  <si>
    <t>TfL Landholdings At Bollo Lane Acton Ealing Bounded By The Railway Lines To The West Acton Town Station To The North Bollo Lane To The East And The Bollo Lane Level Crossing To The South. London W3 8QU</t>
  </si>
  <si>
    <t>3.64</t>
  </si>
  <si>
    <t>South Acton LSIS Windfall</t>
  </si>
  <si>
    <t>Hybrid Application - Phases 1 &amp; 2 in full (195 units), Phases 3 &amp; 4 in outline (657 units)</t>
  </si>
  <si>
    <t>Bespoke - Phasing informed by hybrid status of permission</t>
  </si>
  <si>
    <t>214662OUT</t>
  </si>
  <si>
    <t>The Transport Yard Wood End Gardens Northolt Middlesex UB5 4QH</t>
  </si>
  <si>
    <t xml:space="preserve">Outline permission  </t>
  </si>
  <si>
    <t>Scenario 14</t>
  </si>
  <si>
    <t>171721FUL</t>
  </si>
  <si>
    <t xml:space="preserve">	Orion Park Northfield Avenue West Ealing W13 9SJ</t>
  </si>
  <si>
    <t>Part superseded by 213744VAR</t>
  </si>
  <si>
    <t>213744VAR</t>
  </si>
  <si>
    <t>Part supersedes 171721FUL adding a further 19 units</t>
  </si>
  <si>
    <t>Bespoke. CIL records confirm commencement in October 2020 of parent application, but apart from site clearance progress is slow</t>
  </si>
  <si>
    <t>Bespoke. CIL records confirm commencement in October 2020, but apart from site clearance progress is slow</t>
  </si>
  <si>
    <t>Site Name</t>
  </si>
  <si>
    <t>Residential - Density key (GLA Design Guidance)</t>
  </si>
  <si>
    <t>Non-residential - Density key (GLA Design Guidance)</t>
  </si>
  <si>
    <t>Step 1 - Total GIA</t>
  </si>
  <si>
    <t xml:space="preserve">Type of development </t>
  </si>
  <si>
    <t>Total site size (sqm)</t>
  </si>
  <si>
    <t>Developable area (sqm)</t>
  </si>
  <si>
    <t>Building footprint/site coverage (sqm)</t>
  </si>
  <si>
    <t>Prevailing Height (storeys)</t>
  </si>
  <si>
    <t>Total GEA (sqm)</t>
  </si>
  <si>
    <t>Total GIA (sqm)</t>
  </si>
  <si>
    <t>Town centres</t>
  </si>
  <si>
    <t>&gt;200d/ha size)</t>
  </si>
  <si>
    <t>&gt;2.0</t>
  </si>
  <si>
    <t>Urban neighbourhoods</t>
  </si>
  <si>
    <t>60-120d/ha</t>
  </si>
  <si>
    <t>&gt;1.0</t>
  </si>
  <si>
    <t>Suburbs</t>
  </si>
  <si>
    <t>30-50 d/ha</t>
  </si>
  <si>
    <t>&gt;0.5</t>
  </si>
  <si>
    <t>Residential uses</t>
  </si>
  <si>
    <t>Non-residential uses</t>
  </si>
  <si>
    <t>Residential - Typologies</t>
  </si>
  <si>
    <t>Residential - Density checker</t>
  </si>
  <si>
    <t>Non-residential - Typologies</t>
  </si>
  <si>
    <t>Mixed-use - Density checker (as Plot Ratio/Floor-to-Area Ratio)</t>
  </si>
  <si>
    <t xml:space="preserve">Step 2A - Mix of Uses </t>
  </si>
  <si>
    <t>Flats</t>
  </si>
  <si>
    <t>Houses</t>
  </si>
  <si>
    <t>Total residential (% split)</t>
  </si>
  <si>
    <t>Office</t>
  </si>
  <si>
    <t>Retail</t>
  </si>
  <si>
    <t>Light industry</t>
  </si>
  <si>
    <t>Other use 1</t>
  </si>
  <si>
    <t>Other use 2</t>
  </si>
  <si>
    <t>Total non-residential uses (% split)</t>
  </si>
  <si>
    <t xml:space="preserve">Step 2B - Split of Uses </t>
  </si>
  <si>
    <t xml:space="preserve">Residential Total </t>
  </si>
  <si>
    <t>Residential Total</t>
  </si>
  <si>
    <t>Site area (hectares)</t>
  </si>
  <si>
    <t>Total no. of resi units</t>
  </si>
  <si>
    <t>PTAL rating</t>
  </si>
  <si>
    <t>Total density (unit/ha)</t>
  </si>
  <si>
    <t>Total amount of Non-residential floorspace</t>
  </si>
  <si>
    <t>Typology/setting (Allies &amp; Morrison)</t>
  </si>
  <si>
    <t>Associated Proposed Floor to Area Ratio for typology/setting</t>
  </si>
  <si>
    <t>Indicative new plot ratio</t>
  </si>
  <si>
    <t>%</t>
  </si>
  <si>
    <t>Indicative Gross GIA (sqm)</t>
  </si>
  <si>
    <t>Indicative Gross NIA (sqm)</t>
  </si>
  <si>
    <t>Indicative Gross GIA for flats (sqm)</t>
  </si>
  <si>
    <t>Indicative Gross NIA for flats (sqm)</t>
  </si>
  <si>
    <t>No. of 1-Bed Flats @ 50sqm</t>
  </si>
  <si>
    <t>No. of 2-Bed Flats @ 70sqm</t>
  </si>
  <si>
    <t xml:space="preserve">No. 3-Bed Flats @ 86sqm </t>
  </si>
  <si>
    <t>Air space modifier for &lt;4st. Flat blocks</t>
  </si>
  <si>
    <t>Total no. of  flats</t>
  </si>
  <si>
    <t>Indicative Gross GIA for houses (sqm)</t>
  </si>
  <si>
    <t>Indicative Gross NIA for houses (sqm)</t>
  </si>
  <si>
    <t>No. of 3-Bed Houses @ 96sqm</t>
  </si>
  <si>
    <t>No. of 4-Bed Houses @ 113.5sqm</t>
  </si>
  <si>
    <t>Total no. of houses</t>
  </si>
  <si>
    <t>Indicative Gross GIA m2</t>
  </si>
  <si>
    <t>Plot Ratio (Site area vs. Building coverage)</t>
  </si>
  <si>
    <t>Target accommo mix (%)</t>
  </si>
  <si>
    <t>Residential units</t>
  </si>
  <si>
    <t>Non-residential</t>
  </si>
  <si>
    <t>Step 3 - Gross to Net capacity</t>
  </si>
  <si>
    <t xml:space="preserve">No. of existing residential units </t>
  </si>
  <si>
    <t xml:space="preserve">No. of proposed residential units </t>
  </si>
  <si>
    <t>Total net gain of residential units</t>
  </si>
  <si>
    <t>Amount of existing non-resi floorspace (GEA as sqm)</t>
  </si>
  <si>
    <t>Amount of proposed non-resi floorspace (GIA as sqm)</t>
  </si>
  <si>
    <t>Total net gain of non-resi floorspace (GIA sqm)</t>
  </si>
  <si>
    <t>Applicant has indicated a 2 year build out period. Scenario 18</t>
  </si>
  <si>
    <t xml:space="preserve">Perivale </t>
  </si>
  <si>
    <t>Site or Scheme ID</t>
  </si>
  <si>
    <r>
      <rPr>
        <b/>
        <sz val="11"/>
        <rFont val="Calibri"/>
        <family val="2"/>
        <scheme val="minor"/>
      </rPr>
      <t>Bespoke</t>
    </r>
    <r>
      <rPr>
        <sz val="11"/>
        <rFont val="Calibri"/>
        <family val="2"/>
        <scheme val="minor"/>
      </rPr>
      <t xml:space="preserve"> - Feasibility Study undertaken but revised masterplan application yet to be submitted. Timing of build out should have regard to the gross figures</t>
    </r>
  </si>
  <si>
    <t>Scenario 15</t>
  </si>
  <si>
    <t>N/A Covered in figure provided for 33</t>
  </si>
  <si>
    <t>N/A Captured in figure provided for 69</t>
  </si>
  <si>
    <t>N/A Covered in figure provided for 69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</si>
</sst>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yy"/>
    <numFmt numFmtId="165" formatCode="0.0"/>
    <numFmt numFmtId="166" formatCode="0.0%"/>
  </numFmts>
  <fonts count="48" x14ac:knownFonts="1">
    <font>
      <sz val="11"/>
      <color theme="1"/>
      <name val="Calibri"/>
      <family val="2"/>
      <scheme val="minor"/>
    </font>
    <font>
      <b/>
      <sz val="11"/>
      <color theme="3" tint="-0.499984740745262"/>
      <name val="Calibri"/>
      <family val="2"/>
      <scheme val="minor"/>
    </font>
    <font>
      <b/>
      <sz val="10"/>
      <color theme="3" tint="-0.499984740745262"/>
      <name val="Calibri"/>
      <family val="2"/>
      <scheme val="minor"/>
    </font>
    <font>
      <b/>
      <sz val="9"/>
      <color indexed="81"/>
      <name val="Tahoma"/>
      <family val="2"/>
    </font>
    <font>
      <sz val="9"/>
      <color indexed="81"/>
      <name val="Tahoma"/>
      <family val="2"/>
    </font>
    <font>
      <b/>
      <sz val="11"/>
      <color theme="1"/>
      <name val="Calibri"/>
      <family val="2"/>
      <scheme val="minor"/>
    </font>
    <font>
      <b/>
      <sz val="11"/>
      <color rgb="FF00B050"/>
      <name val="Calibri"/>
      <family val="2"/>
      <scheme val="minor"/>
    </font>
    <font>
      <b/>
      <sz val="11"/>
      <color theme="4" tint="-0.249977111117893"/>
      <name val="Calibri"/>
      <family val="2"/>
      <scheme val="minor"/>
    </font>
    <font>
      <b/>
      <sz val="11"/>
      <name val="Calibri"/>
      <family val="2"/>
      <scheme val="minor"/>
    </font>
    <font>
      <b/>
      <sz val="11"/>
      <color rgb="FFFF0000"/>
      <name val="Calibri"/>
      <family val="2"/>
      <scheme val="minor"/>
    </font>
    <font>
      <sz val="11"/>
      <color indexed="8"/>
      <name val="Calibri"/>
      <family val="2"/>
      <scheme val="minor"/>
    </font>
    <font>
      <sz val="11"/>
      <name val="Calibri"/>
      <family val="2"/>
      <scheme val="minor"/>
    </font>
    <font>
      <sz val="11"/>
      <color theme="6"/>
      <name val="Calibri"/>
      <family val="2"/>
      <scheme val="minor"/>
    </font>
    <font>
      <i/>
      <sz val="11"/>
      <color theme="1"/>
      <name val="Calibri"/>
      <family val="2"/>
      <scheme val="minor"/>
    </font>
    <font>
      <i/>
      <sz val="11"/>
      <color rgb="FFFF0000"/>
      <name val="Calibri"/>
      <family val="2"/>
      <scheme val="minor"/>
    </font>
    <font>
      <sz val="11"/>
      <color rgb="FFFF0000"/>
      <name val="Calibri"/>
      <family val="2"/>
      <scheme val="minor"/>
    </font>
    <font>
      <sz val="11"/>
      <color theme="9"/>
      <name val="Calibri"/>
      <family val="2"/>
      <scheme val="minor"/>
    </font>
    <font>
      <b/>
      <sz val="11"/>
      <color rgb="FF000000"/>
      <name val="Calibri"/>
      <family val="2"/>
      <scheme val="minor"/>
    </font>
    <font>
      <b/>
      <sz val="11"/>
      <color theme="6"/>
      <name val="Calibri"/>
      <family val="2"/>
      <scheme val="minor"/>
    </font>
    <font>
      <sz val="11"/>
      <color theme="5" tint="0.79998168889431442"/>
      <name val="Calibri"/>
      <family val="2"/>
      <scheme val="minor"/>
    </font>
    <font>
      <sz val="11"/>
      <color theme="8" tint="0.79998168889431442"/>
      <name val="Calibri"/>
      <family val="2"/>
      <scheme val="minor"/>
    </font>
    <font>
      <sz val="11"/>
      <color theme="7" tint="0.59999389629810485"/>
      <name val="Calibri"/>
      <family val="2"/>
      <scheme val="minor"/>
    </font>
    <font>
      <sz val="11"/>
      <color theme="5" tint="-0.249977111117893"/>
      <name val="Calibri"/>
      <family val="2"/>
      <scheme val="minor"/>
    </font>
    <font>
      <sz val="11"/>
      <color rgb="FF00B050"/>
      <name val="Calibri"/>
      <family val="2"/>
      <scheme val="minor"/>
    </font>
    <font>
      <sz val="11"/>
      <color rgb="FF92D050"/>
      <name val="Calibri"/>
      <family val="2"/>
      <scheme val="minor"/>
    </font>
    <font>
      <sz val="11"/>
      <color rgb="FF0070C0"/>
      <name val="Calibri"/>
      <family val="2"/>
      <scheme val="minor"/>
    </font>
    <font>
      <sz val="11"/>
      <color rgb="FF7030A0"/>
      <name val="Calibri"/>
      <family val="2"/>
      <scheme val="minor"/>
    </font>
    <font>
      <sz val="11"/>
      <color theme="7" tint="-0.499984740745262"/>
      <name val="Calibri"/>
      <family val="2"/>
      <scheme val="minor"/>
    </font>
    <font>
      <sz val="11"/>
      <color rgb="FF333333"/>
      <name val="Calibri"/>
      <family val="2"/>
      <scheme val="minor"/>
    </font>
    <font>
      <sz val="11"/>
      <color theme="1"/>
      <name val="Calibri"/>
      <family val="2"/>
      <scheme val="minor"/>
    </font>
    <font>
      <b/>
      <sz val="14"/>
      <color rgb="FF000000"/>
      <name val="Calibri"/>
      <family val="2"/>
    </font>
    <font>
      <sz val="14"/>
      <color rgb="FF000000"/>
      <name val="Calibri"/>
      <family val="2"/>
    </font>
    <font>
      <sz val="14"/>
      <color theme="1"/>
      <name val="Arial"/>
      <family val="2"/>
    </font>
    <font>
      <b/>
      <sz val="9"/>
      <color theme="1"/>
      <name val="Calibri"/>
      <family val="2"/>
      <scheme val="minor"/>
    </font>
    <font>
      <b/>
      <sz val="9"/>
      <color rgb="FF000000"/>
      <name val="Calibri"/>
      <family val="2"/>
    </font>
    <font>
      <sz val="9"/>
      <color rgb="FF000000"/>
      <name val="Calibri"/>
      <family val="2"/>
    </font>
    <font>
      <sz val="9"/>
      <color theme="1"/>
      <name val="Calibri"/>
      <family val="2"/>
    </font>
    <font>
      <i/>
      <sz val="9"/>
      <color rgb="FF000000"/>
      <name val="Calibri"/>
      <family val="2"/>
    </font>
    <font>
      <b/>
      <sz val="9"/>
      <name val="Calibri"/>
      <family val="2"/>
      <scheme val="minor"/>
    </font>
    <font>
      <sz val="9"/>
      <color theme="1"/>
      <name val="Calibri"/>
      <family val="2"/>
      <scheme val="minor"/>
    </font>
    <font>
      <sz val="9"/>
      <color rgb="FFFF0000"/>
      <name val="Calibri"/>
      <family val="2"/>
      <scheme val="minor"/>
    </font>
    <font>
      <sz val="9"/>
      <name val="Calibri"/>
      <family val="2"/>
      <scheme val="minor"/>
    </font>
    <font>
      <sz val="9"/>
      <name val="Calibri"/>
      <family val="2"/>
    </font>
    <font>
      <sz val="11"/>
      <color theme="0" tint="-0.34998626667073579"/>
      <name val="Arial"/>
      <family val="2"/>
    </font>
    <font>
      <sz val="9"/>
      <color theme="0" tint="-0.34998626667073579"/>
      <name val="Calibri"/>
      <family val="2"/>
      <scheme val="minor"/>
    </font>
    <font>
      <sz val="9"/>
      <color theme="0" tint="-0.34998626667073579"/>
      <name val="Calibri"/>
      <family val="2"/>
    </font>
    <font>
      <sz val="11"/>
      <color theme="7" tint="0.79998168889431442"/>
      <name val="Calibri"/>
      <family val="2"/>
      <scheme val="minor"/>
    </font>
    <font>
      <sz val="11"/>
      <name val="Arial"/>
      <family val="2"/>
    </font>
  </fonts>
  <fills count="32">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7"/>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rgb="FF99FF33"/>
        <bgColor indexed="64"/>
      </patternFill>
    </fill>
    <fill>
      <patternFill patternType="solid">
        <fgColor theme="2"/>
        <bgColor indexed="64"/>
      </patternFill>
    </fill>
    <fill>
      <patternFill patternType="solid">
        <fgColor rgb="FF7030A0"/>
        <bgColor indexed="64"/>
      </patternFill>
    </fill>
    <fill>
      <patternFill patternType="solid">
        <fgColor rgb="FFCC9900"/>
        <bgColor indexed="64"/>
      </patternFill>
    </fill>
    <fill>
      <patternFill patternType="solid">
        <fgColor theme="0"/>
        <bgColor indexed="64"/>
      </patternFill>
    </fill>
    <fill>
      <patternFill patternType="solid">
        <fgColor indexed="9"/>
        <bgColor indexed="9"/>
      </patternFill>
    </fill>
    <fill>
      <patternFill patternType="solid">
        <fgColor theme="5" tint="0.39997558519241921"/>
        <bgColor indexed="64"/>
      </patternFill>
    </fill>
    <fill>
      <patternFill patternType="solid">
        <fgColor theme="0" tint="-0.249977111117893"/>
        <bgColor indexed="64"/>
      </patternFill>
    </fill>
    <fill>
      <patternFill patternType="solid">
        <fgColor theme="0" tint="-0.249977111117893"/>
        <bgColor indexed="9"/>
      </patternFill>
    </fill>
    <fill>
      <patternFill patternType="solid">
        <fgColor rgb="FFFF0000"/>
        <bgColor indexed="64"/>
      </patternFill>
    </fill>
    <fill>
      <patternFill patternType="solid">
        <fgColor rgb="FFFF0000"/>
        <bgColor indexed="9"/>
      </patternFill>
    </fill>
    <fill>
      <patternFill patternType="solid">
        <fgColor theme="8"/>
        <bgColor indexed="64"/>
      </patternFill>
    </fill>
    <fill>
      <patternFill patternType="solid">
        <fgColor theme="9"/>
        <bgColor indexed="64"/>
      </patternFill>
    </fill>
    <fill>
      <patternFill patternType="solid">
        <fgColor theme="6"/>
        <bgColor indexed="64"/>
      </patternFill>
    </fill>
    <fill>
      <patternFill patternType="solid">
        <fgColor rgb="FF92D050"/>
        <bgColor indexed="64"/>
      </patternFill>
    </fill>
    <fill>
      <patternFill patternType="solid">
        <fgColor rgb="FF00B050"/>
        <bgColor indexed="64"/>
      </patternFill>
    </fill>
    <fill>
      <patternFill patternType="solid">
        <fgColor theme="9" tint="-0.499984740745262"/>
        <bgColor indexed="64"/>
      </patternFill>
    </fill>
    <fill>
      <patternFill patternType="solid">
        <fgColor rgb="FFFFC000"/>
        <bgColor indexed="64"/>
      </patternFill>
    </fill>
    <fill>
      <patternFill patternType="solid">
        <fgColor theme="1"/>
        <bgColor indexed="64"/>
      </patternFill>
    </fill>
    <fill>
      <patternFill patternType="solid">
        <fgColor rgb="FFD8EC72"/>
        <bgColor indexed="64"/>
      </patternFill>
    </fill>
    <fill>
      <patternFill patternType="solid">
        <fgColor theme="0" tint="-0.14999847407452621"/>
        <bgColor indexed="64"/>
      </patternFill>
    </fill>
    <fill>
      <patternFill patternType="solid">
        <fgColor rgb="FFFFE699"/>
        <bgColor rgb="FF000000"/>
      </patternFill>
    </fill>
    <fill>
      <patternFill patternType="solid">
        <fgColor rgb="FFFFFF00"/>
        <bgColor rgb="FF000000"/>
      </patternFill>
    </fill>
    <fill>
      <patternFill patternType="solid">
        <fgColor theme="9" tint="0.59999389629810485"/>
        <bgColor indexed="64"/>
      </patternFill>
    </fill>
  </fills>
  <borders count="93">
    <border>
      <left/>
      <right/>
      <top/>
      <bottom/>
      <diagonal/>
    </border>
    <border>
      <left style="medium">
        <color theme="3" tint="-0.499984740745262"/>
      </left>
      <right style="medium">
        <color theme="3" tint="-0.499984740745262"/>
      </right>
      <top style="medium">
        <color theme="3" tint="-0.499984740745262"/>
      </top>
      <bottom/>
      <diagonal/>
    </border>
    <border>
      <left style="medium">
        <color theme="3" tint="-0.499984740745262"/>
      </left>
      <right style="medium">
        <color theme="3" tint="-0.499984740745262"/>
      </right>
      <top style="medium">
        <color theme="3" tint="-0.499984740745262"/>
      </top>
      <bottom style="medium">
        <color theme="3" tint="-0.499984740745262"/>
      </bottom>
      <diagonal/>
    </border>
    <border>
      <left style="thin">
        <color theme="4"/>
      </left>
      <right style="thin">
        <color theme="4"/>
      </right>
      <top style="thin">
        <color theme="4"/>
      </top>
      <bottom style="thin">
        <color theme="4"/>
      </bottom>
      <diagonal/>
    </border>
    <border>
      <left style="medium">
        <color theme="3" tint="-0.499984740745262"/>
      </left>
      <right/>
      <top style="medium">
        <color theme="3" tint="-0.499984740745262"/>
      </top>
      <bottom style="medium">
        <color theme="3" tint="-0.499984740745262"/>
      </bottom>
      <diagonal/>
    </border>
    <border>
      <left style="thin">
        <color theme="4"/>
      </left>
      <right style="thin">
        <color theme="4"/>
      </right>
      <top style="thin">
        <color theme="4"/>
      </top>
      <bottom/>
      <diagonal/>
    </border>
    <border>
      <left style="medium">
        <color theme="3" tint="-0.499984740745262"/>
      </left>
      <right/>
      <top style="medium">
        <color theme="3" tint="-0.499984740745262"/>
      </top>
      <bottom/>
      <diagonal/>
    </border>
    <border>
      <left style="medium">
        <color theme="3" tint="-0.499984740745262"/>
      </left>
      <right/>
      <top/>
      <bottom style="medium">
        <color theme="3" tint="-0.499984740745262"/>
      </bottom>
      <diagonal/>
    </border>
    <border>
      <left/>
      <right style="medium">
        <color theme="3" tint="-0.499984740745262"/>
      </right>
      <top style="medium">
        <color theme="3" tint="-0.499984740745262"/>
      </top>
      <bottom style="medium">
        <color theme="3" tint="-0.499984740745262"/>
      </bottom>
      <diagonal/>
    </border>
    <border>
      <left style="thin">
        <color theme="4"/>
      </left>
      <right style="thin">
        <color theme="4"/>
      </right>
      <top/>
      <bottom style="thin">
        <color theme="4"/>
      </bottom>
      <diagonal/>
    </border>
    <border>
      <left style="medium">
        <color indexed="64"/>
      </left>
      <right style="medium">
        <color theme="3" tint="-0.499984740745262"/>
      </right>
      <top style="medium">
        <color indexed="64"/>
      </top>
      <bottom style="medium">
        <color indexed="64"/>
      </bottom>
      <diagonal/>
    </border>
    <border>
      <left style="medium">
        <color theme="3" tint="-0.499984740745262"/>
      </left>
      <right style="medium">
        <color indexed="64"/>
      </right>
      <top style="medium">
        <color indexed="64"/>
      </top>
      <bottom style="medium">
        <color indexed="64"/>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medium">
        <color indexed="64"/>
      </left>
      <right/>
      <top style="medium">
        <color indexed="64"/>
      </top>
      <bottom style="medium">
        <color indexed="64"/>
      </bottom>
      <diagonal/>
    </border>
    <border>
      <left style="thin">
        <color theme="4"/>
      </left>
      <right/>
      <top style="thin">
        <color theme="4"/>
      </top>
      <bottom/>
      <diagonal/>
    </border>
    <border>
      <left style="medium">
        <color theme="3" tint="-0.499984740745262"/>
      </left>
      <right/>
      <top style="thin">
        <color theme="4"/>
      </top>
      <bottom style="thin">
        <color theme="4"/>
      </bottom>
      <diagonal/>
    </border>
    <border>
      <left/>
      <right/>
      <top/>
      <bottom style="medium">
        <color theme="3" tint="-0.499984740745262"/>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medium">
        <color theme="0" tint="-0.249977111117893"/>
      </right>
      <top style="medium">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medium">
        <color theme="0" tint="-0.249977111117893"/>
      </left>
      <right/>
      <top style="medium">
        <color theme="0" tint="-0.249977111117893"/>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
      <left style="medium">
        <color theme="0" tint="-0.249977111117893"/>
      </left>
      <right/>
      <top style="medium">
        <color theme="0" tint="-0.249977111117893"/>
      </top>
      <bottom/>
      <diagonal/>
    </border>
    <border>
      <left style="thin">
        <color theme="0" tint="-0.249977111117893"/>
      </left>
      <right/>
      <top/>
      <bottom style="thin">
        <color theme="0" tint="-0.249977111117893"/>
      </bottom>
      <diagonal/>
    </border>
    <border>
      <left style="medium">
        <color theme="0" tint="-0.249977111117893"/>
      </left>
      <right style="medium">
        <color theme="0" tint="-0.249977111117893"/>
      </right>
      <top style="medium">
        <color theme="0" tint="-0.249977111117893"/>
      </top>
      <bottom/>
      <diagonal/>
    </border>
    <border>
      <left/>
      <right/>
      <top/>
      <bottom style="medium">
        <color theme="0" tint="-0.249977111117893"/>
      </bottom>
      <diagonal/>
    </border>
    <border>
      <left style="thin">
        <color indexed="22"/>
      </left>
      <right style="thin">
        <color indexed="22"/>
      </right>
      <top style="thin">
        <color indexed="22"/>
      </top>
      <bottom style="thin">
        <color indexed="22"/>
      </bottom>
      <diagonal/>
    </border>
    <border>
      <left style="medium">
        <color theme="6"/>
      </left>
      <right style="thin">
        <color theme="6"/>
      </right>
      <top style="medium">
        <color theme="6"/>
      </top>
      <bottom style="thin">
        <color theme="6"/>
      </bottom>
      <diagonal/>
    </border>
    <border>
      <left style="thin">
        <color theme="6"/>
      </left>
      <right style="thin">
        <color theme="6"/>
      </right>
      <top style="medium">
        <color theme="6"/>
      </top>
      <bottom style="thin">
        <color theme="6"/>
      </bottom>
      <diagonal/>
    </border>
    <border>
      <left style="thin">
        <color theme="6"/>
      </left>
      <right style="medium">
        <color theme="6"/>
      </right>
      <top style="medium">
        <color theme="6"/>
      </top>
      <bottom style="thin">
        <color theme="6"/>
      </bottom>
      <diagonal/>
    </border>
    <border>
      <left style="medium">
        <color theme="6"/>
      </left>
      <right style="thin">
        <color theme="6"/>
      </right>
      <top style="thin">
        <color theme="6"/>
      </top>
      <bottom style="medium">
        <color theme="6"/>
      </bottom>
      <diagonal/>
    </border>
    <border>
      <left style="thin">
        <color theme="6"/>
      </left>
      <right style="thin">
        <color theme="6"/>
      </right>
      <top style="thin">
        <color theme="6"/>
      </top>
      <bottom style="medium">
        <color theme="6"/>
      </bottom>
      <diagonal/>
    </border>
    <border>
      <left style="thin">
        <color theme="6"/>
      </left>
      <right style="medium">
        <color theme="6"/>
      </right>
      <top style="thin">
        <color theme="6"/>
      </top>
      <bottom style="medium">
        <color theme="6"/>
      </bottom>
      <diagonal/>
    </border>
    <border>
      <left style="medium">
        <color theme="6"/>
      </left>
      <right/>
      <top style="medium">
        <color theme="6"/>
      </top>
      <bottom style="medium">
        <color theme="6"/>
      </bottom>
      <diagonal/>
    </border>
    <border>
      <left/>
      <right/>
      <top style="medium">
        <color theme="6"/>
      </top>
      <bottom style="medium">
        <color theme="6"/>
      </bottom>
      <diagonal/>
    </border>
    <border>
      <left/>
      <right style="medium">
        <color theme="6"/>
      </right>
      <top style="medium">
        <color theme="6"/>
      </top>
      <bottom style="medium">
        <color theme="6"/>
      </bottom>
      <diagonal/>
    </border>
    <border>
      <left/>
      <right style="thin">
        <color theme="0" tint="-0.249977111117893"/>
      </right>
      <top/>
      <bottom style="thin">
        <color theme="0" tint="-0.249977111117893"/>
      </bottom>
      <diagonal/>
    </border>
    <border>
      <left style="thin">
        <color theme="0" tint="-0.249977111117893"/>
      </left>
      <right/>
      <top/>
      <bottom/>
      <diagonal/>
    </border>
    <border>
      <left style="thin">
        <color indexed="22"/>
      </left>
      <right style="thin">
        <color indexed="22"/>
      </right>
      <top/>
      <bottom/>
      <diagonal/>
    </border>
    <border>
      <left/>
      <right style="thin">
        <color theme="0" tint="-0.249977111117893"/>
      </right>
      <top/>
      <bottom/>
      <diagonal/>
    </border>
    <border>
      <left style="thin">
        <color indexed="22"/>
      </left>
      <right style="thin">
        <color indexed="22"/>
      </right>
      <top/>
      <bottom style="thin">
        <color indexed="22"/>
      </bottom>
      <diagonal/>
    </border>
    <border>
      <left/>
      <right/>
      <top/>
      <bottom style="thin">
        <color indexed="22"/>
      </bottom>
      <diagonal/>
    </border>
    <border>
      <left style="thin">
        <color indexed="22"/>
      </left>
      <right style="thin">
        <color indexed="22"/>
      </right>
      <top style="thin">
        <color indexed="22"/>
      </top>
      <bottom/>
      <diagonal/>
    </border>
    <border>
      <left style="thin">
        <color indexed="22"/>
      </left>
      <right/>
      <top style="thin">
        <color indexed="22"/>
      </top>
      <bottom style="thin">
        <color indexed="22"/>
      </bottom>
      <diagonal/>
    </border>
    <border>
      <left style="thin">
        <color indexed="22"/>
      </left>
      <right/>
      <top style="thin">
        <color indexed="22"/>
      </top>
      <bottom/>
      <diagonal/>
    </border>
    <border>
      <left style="thin">
        <color indexed="64"/>
      </left>
      <right style="medium">
        <color indexed="64"/>
      </right>
      <top style="thin">
        <color indexed="64"/>
      </top>
      <bottom/>
      <diagonal/>
    </border>
    <border>
      <left/>
      <right style="thin">
        <color indexed="22"/>
      </right>
      <top style="thin">
        <color indexed="22"/>
      </top>
      <bottom style="thin">
        <color indexed="22"/>
      </bottom>
      <diagonal/>
    </border>
    <border>
      <left style="thin">
        <color theme="6"/>
      </left>
      <right style="thin">
        <color theme="6"/>
      </right>
      <top style="thin">
        <color theme="6"/>
      </top>
      <bottom style="thin">
        <color theme="6"/>
      </bottom>
      <diagonal/>
    </border>
    <border>
      <left/>
      <right/>
      <top style="medium">
        <color theme="0" tint="-0.249977111117893"/>
      </top>
      <bottom style="medium">
        <color theme="0" tint="-0.249977111117893"/>
      </bottom>
      <diagonal/>
    </border>
    <border>
      <left/>
      <right/>
      <top/>
      <bottom style="thin">
        <color theme="6"/>
      </bottom>
      <diagonal/>
    </border>
    <border>
      <left/>
      <right style="thin">
        <color indexed="22"/>
      </right>
      <top/>
      <bottom/>
      <diagonal/>
    </border>
    <border>
      <left/>
      <right/>
      <top/>
      <bottom style="thin">
        <color theme="4"/>
      </bottom>
      <diagonal/>
    </border>
    <border>
      <left style="thin">
        <color theme="4"/>
      </left>
      <right/>
      <top/>
      <bottom/>
      <diagonal/>
    </border>
    <border>
      <left/>
      <right style="thin">
        <color theme="4"/>
      </right>
      <top/>
      <bottom/>
      <diagonal/>
    </border>
    <border>
      <left style="thin">
        <color theme="4"/>
      </left>
      <right/>
      <top/>
      <bottom style="thin">
        <color theme="4"/>
      </bottom>
      <diagonal/>
    </border>
    <border>
      <left/>
      <right style="thin">
        <color theme="4"/>
      </right>
      <top/>
      <bottom style="thin">
        <color theme="4"/>
      </bottom>
      <diagonal/>
    </border>
    <border>
      <left style="thin">
        <color indexed="64"/>
      </left>
      <right style="thin">
        <color indexed="64"/>
      </right>
      <top style="thin">
        <color indexed="64"/>
      </top>
      <bottom style="thin">
        <color indexed="64"/>
      </bottom>
      <diagonal/>
    </border>
    <border>
      <left style="thin">
        <color indexed="22"/>
      </left>
      <right/>
      <top/>
      <bottom/>
      <diagonal/>
    </border>
    <border>
      <left style="thin">
        <color theme="6"/>
      </left>
      <right/>
      <top/>
      <bottom/>
      <diagonal/>
    </border>
    <border>
      <left style="thin">
        <color theme="0" tint="-0.249977111117893"/>
      </left>
      <right/>
      <top style="medium">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medium">
        <color theme="0" tint="-0.249977111117893"/>
      </top>
      <bottom style="thin">
        <color theme="0" tint="-0.249977111117893"/>
      </bottom>
      <diagonal/>
    </border>
    <border>
      <left style="thin">
        <color theme="4"/>
      </left>
      <right style="thin">
        <color theme="4"/>
      </right>
      <top style="medium">
        <color theme="3" tint="-0.499984740745262"/>
      </top>
      <bottom/>
      <diagonal/>
    </border>
    <border>
      <left style="thin">
        <color theme="4"/>
      </left>
      <right style="thin">
        <color theme="4"/>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indexed="64"/>
      </right>
      <top/>
      <bottom/>
      <diagonal/>
    </border>
    <border>
      <left style="thin">
        <color auto="1"/>
      </left>
      <right style="thin">
        <color auto="1"/>
      </right>
      <top/>
      <bottom style="thin">
        <color auto="1"/>
      </bottom>
      <diagonal/>
    </border>
    <border>
      <left style="thin">
        <color indexed="64"/>
      </left>
      <right/>
      <top/>
      <bottom style="thin">
        <color indexed="64"/>
      </bottom>
      <diagonal/>
    </border>
    <border>
      <left/>
      <right/>
      <top/>
      <bottom style="thin">
        <color indexed="64"/>
      </bottom>
      <diagonal/>
    </border>
    <border>
      <left/>
      <right/>
      <top style="medium">
        <color theme="0" tint="-0.249977111117893"/>
      </top>
      <bottom/>
      <diagonal/>
    </border>
    <border>
      <left style="thin">
        <color theme="6" tint="0.79998168889431442"/>
      </left>
      <right style="thin">
        <color theme="6" tint="0.79998168889431442"/>
      </right>
      <top style="thin">
        <color theme="6" tint="0.79998168889431442"/>
      </top>
      <bottom style="thin">
        <color theme="6" tint="0.79998168889431442"/>
      </bottom>
      <diagonal/>
    </border>
  </borders>
  <cellStyleXfs count="2">
    <xf numFmtId="0" fontId="0" fillId="0" borderId="0"/>
    <xf numFmtId="9" fontId="29" fillId="0" borderId="0" applyFont="0" applyFill="0" applyBorder="0" applyAlignment="0" applyProtection="0"/>
  </cellStyleXfs>
  <cellXfs count="451">
    <xf numFmtId="0" fontId="0" fillId="0" borderId="0" xfId="0"/>
    <xf numFmtId="0" fontId="2" fillId="2" borderId="2" xfId="0" applyFont="1" applyFill="1" applyBorder="1" applyAlignment="1">
      <alignment horizontal="center" vertical="center"/>
    </xf>
    <xf numFmtId="0" fontId="5" fillId="0" borderId="0" xfId="0" applyFont="1"/>
    <xf numFmtId="0" fontId="5" fillId="8" borderId="21" xfId="0" applyFont="1" applyFill="1" applyBorder="1"/>
    <xf numFmtId="0" fontId="7" fillId="8" borderId="22" xfId="0" applyFont="1" applyFill="1" applyBorder="1"/>
    <xf numFmtId="0" fontId="5" fillId="5" borderId="21" xfId="0" applyFont="1" applyFill="1" applyBorder="1"/>
    <xf numFmtId="0" fontId="6" fillId="5" borderId="22" xfId="0" applyFont="1" applyFill="1" applyBorder="1"/>
    <xf numFmtId="0" fontId="7" fillId="5" borderId="22" xfId="0" applyFont="1" applyFill="1" applyBorder="1"/>
    <xf numFmtId="0" fontId="5" fillId="11" borderId="21" xfId="0" applyFont="1" applyFill="1" applyBorder="1"/>
    <xf numFmtId="0" fontId="6" fillId="11" borderId="22" xfId="0" applyFont="1" applyFill="1" applyBorder="1"/>
    <xf numFmtId="0" fontId="5" fillId="10" borderId="23" xfId="0" applyFont="1" applyFill="1" applyBorder="1"/>
    <xf numFmtId="0" fontId="9" fillId="10" borderId="24" xfId="0" applyFont="1" applyFill="1" applyBorder="1"/>
    <xf numFmtId="0" fontId="5" fillId="0" borderId="25" xfId="0" applyFont="1" applyBorder="1"/>
    <xf numFmtId="0" fontId="5" fillId="0" borderId="27" xfId="0" applyFont="1" applyBorder="1"/>
    <xf numFmtId="0" fontId="5" fillId="0" borderId="29" xfId="0" applyFont="1" applyBorder="1"/>
    <xf numFmtId="0" fontId="5" fillId="0" borderId="31" xfId="0" applyFont="1" applyBorder="1"/>
    <xf numFmtId="0" fontId="5" fillId="0" borderId="32" xfId="0" applyFont="1" applyBorder="1"/>
    <xf numFmtId="0" fontId="5" fillId="8" borderId="19" xfId="0" applyFont="1" applyFill="1" applyBorder="1"/>
    <xf numFmtId="0" fontId="6" fillId="8" borderId="20" xfId="0" applyFont="1" applyFill="1" applyBorder="1"/>
    <xf numFmtId="14" fontId="10" fillId="13" borderId="44" xfId="0" applyNumberFormat="1" applyFont="1" applyFill="1" applyBorder="1" applyAlignment="1">
      <alignment horizontal="center" vertical="center"/>
    </xf>
    <xf numFmtId="164" fontId="10" fillId="13" borderId="44" xfId="0" applyNumberFormat="1" applyFont="1" applyFill="1" applyBorder="1" applyAlignment="1">
      <alignment horizontal="center" vertical="center"/>
    </xf>
    <xf numFmtId="1" fontId="10" fillId="13" borderId="44" xfId="0" applyNumberFormat="1" applyFont="1" applyFill="1" applyBorder="1" applyAlignment="1">
      <alignment horizontal="center" vertical="center"/>
    </xf>
    <xf numFmtId="49" fontId="10" fillId="13" borderId="44" xfId="0" applyNumberFormat="1" applyFont="1" applyFill="1" applyBorder="1" applyAlignment="1">
      <alignment horizontal="left" vertical="center"/>
    </xf>
    <xf numFmtId="49" fontId="10" fillId="13" borderId="44" xfId="0" applyNumberFormat="1" applyFont="1" applyFill="1" applyBorder="1" applyAlignment="1">
      <alignment horizontal="center" vertical="center"/>
    </xf>
    <xf numFmtId="0" fontId="10" fillId="13" borderId="44" xfId="0" applyFont="1" applyFill="1" applyBorder="1" applyAlignment="1">
      <alignment horizontal="center" vertical="center"/>
    </xf>
    <xf numFmtId="0" fontId="5" fillId="0" borderId="40" xfId="0" applyFont="1" applyBorder="1" applyAlignment="1">
      <alignment vertical="center"/>
    </xf>
    <xf numFmtId="0" fontId="5" fillId="0" borderId="38" xfId="0" applyFont="1" applyBorder="1" applyAlignment="1">
      <alignment horizontal="center" vertical="center"/>
    </xf>
    <xf numFmtId="0" fontId="5" fillId="0" borderId="34" xfId="0" applyFont="1" applyBorder="1" applyAlignment="1">
      <alignment vertical="center"/>
    </xf>
    <xf numFmtId="0" fontId="5" fillId="0" borderId="42" xfId="0" applyFont="1" applyBorder="1" applyAlignment="1">
      <alignment horizontal="center" vertical="center"/>
    </xf>
    <xf numFmtId="0" fontId="5" fillId="0" borderId="34" xfId="0" applyFont="1" applyBorder="1" applyAlignment="1">
      <alignment horizontal="center" vertical="center"/>
    </xf>
    <xf numFmtId="0" fontId="0" fillId="0" borderId="37" xfId="0" applyBorder="1" applyAlignment="1">
      <alignment horizontal="left" vertical="center"/>
    </xf>
    <xf numFmtId="14" fontId="0" fillId="0" borderId="35" xfId="0" applyNumberFormat="1" applyBorder="1" applyAlignment="1">
      <alignment horizontal="center" vertical="center"/>
    </xf>
    <xf numFmtId="0" fontId="0" fillId="0" borderId="41" xfId="0" applyBorder="1" applyAlignment="1">
      <alignment horizontal="left" vertical="center"/>
    </xf>
    <xf numFmtId="0" fontId="0" fillId="0" borderId="37" xfId="0" applyBorder="1" applyAlignment="1">
      <alignment horizontal="center" vertical="center"/>
    </xf>
    <xf numFmtId="0" fontId="0" fillId="0" borderId="33" xfId="0" applyBorder="1" applyAlignment="1">
      <alignment vertical="center"/>
    </xf>
    <xf numFmtId="14" fontId="0" fillId="0" borderId="33" xfId="0" applyNumberFormat="1" applyBorder="1" applyAlignment="1">
      <alignment horizontal="center" vertical="center"/>
    </xf>
    <xf numFmtId="0" fontId="0" fillId="0" borderId="39" xfId="0" applyBorder="1" applyAlignment="1">
      <alignment horizontal="left" vertical="center"/>
    </xf>
    <xf numFmtId="0" fontId="0" fillId="0" borderId="36" xfId="0" applyBorder="1" applyAlignment="1">
      <alignment horizontal="center" vertical="center"/>
    </xf>
    <xf numFmtId="0" fontId="1" fillId="2" borderId="1" xfId="0" applyFont="1" applyFill="1" applyBorder="1" applyAlignment="1">
      <alignment vertical="center"/>
    </xf>
    <xf numFmtId="0" fontId="5" fillId="0" borderId="0" xfId="0" applyFont="1" applyAlignment="1">
      <alignment vertical="center"/>
    </xf>
    <xf numFmtId="0" fontId="13" fillId="0" borderId="0" xfId="0" applyFont="1"/>
    <xf numFmtId="0" fontId="14" fillId="0" borderId="0" xfId="0" applyFont="1"/>
    <xf numFmtId="0" fontId="0" fillId="0" borderId="0" xfId="0" applyAlignment="1">
      <alignment horizontal="center" vertical="center"/>
    </xf>
    <xf numFmtId="0" fontId="1" fillId="2" borderId="7" xfId="0" applyFont="1" applyFill="1" applyBorder="1" applyAlignment="1">
      <alignment vertical="center"/>
    </xf>
    <xf numFmtId="0" fontId="8" fillId="12" borderId="45" xfId="0" applyFont="1" applyFill="1" applyBorder="1" applyAlignment="1">
      <alignment vertical="center"/>
    </xf>
    <xf numFmtId="0" fontId="8" fillId="12" borderId="46" xfId="0" applyFont="1" applyFill="1" applyBorder="1" applyAlignment="1">
      <alignment horizontal="center" vertical="center"/>
    </xf>
    <xf numFmtId="0" fontId="8" fillId="12" borderId="47" xfId="0" applyFont="1" applyFill="1" applyBorder="1" applyAlignment="1">
      <alignment horizontal="center" vertical="center"/>
    </xf>
    <xf numFmtId="0" fontId="8" fillId="12" borderId="48" xfId="0" applyFont="1" applyFill="1" applyBorder="1" applyAlignment="1">
      <alignment vertical="center"/>
    </xf>
    <xf numFmtId="0" fontId="8" fillId="12" borderId="49" xfId="0" applyFont="1" applyFill="1" applyBorder="1" applyAlignment="1">
      <alignment horizontal="center" vertical="center"/>
    </xf>
    <xf numFmtId="0" fontId="8" fillId="12" borderId="50" xfId="0" applyFont="1" applyFill="1" applyBorder="1" applyAlignment="1">
      <alignment horizontal="center" vertical="center"/>
    </xf>
    <xf numFmtId="0" fontId="0" fillId="14" borderId="0" xfId="0" applyFill="1"/>
    <xf numFmtId="0" fontId="0" fillId="0" borderId="0" xfId="0" applyAlignment="1">
      <alignment horizontal="left" vertical="center"/>
    </xf>
    <xf numFmtId="0" fontId="0" fillId="0" borderId="0" xfId="0" applyAlignment="1">
      <alignment vertical="center"/>
    </xf>
    <xf numFmtId="0" fontId="0" fillId="12" borderId="0" xfId="0" applyFill="1"/>
    <xf numFmtId="0" fontId="0" fillId="2" borderId="12" xfId="0" applyFill="1" applyBorder="1"/>
    <xf numFmtId="0" fontId="0" fillId="2" borderId="3" xfId="0" applyFill="1" applyBorder="1"/>
    <xf numFmtId="0" fontId="0" fillId="2" borderId="13" xfId="0" applyFill="1" applyBorder="1"/>
    <xf numFmtId="0" fontId="0" fillId="4" borderId="9" xfId="0" applyFill="1" applyBorder="1"/>
    <xf numFmtId="0" fontId="0" fillId="4" borderId="3" xfId="0" applyFill="1" applyBorder="1"/>
    <xf numFmtId="0" fontId="0" fillId="2" borderId="9" xfId="0" applyFill="1" applyBorder="1"/>
    <xf numFmtId="0" fontId="0" fillId="2" borderId="5" xfId="0" applyFill="1" applyBorder="1"/>
    <xf numFmtId="0" fontId="0" fillId="2" borderId="16" xfId="0" applyFill="1" applyBorder="1"/>
    <xf numFmtId="0" fontId="1" fillId="6" borderId="4" xfId="0" applyFont="1" applyFill="1" applyBorder="1" applyAlignment="1">
      <alignment vertical="center"/>
    </xf>
    <xf numFmtId="0" fontId="1" fillId="6" borderId="7" xfId="0" applyFont="1" applyFill="1" applyBorder="1" applyAlignment="1">
      <alignment vertical="center"/>
    </xf>
    <xf numFmtId="0" fontId="1" fillId="6" borderId="2" xfId="0" applyFont="1" applyFill="1" applyBorder="1" applyAlignment="1">
      <alignment vertical="center"/>
    </xf>
    <xf numFmtId="0" fontId="7" fillId="11" borderId="22" xfId="0" applyFont="1" applyFill="1" applyBorder="1"/>
    <xf numFmtId="0" fontId="0" fillId="15" borderId="0" xfId="0" applyFill="1"/>
    <xf numFmtId="0" fontId="5" fillId="15" borderId="38" xfId="0" applyFont="1" applyFill="1" applyBorder="1" applyAlignment="1">
      <alignment horizontal="center" vertical="center"/>
    </xf>
    <xf numFmtId="0" fontId="10" fillId="16" borderId="44" xfId="0" applyFont="1" applyFill="1" applyBorder="1" applyAlignment="1">
      <alignment horizontal="center" vertical="center"/>
    </xf>
    <xf numFmtId="0" fontId="5" fillId="15" borderId="34" xfId="0" applyFont="1" applyFill="1" applyBorder="1" applyAlignment="1">
      <alignment horizontal="center" vertical="center"/>
    </xf>
    <xf numFmtId="0" fontId="0" fillId="17" borderId="0" xfId="0" applyFill="1"/>
    <xf numFmtId="0" fontId="8" fillId="17" borderId="46" xfId="0" applyFont="1" applyFill="1" applyBorder="1" applyAlignment="1">
      <alignment horizontal="center" vertical="center"/>
    </xf>
    <xf numFmtId="0" fontId="8" fillId="17" borderId="49" xfId="0" applyFont="1" applyFill="1" applyBorder="1" applyAlignment="1">
      <alignment horizontal="center" vertical="center"/>
    </xf>
    <xf numFmtId="0" fontId="11" fillId="0" borderId="0" xfId="0" applyFont="1"/>
    <xf numFmtId="0" fontId="11" fillId="17" borderId="0" xfId="0" applyFont="1" applyFill="1"/>
    <xf numFmtId="0" fontId="5" fillId="17" borderId="0" xfId="0" applyFont="1" applyFill="1"/>
    <xf numFmtId="0" fontId="5" fillId="9" borderId="0" xfId="0" applyFont="1" applyFill="1"/>
    <xf numFmtId="0" fontId="0" fillId="9" borderId="0" xfId="0" applyFill="1"/>
    <xf numFmtId="0" fontId="8" fillId="17" borderId="47" xfId="0" applyFont="1" applyFill="1" applyBorder="1" applyAlignment="1">
      <alignment horizontal="center" vertical="center"/>
    </xf>
    <xf numFmtId="0" fontId="8" fillId="17" borderId="50" xfId="0" applyFont="1" applyFill="1" applyBorder="1" applyAlignment="1">
      <alignment horizontal="center" vertical="center"/>
    </xf>
    <xf numFmtId="0" fontId="11" fillId="17" borderId="52" xfId="0" applyFont="1" applyFill="1" applyBorder="1"/>
    <xf numFmtId="0" fontId="11" fillId="17" borderId="53" xfId="0" applyFont="1" applyFill="1" applyBorder="1"/>
    <xf numFmtId="0" fontId="14" fillId="17" borderId="0" xfId="0" applyFont="1" applyFill="1"/>
    <xf numFmtId="0" fontId="5" fillId="17" borderId="38" xfId="0" applyFont="1" applyFill="1" applyBorder="1" applyAlignment="1">
      <alignment horizontal="center" vertical="center"/>
    </xf>
    <xf numFmtId="14" fontId="12" fillId="18" borderId="44" xfId="0" applyNumberFormat="1" applyFont="1" applyFill="1" applyBorder="1" applyAlignment="1">
      <alignment horizontal="center" vertical="center"/>
    </xf>
    <xf numFmtId="0" fontId="1" fillId="19" borderId="6" xfId="0" applyFont="1" applyFill="1" applyBorder="1" applyAlignment="1">
      <alignment vertical="center"/>
    </xf>
    <xf numFmtId="0" fontId="1" fillId="19" borderId="15" xfId="0" applyFont="1" applyFill="1" applyBorder="1" applyAlignment="1">
      <alignment vertical="center"/>
    </xf>
    <xf numFmtId="0" fontId="1" fillId="20" borderId="4" xfId="0" applyFont="1" applyFill="1" applyBorder="1" applyAlignment="1">
      <alignment vertical="center"/>
    </xf>
    <xf numFmtId="0" fontId="10" fillId="13" borderId="44" xfId="0" applyFont="1" applyFill="1" applyBorder="1" applyAlignment="1">
      <alignment horizontal="center" vertical="center" wrapText="1"/>
    </xf>
    <xf numFmtId="0" fontId="0" fillId="0" borderId="0" xfId="0" applyAlignment="1">
      <alignment wrapText="1"/>
    </xf>
    <xf numFmtId="0" fontId="5" fillId="0" borderId="34" xfId="0" applyFont="1" applyBorder="1" applyAlignment="1">
      <alignment horizontal="center" vertical="center" wrapText="1"/>
    </xf>
    <xf numFmtId="0" fontId="0" fillId="0" borderId="41" xfId="0" applyBorder="1" applyAlignment="1">
      <alignment horizontal="left" vertical="center" wrapText="1"/>
    </xf>
    <xf numFmtId="0" fontId="0" fillId="0" borderId="0" xfId="0" applyAlignment="1">
      <alignment vertical="center" wrapText="1"/>
    </xf>
    <xf numFmtId="0" fontId="5" fillId="0" borderId="34" xfId="0" applyFont="1" applyBorder="1" applyAlignment="1">
      <alignment horizontal="left" vertical="center"/>
    </xf>
    <xf numFmtId="0" fontId="15" fillId="0" borderId="0" xfId="0" applyFont="1" applyAlignment="1">
      <alignment horizontal="center" vertical="center"/>
    </xf>
    <xf numFmtId="0" fontId="6" fillId="11" borderId="63" xfId="0" applyFont="1" applyFill="1" applyBorder="1"/>
    <xf numFmtId="0" fontId="5" fillId="0" borderId="42" xfId="0" applyFont="1" applyBorder="1" applyAlignment="1">
      <alignment horizontal="center" vertical="center" wrapText="1"/>
    </xf>
    <xf numFmtId="0" fontId="5" fillId="0" borderId="66" xfId="0" applyFont="1" applyBorder="1" applyAlignment="1">
      <alignment horizontal="center" vertical="center"/>
    </xf>
    <xf numFmtId="0" fontId="0" fillId="0" borderId="67" xfId="0" applyBorder="1"/>
    <xf numFmtId="49" fontId="12" fillId="13" borderId="44" xfId="0" applyNumberFormat="1" applyFont="1" applyFill="1" applyBorder="1" applyAlignment="1">
      <alignment horizontal="left" vertical="center"/>
    </xf>
    <xf numFmtId="0" fontId="12" fillId="0" borderId="0" xfId="0" applyFont="1" applyAlignment="1">
      <alignment horizontal="center" vertical="center"/>
    </xf>
    <xf numFmtId="49" fontId="12" fillId="13" borderId="44" xfId="0" applyNumberFormat="1" applyFont="1" applyFill="1" applyBorder="1" applyAlignment="1">
      <alignment horizontal="center" vertical="center"/>
    </xf>
    <xf numFmtId="1" fontId="12" fillId="13" borderId="44" xfId="0" applyNumberFormat="1" applyFont="1" applyFill="1" applyBorder="1" applyAlignment="1">
      <alignment horizontal="center" vertical="center"/>
    </xf>
    <xf numFmtId="0" fontId="12" fillId="16" borderId="44" xfId="0" applyFont="1" applyFill="1" applyBorder="1" applyAlignment="1">
      <alignment horizontal="center" vertical="center"/>
    </xf>
    <xf numFmtId="0" fontId="12" fillId="0" borderId="0" xfId="0" applyFont="1"/>
    <xf numFmtId="0" fontId="12" fillId="17" borderId="0" xfId="0" applyFont="1" applyFill="1"/>
    <xf numFmtId="0" fontId="12" fillId="13" borderId="44" xfId="0" applyFont="1" applyFill="1" applyBorder="1" applyAlignment="1">
      <alignment horizontal="center" vertical="center" wrapText="1"/>
    </xf>
    <xf numFmtId="0" fontId="12" fillId="0" borderId="33" xfId="0" applyFont="1" applyBorder="1" applyAlignment="1">
      <alignment vertical="center"/>
    </xf>
    <xf numFmtId="0" fontId="12" fillId="0" borderId="39" xfId="0" applyFont="1" applyBorder="1" applyAlignment="1">
      <alignment horizontal="left" vertical="center" wrapText="1"/>
    </xf>
    <xf numFmtId="0" fontId="12" fillId="0" borderId="36" xfId="0" applyFont="1" applyBorder="1" applyAlignment="1">
      <alignment horizontal="center" vertical="center"/>
    </xf>
    <xf numFmtId="0" fontId="0" fillId="5" borderId="0" xfId="0" applyFill="1"/>
    <xf numFmtId="0" fontId="12" fillId="5" borderId="0" xfId="0" applyFont="1" applyFill="1"/>
    <xf numFmtId="0" fontId="5" fillId="5" borderId="0" xfId="0" applyFont="1" applyFill="1"/>
    <xf numFmtId="0" fontId="5" fillId="0" borderId="69" xfId="0" applyFont="1" applyBorder="1"/>
    <xf numFmtId="0" fontId="0" fillId="0" borderId="71" xfId="0" applyBorder="1"/>
    <xf numFmtId="0" fontId="0" fillId="0" borderId="70" xfId="0" applyBorder="1"/>
    <xf numFmtId="0" fontId="5" fillId="9" borderId="70" xfId="0" applyFont="1" applyFill="1" applyBorder="1"/>
    <xf numFmtId="0" fontId="5" fillId="9" borderId="71" xfId="0" applyFont="1" applyFill="1" applyBorder="1"/>
    <xf numFmtId="0" fontId="5" fillId="0" borderId="70" xfId="0" applyFont="1" applyBorder="1"/>
    <xf numFmtId="0" fontId="5" fillId="0" borderId="71" xfId="0" applyFont="1" applyBorder="1"/>
    <xf numFmtId="0" fontId="5" fillId="0" borderId="72" xfId="0" applyFont="1" applyBorder="1"/>
    <xf numFmtId="0" fontId="5" fillId="0" borderId="73" xfId="0" applyFont="1" applyBorder="1"/>
    <xf numFmtId="0" fontId="0" fillId="9" borderId="71" xfId="0" applyFill="1" applyBorder="1"/>
    <xf numFmtId="0" fontId="0" fillId="21" borderId="0" xfId="0" applyFill="1"/>
    <xf numFmtId="0" fontId="11" fillId="0" borderId="0" xfId="0" applyFont="1" applyAlignment="1">
      <alignment horizontal="left" vertical="center" wrapText="1"/>
    </xf>
    <xf numFmtId="0" fontId="0" fillId="0" borderId="41" xfId="0" applyBorder="1" applyAlignment="1">
      <alignment vertical="center"/>
    </xf>
    <xf numFmtId="49" fontId="10" fillId="13" borderId="44" xfId="0" applyNumberFormat="1" applyFont="1" applyFill="1" applyBorder="1" applyAlignment="1">
      <alignment vertical="center"/>
    </xf>
    <xf numFmtId="0" fontId="0" fillId="0" borderId="39" xfId="0" applyBorder="1" applyAlignment="1">
      <alignment vertical="center"/>
    </xf>
    <xf numFmtId="0" fontId="0" fillId="0" borderId="39" xfId="0" applyBorder="1" applyAlignment="1">
      <alignment vertical="center" wrapText="1"/>
    </xf>
    <xf numFmtId="0" fontId="8" fillId="12" borderId="50" xfId="0" applyFont="1" applyFill="1" applyBorder="1" applyAlignment="1">
      <alignment horizontal="center" vertical="center" wrapText="1"/>
    </xf>
    <xf numFmtId="0" fontId="1" fillId="17" borderId="1" xfId="0" applyFont="1" applyFill="1" applyBorder="1" applyAlignment="1">
      <alignment horizontal="center" vertical="center"/>
    </xf>
    <xf numFmtId="0" fontId="1" fillId="17" borderId="2" xfId="0" applyFont="1" applyFill="1" applyBorder="1" applyAlignment="1">
      <alignment horizontal="center" vertical="center"/>
    </xf>
    <xf numFmtId="0" fontId="1" fillId="17" borderId="10" xfId="0" applyFont="1" applyFill="1" applyBorder="1" applyAlignment="1">
      <alignment horizontal="center" vertical="center"/>
    </xf>
    <xf numFmtId="0" fontId="1" fillId="17" borderId="11" xfId="0" applyFont="1" applyFill="1" applyBorder="1" applyAlignment="1">
      <alignment horizontal="center" vertical="center"/>
    </xf>
    <xf numFmtId="0" fontId="1" fillId="17" borderId="8" xfId="0" applyFont="1" applyFill="1" applyBorder="1" applyAlignment="1">
      <alignment horizontal="center" vertical="center"/>
    </xf>
    <xf numFmtId="0" fontId="1" fillId="25" borderId="2" xfId="0" applyFont="1" applyFill="1" applyBorder="1" applyAlignment="1">
      <alignment horizontal="center" vertical="center"/>
    </xf>
    <xf numFmtId="0" fontId="1" fillId="22" borderId="2" xfId="0" applyFont="1" applyFill="1" applyBorder="1" applyAlignment="1">
      <alignment horizontal="center" vertical="center"/>
    </xf>
    <xf numFmtId="0" fontId="1" fillId="23" borderId="2" xfId="0" applyFont="1" applyFill="1" applyBorder="1" applyAlignment="1">
      <alignment horizontal="center" vertical="center"/>
    </xf>
    <xf numFmtId="0" fontId="8" fillId="0" borderId="46" xfId="0" applyFont="1" applyBorder="1" applyAlignment="1">
      <alignment horizontal="center" vertical="center"/>
    </xf>
    <xf numFmtId="0" fontId="8" fillId="0" borderId="49" xfId="0" applyFont="1" applyBorder="1" applyAlignment="1">
      <alignment horizontal="center" vertical="center"/>
    </xf>
    <xf numFmtId="0" fontId="11" fillId="0" borderId="52" xfId="0" applyFont="1" applyBorder="1"/>
    <xf numFmtId="0" fontId="8" fillId="0" borderId="51" xfId="0" applyFont="1" applyBorder="1"/>
    <xf numFmtId="0" fontId="0" fillId="2" borderId="14" xfId="0" applyFill="1" applyBorder="1"/>
    <xf numFmtId="0" fontId="0" fillId="2" borderId="0" xfId="0" applyFill="1"/>
    <xf numFmtId="0" fontId="1" fillId="24" borderId="2" xfId="0" applyFont="1" applyFill="1" applyBorder="1" applyAlignment="1">
      <alignment horizontal="center" vertical="center"/>
    </xf>
    <xf numFmtId="0" fontId="1" fillId="5" borderId="2" xfId="0" applyFont="1" applyFill="1" applyBorder="1" applyAlignment="1">
      <alignment horizontal="center" vertical="center"/>
    </xf>
    <xf numFmtId="0" fontId="0" fillId="26" borderId="0" xfId="0" applyFill="1"/>
    <xf numFmtId="0" fontId="5" fillId="26" borderId="0" xfId="0" applyFont="1" applyFill="1"/>
    <xf numFmtId="0" fontId="0" fillId="2" borderId="17" xfId="0" applyFill="1" applyBorder="1" applyAlignment="1">
      <alignment horizontal="right"/>
    </xf>
    <xf numFmtId="0" fontId="8" fillId="17" borderId="0" xfId="0" applyFont="1" applyFill="1"/>
    <xf numFmtId="0" fontId="8" fillId="0" borderId="0" xfId="0" applyFont="1"/>
    <xf numFmtId="17" fontId="0" fillId="0" borderId="0" xfId="0" applyNumberFormat="1"/>
    <xf numFmtId="0" fontId="0" fillId="0" borderId="74" xfId="0" applyBorder="1"/>
    <xf numFmtId="0" fontId="15" fillId="0" borderId="74" xfId="0" applyFont="1" applyBorder="1"/>
    <xf numFmtId="0" fontId="0" fillId="21" borderId="74" xfId="0" applyFill="1" applyBorder="1"/>
    <xf numFmtId="0" fontId="22" fillId="0" borderId="74" xfId="0" applyFont="1" applyBorder="1"/>
    <xf numFmtId="0" fontId="23" fillId="0" borderId="74" xfId="0" applyFont="1" applyBorder="1"/>
    <xf numFmtId="0" fontId="0" fillId="12" borderId="74" xfId="0" applyFill="1" applyBorder="1"/>
    <xf numFmtId="0" fontId="24" fillId="0" borderId="74" xfId="0" applyFont="1" applyBorder="1"/>
    <xf numFmtId="0" fontId="25" fillId="0" borderId="74" xfId="0" applyFont="1" applyBorder="1"/>
    <xf numFmtId="0" fontId="26" fillId="0" borderId="74" xfId="0" applyFont="1" applyBorder="1"/>
    <xf numFmtId="0" fontId="27" fillId="0" borderId="74" xfId="0" applyFont="1" applyBorder="1"/>
    <xf numFmtId="0" fontId="0" fillId="0" borderId="16" xfId="0" applyBorder="1"/>
    <xf numFmtId="0" fontId="8" fillId="0" borderId="76" xfId="0" applyFont="1" applyBorder="1" applyAlignment="1">
      <alignment horizontal="center" vertical="center"/>
    </xf>
    <xf numFmtId="0" fontId="8" fillId="17" borderId="76" xfId="0" applyFont="1" applyFill="1" applyBorder="1" applyAlignment="1">
      <alignment horizontal="center" vertical="center"/>
    </xf>
    <xf numFmtId="49" fontId="10" fillId="0" borderId="44" xfId="0" applyNumberFormat="1" applyFont="1" applyBorder="1" applyAlignment="1">
      <alignment horizontal="center" vertical="center"/>
    </xf>
    <xf numFmtId="0" fontId="10" fillId="0" borderId="0" xfId="0" applyFont="1" applyAlignment="1">
      <alignment horizontal="center" vertical="center" wrapText="1"/>
    </xf>
    <xf numFmtId="49" fontId="12" fillId="0" borderId="68" xfId="0" applyNumberFormat="1" applyFont="1" applyBorder="1" applyAlignment="1">
      <alignment horizontal="center" vertical="center" wrapText="1"/>
    </xf>
    <xf numFmtId="0" fontId="12" fillId="0" borderId="0" xfId="0" applyFont="1" applyAlignment="1">
      <alignment horizontal="center" vertical="center" wrapText="1"/>
    </xf>
    <xf numFmtId="0" fontId="0" fillId="0" borderId="0" xfId="0" applyAlignment="1">
      <alignment horizontal="center" vertical="center" wrapText="1"/>
    </xf>
    <xf numFmtId="49" fontId="10" fillId="0" borderId="0" xfId="0" applyNumberFormat="1" applyFont="1" applyAlignment="1">
      <alignment horizontal="center" vertical="center"/>
    </xf>
    <xf numFmtId="49" fontId="12" fillId="0" borderId="0" xfId="0" applyNumberFormat="1" applyFont="1" applyAlignment="1">
      <alignment horizontal="center" vertical="center"/>
    </xf>
    <xf numFmtId="1" fontId="10" fillId="0" borderId="44" xfId="0" applyNumberFormat="1" applyFont="1" applyBorder="1" applyAlignment="1">
      <alignment horizontal="center" vertical="center"/>
    </xf>
    <xf numFmtId="1" fontId="12" fillId="0" borderId="0" xfId="0" applyNumberFormat="1" applyFont="1" applyAlignment="1">
      <alignment horizontal="center" vertical="center"/>
    </xf>
    <xf numFmtId="1" fontId="10" fillId="0" borderId="0" xfId="0" applyNumberFormat="1" applyFont="1" applyAlignment="1">
      <alignment horizontal="center" vertical="center" wrapText="1"/>
    </xf>
    <xf numFmtId="1" fontId="10" fillId="0" borderId="0" xfId="0" applyNumberFormat="1" applyFont="1" applyAlignment="1">
      <alignment horizontal="center" vertical="center"/>
    </xf>
    <xf numFmtId="14" fontId="10" fillId="0" borderId="56" xfId="0" applyNumberFormat="1" applyFont="1" applyBorder="1" applyAlignment="1">
      <alignment horizontal="center" vertical="center" wrapText="1"/>
    </xf>
    <xf numFmtId="14" fontId="10" fillId="0" borderId="44" xfId="0" applyNumberFormat="1" applyFont="1" applyBorder="1" applyAlignment="1">
      <alignment horizontal="center" vertical="center"/>
    </xf>
    <xf numFmtId="49" fontId="10" fillId="0" borderId="44" xfId="0" applyNumberFormat="1" applyFont="1" applyBorder="1" applyAlignment="1">
      <alignment horizontal="left" vertical="center"/>
    </xf>
    <xf numFmtId="49" fontId="10" fillId="0" borderId="58" xfId="0" applyNumberFormat="1" applyFont="1" applyBorder="1" applyAlignment="1">
      <alignment horizontal="center" vertical="center"/>
    </xf>
    <xf numFmtId="0" fontId="16" fillId="0" borderId="0" xfId="0" applyFont="1" applyAlignment="1">
      <alignment horizontal="center" vertical="center"/>
    </xf>
    <xf numFmtId="0" fontId="10" fillId="0" borderId="44" xfId="0" applyFont="1" applyBorder="1" applyAlignment="1">
      <alignment horizontal="left" vertical="center" wrapText="1"/>
    </xf>
    <xf numFmtId="0" fontId="10" fillId="0" borderId="44" xfId="0" applyFont="1" applyBorder="1" applyAlignment="1">
      <alignment horizontal="center" vertical="center" wrapText="1"/>
    </xf>
    <xf numFmtId="0" fontId="0" fillId="0" borderId="39" xfId="0" applyBorder="1" applyAlignment="1">
      <alignment horizontal="left" vertical="center" wrapText="1"/>
    </xf>
    <xf numFmtId="0" fontId="11" fillId="0" borderId="57" xfId="0" applyFont="1" applyBorder="1" applyAlignment="1">
      <alignment horizontal="center" vertical="center"/>
    </xf>
    <xf numFmtId="14" fontId="0" fillId="0" borderId="0" xfId="0" applyNumberFormat="1" applyAlignment="1">
      <alignment horizontal="center" vertical="center"/>
    </xf>
    <xf numFmtId="0" fontId="12" fillId="0" borderId="0" xfId="0" applyFont="1" applyAlignment="1">
      <alignment vertical="center"/>
    </xf>
    <xf numFmtId="14" fontId="12" fillId="0" borderId="44" xfId="0" applyNumberFormat="1" applyFont="1" applyBorder="1" applyAlignment="1">
      <alignment horizontal="center" vertical="center"/>
    </xf>
    <xf numFmtId="0" fontId="18" fillId="0" borderId="0" xfId="0" applyFont="1" applyAlignment="1">
      <alignment vertical="center"/>
    </xf>
    <xf numFmtId="14" fontId="12" fillId="0" borderId="0" xfId="0" applyNumberFormat="1" applyFont="1" applyAlignment="1">
      <alignment horizontal="center" vertical="center"/>
    </xf>
    <xf numFmtId="0" fontId="12" fillId="0" borderId="0" xfId="0" applyFont="1" applyAlignment="1">
      <alignment horizontal="left" vertical="center" wrapText="1"/>
    </xf>
    <xf numFmtId="0" fontId="0" fillId="0" borderId="0" xfId="0" applyAlignment="1">
      <alignment horizontal="center" wrapText="1"/>
    </xf>
    <xf numFmtId="49" fontId="10" fillId="0" borderId="61" xfId="0" applyNumberFormat="1" applyFont="1" applyBorder="1" applyAlignment="1">
      <alignment horizontal="center" vertical="center" wrapText="1"/>
    </xf>
    <xf numFmtId="49" fontId="10" fillId="0" borderId="44" xfId="0" applyNumberFormat="1" applyFont="1" applyBorder="1" applyAlignment="1">
      <alignment horizontal="center" vertical="center" wrapText="1"/>
    </xf>
    <xf numFmtId="1" fontId="10" fillId="0" borderId="68" xfId="0" applyNumberFormat="1" applyFont="1" applyBorder="1" applyAlignment="1">
      <alignment horizontal="center" vertical="center"/>
    </xf>
    <xf numFmtId="1" fontId="10" fillId="0" borderId="75" xfId="0" applyNumberFormat="1" applyFont="1" applyBorder="1" applyAlignment="1">
      <alignment horizontal="center" vertical="center" wrapText="1"/>
    </xf>
    <xf numFmtId="49" fontId="10" fillId="0" borderId="56" xfId="0" applyNumberFormat="1" applyFont="1" applyBorder="1" applyAlignment="1">
      <alignment horizontal="center" vertical="center"/>
    </xf>
    <xf numFmtId="0" fontId="0" fillId="0" borderId="0" xfId="0" applyAlignment="1">
      <alignment horizontal="left" vertical="center" wrapText="1"/>
    </xf>
    <xf numFmtId="1" fontId="10" fillId="0" borderId="44" xfId="0" applyNumberFormat="1" applyFont="1" applyBorder="1" applyAlignment="1">
      <alignment horizontal="center" vertical="center" wrapText="1"/>
    </xf>
    <xf numFmtId="0" fontId="16" fillId="0" borderId="44" xfId="0" applyFont="1" applyBorder="1" applyAlignment="1">
      <alignment horizontal="center" vertical="center"/>
    </xf>
    <xf numFmtId="0" fontId="10" fillId="0" borderId="44" xfId="0" applyFont="1" applyBorder="1" applyAlignment="1">
      <alignment horizontal="center" vertical="center"/>
    </xf>
    <xf numFmtId="0" fontId="11" fillId="0" borderId="44" xfId="0" applyFont="1" applyBorder="1" applyAlignment="1">
      <alignment horizontal="center" vertical="center" wrapText="1"/>
    </xf>
    <xf numFmtId="0" fontId="11" fillId="0" borderId="44" xfId="0" applyFont="1" applyBorder="1" applyAlignment="1">
      <alignment horizontal="center" vertical="center"/>
    </xf>
    <xf numFmtId="0" fontId="11" fillId="0" borderId="36" xfId="0" applyFont="1" applyBorder="1" applyAlignment="1">
      <alignment horizontal="center" vertical="center"/>
    </xf>
    <xf numFmtId="49" fontId="10" fillId="0" borderId="75" xfId="0" applyNumberFormat="1" applyFont="1" applyBorder="1" applyAlignment="1">
      <alignment horizontal="center" vertical="center" wrapText="1"/>
    </xf>
    <xf numFmtId="0" fontId="11" fillId="0" borderId="0" xfId="0" applyFont="1" applyAlignment="1">
      <alignment horizontal="center" vertical="center"/>
    </xf>
    <xf numFmtId="49" fontId="11" fillId="0" borderId="0" xfId="0" applyNumberFormat="1" applyFont="1" applyAlignment="1">
      <alignment horizontal="center" vertical="center"/>
    </xf>
    <xf numFmtId="49" fontId="11" fillId="0" borderId="61" xfId="0" applyNumberFormat="1" applyFont="1" applyBorder="1" applyAlignment="1">
      <alignment horizontal="center" vertical="center" wrapText="1"/>
    </xf>
    <xf numFmtId="0" fontId="12" fillId="0" borderId="39" xfId="0" applyFont="1" applyBorder="1" applyAlignment="1">
      <alignment horizontal="left" vertical="center"/>
    </xf>
    <xf numFmtId="49" fontId="12" fillId="0" borderId="44" xfId="0" applyNumberFormat="1" applyFont="1" applyBorder="1" applyAlignment="1">
      <alignment horizontal="left" vertical="center"/>
    </xf>
    <xf numFmtId="49" fontId="12" fillId="0" borderId="44" xfId="0" applyNumberFormat="1" applyFont="1" applyBorder="1" applyAlignment="1">
      <alignment horizontal="center" vertical="center"/>
    </xf>
    <xf numFmtId="1" fontId="12" fillId="0" borderId="44" xfId="0" applyNumberFormat="1" applyFont="1" applyBorder="1" applyAlignment="1">
      <alignment horizontal="center" vertical="center"/>
    </xf>
    <xf numFmtId="1" fontId="12" fillId="0" borderId="44" xfId="0" applyNumberFormat="1" applyFont="1" applyBorder="1" applyAlignment="1">
      <alignment horizontal="center" vertical="center" wrapText="1"/>
    </xf>
    <xf numFmtId="0" fontId="12" fillId="0" borderId="44" xfId="0" applyFont="1" applyBorder="1" applyAlignment="1">
      <alignment horizontal="center" vertical="center"/>
    </xf>
    <xf numFmtId="0" fontId="12" fillId="0" borderId="44" xfId="0" applyFont="1" applyBorder="1" applyAlignment="1">
      <alignment horizontal="center" vertical="center" wrapText="1"/>
    </xf>
    <xf numFmtId="0" fontId="10" fillId="0" borderId="61" xfId="0" applyFont="1" applyBorder="1" applyAlignment="1">
      <alignment horizontal="center" vertical="center" wrapText="1"/>
    </xf>
    <xf numFmtId="0" fontId="0" fillId="0" borderId="64" xfId="0" applyBorder="1" applyAlignment="1">
      <alignment horizontal="center" vertical="center" wrapText="1"/>
    </xf>
    <xf numFmtId="0" fontId="12" fillId="0" borderId="41" xfId="0" applyFont="1" applyBorder="1" applyAlignment="1">
      <alignment horizontal="left" vertical="center"/>
    </xf>
    <xf numFmtId="0" fontId="12" fillId="0" borderId="54" xfId="0" applyFont="1" applyBorder="1" applyAlignment="1">
      <alignment horizontal="center" vertical="center"/>
    </xf>
    <xf numFmtId="0" fontId="12" fillId="0" borderId="61" xfId="0" applyFont="1" applyBorder="1" applyAlignment="1">
      <alignment horizontal="center" vertical="center" wrapText="1"/>
    </xf>
    <xf numFmtId="1" fontId="12" fillId="0" borderId="65" xfId="0" applyNumberFormat="1" applyFont="1" applyBorder="1" applyAlignment="1">
      <alignment horizontal="center" vertical="center"/>
    </xf>
    <xf numFmtId="0" fontId="12" fillId="0" borderId="64" xfId="0" applyFont="1" applyBorder="1" applyAlignment="1">
      <alignment horizontal="center" vertical="center" wrapText="1"/>
    </xf>
    <xf numFmtId="0" fontId="12" fillId="0" borderId="41" xfId="0" applyFont="1" applyBorder="1" applyAlignment="1">
      <alignment horizontal="left" vertical="center" wrapText="1"/>
    </xf>
    <xf numFmtId="0" fontId="12" fillId="0" borderId="65" xfId="0" applyFont="1" applyBorder="1" applyAlignment="1">
      <alignment horizontal="center" vertical="center"/>
    </xf>
    <xf numFmtId="0" fontId="12" fillId="0" borderId="0" xfId="0" applyFont="1" applyAlignment="1">
      <alignment horizontal="left" vertical="center"/>
    </xf>
    <xf numFmtId="0" fontId="0" fillId="0" borderId="54" xfId="0" applyBorder="1" applyAlignment="1">
      <alignment horizontal="center" vertical="center"/>
    </xf>
    <xf numFmtId="0" fontId="16" fillId="0" borderId="65" xfId="0" applyFont="1" applyBorder="1" applyAlignment="1">
      <alignment horizontal="center" vertical="center"/>
    </xf>
    <xf numFmtId="0" fontId="11" fillId="0" borderId="64" xfId="0" applyFont="1" applyBorder="1" applyAlignment="1">
      <alignment horizontal="center" vertical="center" wrapText="1"/>
    </xf>
    <xf numFmtId="0" fontId="19" fillId="0" borderId="41" xfId="0" applyFont="1" applyBorder="1" applyAlignment="1">
      <alignment horizontal="left" vertical="center"/>
    </xf>
    <xf numFmtId="0" fontId="19" fillId="0" borderId="0" xfId="0" applyFont="1" applyAlignment="1">
      <alignment horizontal="left" vertical="center" wrapText="1"/>
    </xf>
    <xf numFmtId="0" fontId="19" fillId="0" borderId="0" xfId="0" applyFont="1" applyAlignment="1">
      <alignment horizontal="left" vertical="center"/>
    </xf>
    <xf numFmtId="0" fontId="19" fillId="0" borderId="54" xfId="0" applyFont="1" applyBorder="1" applyAlignment="1">
      <alignment horizontal="center" vertical="center"/>
    </xf>
    <xf numFmtId="0" fontId="19" fillId="0" borderId="0" xfId="0" applyFont="1" applyAlignment="1">
      <alignment horizontal="center" vertical="center"/>
    </xf>
    <xf numFmtId="49" fontId="19" fillId="0" borderId="44" xfId="0" applyNumberFormat="1" applyFont="1" applyBorder="1" applyAlignment="1">
      <alignment horizontal="center" vertical="center"/>
    </xf>
    <xf numFmtId="1" fontId="19" fillId="0" borderId="44" xfId="0" applyNumberFormat="1" applyFont="1" applyBorder="1" applyAlignment="1">
      <alignment horizontal="center" vertical="center"/>
    </xf>
    <xf numFmtId="0" fontId="19" fillId="0" borderId="44" xfId="0" applyFont="1" applyBorder="1" applyAlignment="1">
      <alignment horizontal="center" vertical="center"/>
    </xf>
    <xf numFmtId="0" fontId="19" fillId="0" borderId="44" xfId="0" applyFont="1" applyBorder="1" applyAlignment="1">
      <alignment horizontal="center" vertical="center" wrapText="1"/>
    </xf>
    <xf numFmtId="1" fontId="19" fillId="0" borderId="56" xfId="0" applyNumberFormat="1" applyFont="1" applyBorder="1" applyAlignment="1">
      <alignment horizontal="center" vertical="center"/>
    </xf>
    <xf numFmtId="1" fontId="16" fillId="0" borderId="56" xfId="0" applyNumberFormat="1" applyFont="1" applyBorder="1" applyAlignment="1">
      <alignment horizontal="center" vertical="center"/>
    </xf>
    <xf numFmtId="0" fontId="0" fillId="0" borderId="44" xfId="0" applyBorder="1" applyAlignment="1">
      <alignment horizontal="center" vertical="center" wrapText="1"/>
    </xf>
    <xf numFmtId="0" fontId="12" fillId="0" borderId="55" xfId="0" applyFont="1" applyBorder="1" applyAlignment="1">
      <alignment horizontal="left" vertical="center"/>
    </xf>
    <xf numFmtId="0" fontId="12" fillId="0" borderId="57" xfId="0" applyFont="1" applyBorder="1" applyAlignment="1">
      <alignment horizontal="center" vertical="center"/>
    </xf>
    <xf numFmtId="0" fontId="0" fillId="0" borderId="55" xfId="0" applyBorder="1" applyAlignment="1">
      <alignment horizontal="left" vertical="center"/>
    </xf>
    <xf numFmtId="0" fontId="0" fillId="0" borderId="57" xfId="0" applyBorder="1" applyAlignment="1">
      <alignment horizontal="center" vertical="center"/>
    </xf>
    <xf numFmtId="49" fontId="0" fillId="0" borderId="44" xfId="0" applyNumberFormat="1" applyBorder="1" applyAlignment="1">
      <alignment horizontal="center" vertical="center"/>
    </xf>
    <xf numFmtId="1" fontId="0" fillId="0" borderId="0" xfId="0" applyNumberFormat="1" applyAlignment="1">
      <alignment horizontal="center" vertical="center"/>
    </xf>
    <xf numFmtId="1" fontId="0" fillId="0" borderId="44" xfId="0" applyNumberFormat="1" applyBorder="1" applyAlignment="1">
      <alignment horizontal="center" vertical="center"/>
    </xf>
    <xf numFmtId="0" fontId="11" fillId="0" borderId="0" xfId="0" applyFont="1" applyAlignment="1">
      <alignment horizontal="center" vertical="center" wrapText="1"/>
    </xf>
    <xf numFmtId="0" fontId="0" fillId="0" borderId="59" xfId="0" applyBorder="1" applyAlignment="1">
      <alignment horizontal="center" vertical="center"/>
    </xf>
    <xf numFmtId="49" fontId="12" fillId="0" borderId="56" xfId="0" applyNumberFormat="1" applyFont="1" applyBorder="1" applyAlignment="1">
      <alignment horizontal="center" vertical="center"/>
    </xf>
    <xf numFmtId="49" fontId="12" fillId="0" borderId="58" xfId="0" applyNumberFormat="1" applyFont="1" applyBorder="1" applyAlignment="1">
      <alignment horizontal="center" vertical="center"/>
    </xf>
    <xf numFmtId="0" fontId="12" fillId="0" borderId="59" xfId="0" applyFont="1" applyBorder="1" applyAlignment="1">
      <alignment horizontal="center" vertical="center"/>
    </xf>
    <xf numFmtId="0" fontId="12" fillId="0" borderId="0" xfId="0" applyFont="1" applyAlignment="1">
      <alignment horizontal="center" wrapText="1"/>
    </xf>
    <xf numFmtId="0" fontId="19" fillId="0" borderId="55" xfId="0" applyFont="1" applyBorder="1" applyAlignment="1">
      <alignment horizontal="left" vertical="center"/>
    </xf>
    <xf numFmtId="0" fontId="19" fillId="0" borderId="57" xfId="0" applyFont="1" applyBorder="1" applyAlignment="1">
      <alignment horizontal="center" vertical="center"/>
    </xf>
    <xf numFmtId="0" fontId="19" fillId="0" borderId="0" xfId="0" applyFont="1"/>
    <xf numFmtId="0" fontId="19" fillId="0" borderId="0" xfId="0" applyFont="1" applyAlignment="1">
      <alignment horizontal="center" wrapText="1"/>
    </xf>
    <xf numFmtId="0" fontId="19" fillId="0" borderId="0" xfId="0" applyFont="1" applyAlignment="1">
      <alignment horizontal="center" vertical="center" wrapText="1"/>
    </xf>
    <xf numFmtId="0" fontId="12" fillId="0" borderId="0" xfId="0" applyFont="1" applyAlignment="1">
      <alignment vertical="center" wrapText="1"/>
    </xf>
    <xf numFmtId="0" fontId="12" fillId="0" borderId="59" xfId="0" applyFont="1" applyBorder="1" applyAlignment="1">
      <alignment vertical="center"/>
    </xf>
    <xf numFmtId="1" fontId="12" fillId="0" borderId="58" xfId="0" applyNumberFormat="1" applyFont="1" applyBorder="1" applyAlignment="1">
      <alignment horizontal="center" vertical="center"/>
    </xf>
    <xf numFmtId="0" fontId="19" fillId="0" borderId="0" xfId="0" applyFont="1" applyAlignment="1">
      <alignment vertical="center" wrapText="1"/>
    </xf>
    <xf numFmtId="1" fontId="12" fillId="0" borderId="60" xfId="0" applyNumberFormat="1" applyFont="1" applyBorder="1" applyAlignment="1">
      <alignment horizontal="center" vertical="center"/>
    </xf>
    <xf numFmtId="0" fontId="19" fillId="0" borderId="0" xfId="0" applyFont="1" applyAlignment="1">
      <alignment vertical="center"/>
    </xf>
    <xf numFmtId="49" fontId="10" fillId="0" borderId="60" xfId="0" applyNumberFormat="1" applyFont="1" applyBorder="1" applyAlignment="1">
      <alignment horizontal="center" vertical="center"/>
    </xf>
    <xf numFmtId="0" fontId="20" fillId="0" borderId="55" xfId="0" applyFont="1" applyBorder="1" applyAlignment="1">
      <alignment horizontal="left" vertical="center"/>
    </xf>
    <xf numFmtId="0" fontId="20" fillId="0" borderId="0" xfId="0" applyFont="1" applyAlignment="1">
      <alignment horizontal="left" vertical="center"/>
    </xf>
    <xf numFmtId="0" fontId="20" fillId="0" borderId="0" xfId="0" applyFont="1" applyAlignment="1">
      <alignment vertical="center"/>
    </xf>
    <xf numFmtId="0" fontId="20" fillId="0" borderId="0" xfId="0" applyFont="1" applyAlignment="1">
      <alignment horizontal="center" vertical="center"/>
    </xf>
    <xf numFmtId="0" fontId="20" fillId="0" borderId="57" xfId="0" applyFont="1" applyBorder="1" applyAlignment="1">
      <alignment horizontal="center" vertical="center"/>
    </xf>
    <xf numFmtId="49" fontId="20" fillId="0" borderId="60" xfId="0" applyNumberFormat="1" applyFont="1" applyBorder="1" applyAlignment="1">
      <alignment horizontal="center" vertical="center"/>
    </xf>
    <xf numFmtId="0" fontId="20" fillId="0" borderId="0" xfId="0" applyFont="1"/>
    <xf numFmtId="0" fontId="20" fillId="0" borderId="0" xfId="0" applyFont="1" applyAlignment="1">
      <alignment horizontal="center" vertical="center" wrapText="1"/>
    </xf>
    <xf numFmtId="0" fontId="12" fillId="0" borderId="0" xfId="0" applyFont="1" applyAlignment="1">
      <alignment wrapText="1"/>
    </xf>
    <xf numFmtId="49" fontId="12" fillId="0" borderId="44" xfId="0" applyNumberFormat="1" applyFont="1" applyBorder="1" applyAlignment="1">
      <alignment horizontal="center" vertical="center" wrapText="1"/>
    </xf>
    <xf numFmtId="49" fontId="10" fillId="0" borderId="60" xfId="0" applyNumberFormat="1" applyFont="1" applyBorder="1" applyAlignment="1">
      <alignment horizontal="center" vertical="center" wrapText="1"/>
    </xf>
    <xf numFmtId="49" fontId="12" fillId="0" borderId="60" xfId="0" applyNumberFormat="1" applyFont="1" applyBorder="1" applyAlignment="1">
      <alignment horizontal="center" vertical="center" wrapText="1"/>
    </xf>
    <xf numFmtId="49" fontId="12" fillId="0" borderId="60" xfId="0" applyNumberFormat="1" applyFont="1" applyBorder="1" applyAlignment="1">
      <alignment horizontal="center" vertical="center"/>
    </xf>
    <xf numFmtId="49" fontId="12" fillId="0" borderId="61" xfId="0" applyNumberFormat="1" applyFont="1" applyBorder="1" applyAlignment="1">
      <alignment horizontal="center" vertical="center" wrapText="1"/>
    </xf>
    <xf numFmtId="49" fontId="12" fillId="0" borderId="62" xfId="0" applyNumberFormat="1" applyFont="1" applyBorder="1" applyAlignment="1">
      <alignment horizontal="center" vertical="center" wrapText="1"/>
    </xf>
    <xf numFmtId="2" fontId="0" fillId="0" borderId="0" xfId="0" applyNumberFormat="1" applyAlignment="1">
      <alignment horizontal="center" vertical="center"/>
    </xf>
    <xf numFmtId="0" fontId="21" fillId="0" borderId="55" xfId="0" applyFont="1" applyBorder="1" applyAlignment="1">
      <alignment horizontal="left" vertical="center"/>
    </xf>
    <xf numFmtId="0" fontId="21" fillId="0" borderId="0" xfId="0" applyFont="1" applyAlignment="1">
      <alignment horizontal="left" vertical="center" wrapText="1"/>
    </xf>
    <xf numFmtId="0" fontId="21" fillId="0" borderId="0" xfId="0" applyFont="1" applyAlignment="1">
      <alignment horizontal="left" vertical="center"/>
    </xf>
    <xf numFmtId="0" fontId="21" fillId="0" borderId="0" xfId="0" applyFont="1" applyAlignment="1">
      <alignment horizontal="center" vertical="center"/>
    </xf>
    <xf numFmtId="0" fontId="21" fillId="0" borderId="57" xfId="0" applyFont="1" applyBorder="1" applyAlignment="1">
      <alignment horizontal="center" vertical="center"/>
    </xf>
    <xf numFmtId="49" fontId="21" fillId="0" borderId="61" xfId="0" applyNumberFormat="1" applyFont="1" applyBorder="1" applyAlignment="1">
      <alignment horizontal="center" vertical="center" wrapText="1"/>
    </xf>
    <xf numFmtId="49" fontId="21" fillId="0" borderId="44" xfId="0" applyNumberFormat="1" applyFont="1" applyBorder="1" applyAlignment="1">
      <alignment horizontal="center" vertical="center" wrapText="1"/>
    </xf>
    <xf numFmtId="0" fontId="21" fillId="0" borderId="0" xfId="0" applyFont="1"/>
    <xf numFmtId="0" fontId="21" fillId="0" borderId="0" xfId="0" applyFont="1" applyAlignment="1">
      <alignment horizontal="center" vertical="center" wrapText="1"/>
    </xf>
    <xf numFmtId="0" fontId="0" fillId="0" borderId="0" xfId="0" applyAlignment="1">
      <alignment horizontal="left" vertical="top" wrapText="1"/>
    </xf>
    <xf numFmtId="0" fontId="12" fillId="0" borderId="0" xfId="0" applyFont="1" applyAlignment="1">
      <alignment horizontal="left" vertical="top" wrapText="1"/>
    </xf>
    <xf numFmtId="49" fontId="12" fillId="0" borderId="75" xfId="0" applyNumberFormat="1" applyFont="1" applyBorder="1" applyAlignment="1">
      <alignment horizontal="center" vertical="center" wrapText="1"/>
    </xf>
    <xf numFmtId="49" fontId="11" fillId="0" borderId="44" xfId="0" applyNumberFormat="1" applyFont="1" applyBorder="1" applyAlignment="1">
      <alignment horizontal="center" vertical="center"/>
    </xf>
    <xf numFmtId="0" fontId="11" fillId="0" borderId="0" xfId="0" applyFont="1" applyAlignment="1">
      <alignment horizontal="left" vertical="center"/>
    </xf>
    <xf numFmtId="0" fontId="11" fillId="0" borderId="0" xfId="0" applyFont="1" applyAlignment="1">
      <alignment vertical="center"/>
    </xf>
    <xf numFmtId="49" fontId="11" fillId="0" borderId="75" xfId="0" applyNumberFormat="1" applyFont="1" applyBorder="1" applyAlignment="1">
      <alignment horizontal="center" vertical="center" wrapText="1"/>
    </xf>
    <xf numFmtId="0" fontId="1" fillId="20" borderId="2" xfId="0" applyFont="1" applyFill="1" applyBorder="1" applyAlignment="1">
      <alignment vertical="center"/>
    </xf>
    <xf numFmtId="0" fontId="1" fillId="27" borderId="2" xfId="0" applyFont="1" applyFill="1" applyBorder="1" applyAlignment="1">
      <alignment vertical="center"/>
    </xf>
    <xf numFmtId="0" fontId="1" fillId="22" borderId="4" xfId="0" applyFont="1" applyFill="1" applyBorder="1" applyAlignment="1">
      <alignment vertical="center"/>
    </xf>
    <xf numFmtId="14" fontId="12" fillId="0" borderId="33" xfId="0" applyNumberFormat="1" applyFont="1" applyBorder="1" applyAlignment="1">
      <alignment horizontal="center" vertical="center"/>
    </xf>
    <xf numFmtId="0" fontId="10" fillId="16" borderId="0" xfId="0" applyFont="1" applyFill="1" applyAlignment="1">
      <alignment horizontal="center" vertical="center"/>
    </xf>
    <xf numFmtId="49" fontId="12" fillId="0" borderId="0" xfId="0" applyNumberFormat="1" applyFont="1" applyAlignment="1">
      <alignment horizontal="left" vertical="center"/>
    </xf>
    <xf numFmtId="0" fontId="11" fillId="21" borderId="0" xfId="0" applyFont="1" applyFill="1"/>
    <xf numFmtId="49" fontId="12" fillId="0" borderId="0" xfId="0" applyNumberFormat="1" applyFont="1" applyAlignment="1">
      <alignment horizontal="center" vertical="center" wrapText="1"/>
    </xf>
    <xf numFmtId="1" fontId="12" fillId="0" borderId="68" xfId="0" applyNumberFormat="1" applyFont="1" applyBorder="1" applyAlignment="1">
      <alignment horizontal="center" vertical="center"/>
    </xf>
    <xf numFmtId="1" fontId="12" fillId="0" borderId="75" xfId="0" applyNumberFormat="1" applyFont="1" applyBorder="1" applyAlignment="1">
      <alignment horizontal="center" vertical="center" wrapText="1"/>
    </xf>
    <xf numFmtId="49" fontId="10" fillId="0" borderId="44" xfId="0" applyNumberFormat="1" applyFont="1" applyBorder="1" applyAlignment="1">
      <alignment horizontal="left" vertical="center" wrapText="1"/>
    </xf>
    <xf numFmtId="0" fontId="0" fillId="0" borderId="77" xfId="0" applyBorder="1" applyAlignment="1">
      <alignment horizontal="center" vertical="center"/>
    </xf>
    <xf numFmtId="0" fontId="0" fillId="0" borderId="78" xfId="0" applyBorder="1" applyAlignment="1">
      <alignment horizontal="center" vertical="center"/>
    </xf>
    <xf numFmtId="0" fontId="0" fillId="0" borderId="79" xfId="0" applyBorder="1" applyAlignment="1">
      <alignment horizontal="center" vertical="center"/>
    </xf>
    <xf numFmtId="14" fontId="10" fillId="0" borderId="0" xfId="0" applyNumberFormat="1" applyFont="1" applyAlignment="1">
      <alignment horizontal="center" vertical="center" wrapText="1"/>
    </xf>
    <xf numFmtId="14" fontId="10" fillId="0" borderId="0" xfId="0" applyNumberFormat="1" applyFont="1" applyAlignment="1">
      <alignment horizontal="center" vertical="center"/>
    </xf>
    <xf numFmtId="49" fontId="10" fillId="0" borderId="0" xfId="0" applyNumberFormat="1" applyFont="1" applyAlignment="1">
      <alignment horizontal="left" vertical="center"/>
    </xf>
    <xf numFmtId="0" fontId="28" fillId="0" borderId="0" xfId="0" applyFont="1" applyAlignment="1">
      <alignment wrapText="1"/>
    </xf>
    <xf numFmtId="49" fontId="10" fillId="0" borderId="0" xfId="0" applyNumberFormat="1" applyFont="1" applyAlignment="1">
      <alignment horizontal="center" vertical="center" wrapText="1"/>
    </xf>
    <xf numFmtId="0" fontId="6" fillId="0" borderId="26" xfId="0" applyFont="1" applyBorder="1"/>
    <xf numFmtId="0" fontId="7" fillId="0" borderId="28" xfId="0" applyFont="1" applyBorder="1"/>
    <xf numFmtId="0" fontId="9" fillId="0" borderId="28" xfId="0" applyFont="1" applyBorder="1"/>
    <xf numFmtId="0" fontId="5" fillId="0" borderId="30" xfId="0" applyFont="1" applyBorder="1"/>
    <xf numFmtId="0" fontId="0" fillId="0" borderId="80" xfId="0" applyBorder="1"/>
    <xf numFmtId="0" fontId="0" fillId="0" borderId="81" xfId="0" applyBorder="1"/>
    <xf numFmtId="0" fontId="5" fillId="0" borderId="9" xfId="0" applyFont="1" applyBorder="1"/>
    <xf numFmtId="0" fontId="5" fillId="0" borderId="81" xfId="0" applyFont="1" applyBorder="1"/>
    <xf numFmtId="0" fontId="0" fillId="9" borderId="81" xfId="0" applyFill="1" applyBorder="1"/>
    <xf numFmtId="0" fontId="30" fillId="22" borderId="74" xfId="0" applyFont="1" applyFill="1" applyBorder="1"/>
    <xf numFmtId="0" fontId="30" fillId="22" borderId="74" xfId="0" applyFont="1" applyFill="1" applyBorder="1" applyAlignment="1">
      <alignment horizontal="left" vertical="top" wrapText="1"/>
    </xf>
    <xf numFmtId="0" fontId="31" fillId="22" borderId="0" xfId="0" applyFont="1" applyFill="1" applyAlignment="1">
      <alignment horizontal="left" vertical="top" wrapText="1"/>
    </xf>
    <xf numFmtId="0" fontId="31" fillId="22" borderId="0" xfId="0" applyFont="1" applyFill="1" applyAlignment="1">
      <alignment horizontal="left" vertical="top"/>
    </xf>
    <xf numFmtId="0" fontId="32" fillId="22" borderId="0" xfId="0" applyFont="1" applyFill="1"/>
    <xf numFmtId="0" fontId="30" fillId="0" borderId="74" xfId="0" applyFont="1" applyBorder="1"/>
    <xf numFmtId="0" fontId="30" fillId="0" borderId="74" xfId="0" applyFont="1" applyBorder="1" applyAlignment="1">
      <alignment horizontal="left" vertical="top" wrapText="1"/>
    </xf>
    <xf numFmtId="0" fontId="31" fillId="0" borderId="0" xfId="0" applyFont="1" applyAlignment="1">
      <alignment horizontal="left" vertical="top" wrapText="1"/>
    </xf>
    <xf numFmtId="0" fontId="31" fillId="0" borderId="0" xfId="0" applyFont="1" applyAlignment="1">
      <alignment horizontal="left" vertical="top"/>
    </xf>
    <xf numFmtId="0" fontId="32" fillId="0" borderId="0" xfId="0" applyFont="1"/>
    <xf numFmtId="0" fontId="34" fillId="0" borderId="74" xfId="0" applyFont="1" applyBorder="1" applyAlignment="1">
      <alignment horizontal="left" vertical="top" wrapText="1"/>
    </xf>
    <xf numFmtId="0" fontId="34" fillId="29" borderId="74" xfId="0" applyFont="1" applyFill="1" applyBorder="1" applyAlignment="1">
      <alignment horizontal="left" vertical="top" wrapText="1"/>
    </xf>
    <xf numFmtId="0" fontId="34" fillId="0" borderId="0" xfId="0" applyFont="1" applyAlignment="1">
      <alignment horizontal="left" vertical="top" wrapText="1"/>
    </xf>
    <xf numFmtId="0" fontId="35" fillId="0" borderId="0" xfId="0" applyFont="1" applyAlignment="1">
      <alignment horizontal="left" vertical="top" wrapText="1"/>
    </xf>
    <xf numFmtId="0" fontId="35" fillId="0" borderId="0" xfId="0" applyFont="1" applyAlignment="1">
      <alignment horizontal="left" vertical="top"/>
    </xf>
    <xf numFmtId="0" fontId="36" fillId="0" borderId="74" xfId="0" applyFont="1" applyBorder="1"/>
    <xf numFmtId="0" fontId="35" fillId="0" borderId="74" xfId="0" applyFont="1" applyBorder="1" applyAlignment="1">
      <alignment horizontal="left" vertical="top" wrapText="1"/>
    </xf>
    <xf numFmtId="1" fontId="35" fillId="0" borderId="74" xfId="0" applyNumberFormat="1" applyFont="1" applyBorder="1" applyAlignment="1">
      <alignment horizontal="left" vertical="top" wrapText="1"/>
    </xf>
    <xf numFmtId="1" fontId="35" fillId="3" borderId="74" xfId="0" applyNumberFormat="1" applyFont="1" applyFill="1" applyBorder="1" applyAlignment="1">
      <alignment horizontal="left" vertical="top" wrapText="1"/>
    </xf>
    <xf numFmtId="0" fontId="35" fillId="3" borderId="74" xfId="0" applyFont="1" applyFill="1" applyBorder="1" applyAlignment="1">
      <alignment horizontal="left" vertical="top" wrapText="1"/>
    </xf>
    <xf numFmtId="0" fontId="37" fillId="0" borderId="0" xfId="0" applyFont="1" applyAlignment="1">
      <alignment horizontal="left" vertical="top" wrapText="1"/>
    </xf>
    <xf numFmtId="0" fontId="34" fillId="0" borderId="0" xfId="0" applyFont="1" applyAlignment="1">
      <alignment wrapText="1"/>
    </xf>
    <xf numFmtId="0" fontId="35" fillId="0" borderId="0" xfId="0" applyFont="1" applyAlignment="1">
      <alignment horizontal="left"/>
    </xf>
    <xf numFmtId="0" fontId="34" fillId="0" borderId="74" xfId="0" applyFont="1" applyBorder="1" applyAlignment="1">
      <alignment wrapText="1"/>
    </xf>
    <xf numFmtId="0" fontId="33" fillId="0" borderId="87" xfId="0" applyFont="1" applyBorder="1" applyAlignment="1">
      <alignment horizontal="left"/>
    </xf>
    <xf numFmtId="0" fontId="34" fillId="0" borderId="86" xfId="0" applyFont="1" applyBorder="1" applyAlignment="1">
      <alignment horizontal="center" vertical="top" wrapText="1"/>
    </xf>
    <xf numFmtId="0" fontId="34" fillId="0" borderId="87" xfId="0" applyFont="1" applyBorder="1" applyAlignment="1">
      <alignment horizontal="left" vertical="top" wrapText="1"/>
    </xf>
    <xf numFmtId="0" fontId="33" fillId="0" borderId="74" xfId="0" applyFont="1" applyBorder="1" applyAlignment="1">
      <alignment vertical="top" wrapText="1"/>
    </xf>
    <xf numFmtId="0" fontId="33" fillId="0" borderId="86" xfId="0" applyFont="1" applyBorder="1" applyAlignment="1">
      <alignment vertical="top" wrapText="1"/>
    </xf>
    <xf numFmtId="0" fontId="34" fillId="0" borderId="86" xfId="0" applyFont="1" applyBorder="1" applyAlignment="1">
      <alignment horizontal="left" vertical="top" wrapText="1"/>
    </xf>
    <xf numFmtId="0" fontId="38" fillId="0" borderId="74" xfId="0" applyFont="1" applyBorder="1" applyAlignment="1">
      <alignment vertical="top" wrapText="1"/>
    </xf>
    <xf numFmtId="0" fontId="35" fillId="29" borderId="74" xfId="0" applyFont="1" applyFill="1" applyBorder="1" applyAlignment="1">
      <alignment horizontal="left" vertical="top" wrapText="1"/>
    </xf>
    <xf numFmtId="0" fontId="35" fillId="0" borderId="87" xfId="0" applyFont="1" applyBorder="1" applyAlignment="1">
      <alignment horizontal="left" vertical="top" wrapText="1"/>
    </xf>
    <xf numFmtId="0" fontId="39" fillId="0" borderId="74" xfId="0" applyFont="1" applyBorder="1" applyAlignment="1">
      <alignment horizontal="left" vertical="top"/>
    </xf>
    <xf numFmtId="0" fontId="40" fillId="0" borderId="86" xfId="0" applyFont="1" applyBorder="1" applyAlignment="1">
      <alignment horizontal="left" vertical="top" wrapText="1"/>
    </xf>
    <xf numFmtId="0" fontId="35" fillId="0" borderId="86" xfId="0" applyFont="1" applyBorder="1" applyAlignment="1">
      <alignment horizontal="left" vertical="top" wrapText="1"/>
    </xf>
    <xf numFmtId="9" fontId="35" fillId="0" borderId="74" xfId="1" applyFont="1" applyFill="1" applyBorder="1" applyAlignment="1">
      <alignment horizontal="left" wrapText="1"/>
    </xf>
    <xf numFmtId="9" fontId="35" fillId="29" borderId="74" xfId="1" applyFont="1" applyFill="1" applyBorder="1" applyAlignment="1">
      <alignment horizontal="left" wrapText="1"/>
    </xf>
    <xf numFmtId="1" fontId="35" fillId="29" borderId="74" xfId="0" applyNumberFormat="1" applyFont="1" applyFill="1" applyBorder="1" applyAlignment="1">
      <alignment horizontal="left" wrapText="1"/>
    </xf>
    <xf numFmtId="1" fontId="35" fillId="0" borderId="74" xfId="0" applyNumberFormat="1" applyFont="1" applyBorder="1" applyAlignment="1">
      <alignment horizontal="left" wrapText="1"/>
    </xf>
    <xf numFmtId="165" fontId="42" fillId="0" borderId="74" xfId="0" applyNumberFormat="1" applyFont="1" applyBorder="1" applyAlignment="1">
      <alignment horizontal="left" wrapText="1"/>
    </xf>
    <xf numFmtId="165" fontId="42" fillId="3" borderId="74" xfId="0" applyNumberFormat="1" applyFont="1" applyFill="1" applyBorder="1" applyAlignment="1">
      <alignment horizontal="left" wrapText="1"/>
    </xf>
    <xf numFmtId="165" fontId="35" fillId="29" borderId="74" xfId="0" applyNumberFormat="1" applyFont="1" applyFill="1" applyBorder="1" applyAlignment="1">
      <alignment horizontal="left" wrapText="1"/>
    </xf>
    <xf numFmtId="1" fontId="42" fillId="0" borderId="74" xfId="0" applyNumberFormat="1" applyFont="1" applyBorder="1" applyAlignment="1">
      <alignment horizontal="left" wrapText="1"/>
    </xf>
    <xf numFmtId="165" fontId="35" fillId="30" borderId="74" xfId="0" applyNumberFormat="1" applyFont="1" applyFill="1" applyBorder="1" applyAlignment="1">
      <alignment horizontal="left" wrapText="1"/>
    </xf>
    <xf numFmtId="2" fontId="39" fillId="0" borderId="74" xfId="0" applyNumberFormat="1" applyFont="1" applyBorder="1" applyAlignment="1">
      <alignment horizontal="left"/>
    </xf>
    <xf numFmtId="1" fontId="39" fillId="0" borderId="74" xfId="0" applyNumberFormat="1" applyFont="1" applyBorder="1" applyAlignment="1">
      <alignment horizontal="left"/>
    </xf>
    <xf numFmtId="0" fontId="39" fillId="3" borderId="74" xfId="0" applyFont="1" applyFill="1" applyBorder="1" applyAlignment="1">
      <alignment horizontal="left"/>
    </xf>
    <xf numFmtId="165" fontId="40" fillId="31" borderId="74" xfId="0" applyNumberFormat="1" applyFont="1" applyFill="1" applyBorder="1" applyAlignment="1">
      <alignment horizontal="left"/>
    </xf>
    <xf numFmtId="165" fontId="39" fillId="0" borderId="86" xfId="0" applyNumberFormat="1" applyFont="1" applyBorder="1" applyAlignment="1">
      <alignment horizontal="left"/>
    </xf>
    <xf numFmtId="2" fontId="35" fillId="31" borderId="74" xfId="0" applyNumberFormat="1" applyFont="1" applyFill="1" applyBorder="1" applyAlignment="1">
      <alignment horizontal="left" wrapText="1"/>
    </xf>
    <xf numFmtId="2" fontId="35" fillId="0" borderId="74" xfId="0" applyNumberFormat="1" applyFont="1" applyBorder="1" applyAlignment="1">
      <alignment horizontal="left" wrapText="1"/>
    </xf>
    <xf numFmtId="2" fontId="35" fillId="0" borderId="86" xfId="0" applyNumberFormat="1" applyFont="1" applyBorder="1" applyAlignment="1">
      <alignment horizontal="left" wrapText="1"/>
    </xf>
    <xf numFmtId="165" fontId="39" fillId="31" borderId="74" xfId="0" applyNumberFormat="1" applyFont="1" applyFill="1" applyBorder="1" applyAlignment="1">
      <alignment horizontal="left"/>
    </xf>
    <xf numFmtId="0" fontId="34" fillId="0" borderId="0" xfId="0" applyFont="1" applyAlignment="1">
      <alignment horizontal="center"/>
    </xf>
    <xf numFmtId="0" fontId="43" fillId="0" borderId="0" xfId="0" applyFont="1"/>
    <xf numFmtId="2" fontId="44" fillId="0" borderId="0" xfId="0" applyNumberFormat="1" applyFont="1" applyAlignment="1">
      <alignment horizontal="left"/>
    </xf>
    <xf numFmtId="165" fontId="45" fillId="0" borderId="0" xfId="0" applyNumberFormat="1" applyFont="1" applyAlignment="1">
      <alignment horizontal="left" vertical="top"/>
    </xf>
    <xf numFmtId="0" fontId="45" fillId="0" borderId="0" xfId="0" applyFont="1" applyAlignment="1">
      <alignment horizontal="left" vertical="top"/>
    </xf>
    <xf numFmtId="166" fontId="45" fillId="0" borderId="0" xfId="0" applyNumberFormat="1" applyFont="1" applyAlignment="1">
      <alignment horizontal="left" vertical="top" wrapText="1"/>
    </xf>
    <xf numFmtId="166" fontId="36" fillId="0" borderId="0" xfId="0" applyNumberFormat="1" applyFont="1" applyAlignment="1">
      <alignment horizontal="left" vertical="top"/>
    </xf>
    <xf numFmtId="166" fontId="45" fillId="0" borderId="0" xfId="0" applyNumberFormat="1" applyFont="1" applyAlignment="1">
      <alignment horizontal="left" vertical="top"/>
    </xf>
    <xf numFmtId="0" fontId="42" fillId="30" borderId="74" xfId="0" applyFont="1" applyFill="1" applyBorder="1" applyAlignment="1">
      <alignment horizontal="left" wrapText="1"/>
    </xf>
    <xf numFmtId="1" fontId="42" fillId="29" borderId="74" xfId="0" applyNumberFormat="1" applyFont="1" applyFill="1" applyBorder="1" applyAlignment="1">
      <alignment horizontal="left" wrapText="1"/>
    </xf>
    <xf numFmtId="0" fontId="34" fillId="0" borderId="0" xfId="0" applyFont="1" applyAlignment="1">
      <alignment horizontal="left" wrapText="1"/>
    </xf>
    <xf numFmtId="0" fontId="35" fillId="0" borderId="0" xfId="0" applyFont="1" applyAlignment="1">
      <alignment horizontal="left" wrapText="1"/>
    </xf>
    <xf numFmtId="0" fontId="30" fillId="0" borderId="89" xfId="0" applyFont="1" applyBorder="1" applyAlignment="1">
      <alignment horizontal="left" vertical="top" wrapText="1"/>
    </xf>
    <xf numFmtId="0" fontId="30" fillId="0" borderId="90" xfId="0" applyFont="1" applyBorder="1" applyAlignment="1">
      <alignment horizontal="left" vertical="top" wrapText="1"/>
    </xf>
    <xf numFmtId="0" fontId="5" fillId="0" borderId="38" xfId="0" applyFont="1" applyBorder="1" applyAlignment="1">
      <alignment horizontal="center" vertical="center" wrapText="1"/>
    </xf>
    <xf numFmtId="0" fontId="5" fillId="0" borderId="91" xfId="0" applyFont="1" applyBorder="1" applyAlignment="1">
      <alignment vertical="center"/>
    </xf>
    <xf numFmtId="0" fontId="11" fillId="0" borderId="54" xfId="0" applyFont="1" applyBorder="1" applyAlignment="1">
      <alignment horizontal="center" vertical="center"/>
    </xf>
    <xf numFmtId="0" fontId="11" fillId="0" borderId="61" xfId="0" applyFont="1" applyBorder="1" applyAlignment="1">
      <alignment horizontal="center" vertical="center" wrapText="1"/>
    </xf>
    <xf numFmtId="0" fontId="11" fillId="0" borderId="65" xfId="0" applyFont="1" applyBorder="1" applyAlignment="1">
      <alignment horizontal="center" vertical="center"/>
    </xf>
    <xf numFmtId="0" fontId="46" fillId="0" borderId="0" xfId="0" applyFont="1" applyAlignment="1">
      <alignment horizontal="left" vertical="center"/>
    </xf>
    <xf numFmtId="0" fontId="11" fillId="0" borderId="0" xfId="0" applyFont="1" applyAlignment="1">
      <alignment vertical="center" wrapText="1"/>
    </xf>
    <xf numFmtId="0" fontId="11" fillId="0" borderId="57" xfId="0" applyFont="1" applyBorder="1" applyAlignment="1">
      <alignment horizontal="center" vertical="center" wrapText="1"/>
    </xf>
    <xf numFmtId="0" fontId="11" fillId="0" borderId="0" xfId="0" applyFont="1" applyAlignment="1">
      <alignment horizontal="center" wrapText="1"/>
    </xf>
    <xf numFmtId="0" fontId="0" fillId="13" borderId="44" xfId="0" applyFill="1" applyBorder="1" applyAlignment="1">
      <alignment horizontal="center" vertical="center" wrapText="1"/>
    </xf>
    <xf numFmtId="0" fontId="0" fillId="0" borderId="41" xfId="0" applyBorder="1" applyAlignment="1">
      <alignment horizontal="center" vertical="center" wrapText="1"/>
    </xf>
    <xf numFmtId="49" fontId="0" fillId="13" borderId="61" xfId="0" applyNumberFormat="1" applyFill="1" applyBorder="1" applyAlignment="1">
      <alignment horizontal="center" vertical="center" wrapText="1"/>
    </xf>
    <xf numFmtId="49" fontId="0" fillId="13" borderId="44" xfId="0" applyNumberFormat="1" applyFill="1" applyBorder="1" applyAlignment="1">
      <alignment horizontal="center" vertical="center"/>
    </xf>
    <xf numFmtId="1" fontId="0" fillId="13" borderId="44" xfId="0" applyNumberFormat="1" applyFill="1" applyBorder="1" applyAlignment="1">
      <alignment horizontal="center" vertical="center"/>
    </xf>
    <xf numFmtId="0" fontId="0" fillId="13" borderId="44" xfId="0" applyFill="1" applyBorder="1" applyAlignment="1">
      <alignment horizontal="left" vertical="center" wrapText="1"/>
    </xf>
    <xf numFmtId="0" fontId="0" fillId="25" borderId="0" xfId="0" applyFill="1"/>
    <xf numFmtId="0" fontId="8" fillId="25" borderId="0" xfId="0" applyFont="1" applyFill="1"/>
    <xf numFmtId="0" fontId="0" fillId="8" borderId="0" xfId="0" applyFill="1" applyAlignment="1">
      <alignment horizontal="center"/>
    </xf>
    <xf numFmtId="0" fontId="0" fillId="7" borderId="18" xfId="0" applyFill="1" applyBorder="1" applyAlignment="1">
      <alignment horizontal="center"/>
    </xf>
    <xf numFmtId="0" fontId="5" fillId="0" borderId="43" xfId="0" applyFont="1" applyBorder="1" applyAlignment="1">
      <alignment horizontal="center"/>
    </xf>
    <xf numFmtId="0" fontId="35" fillId="0" borderId="74" xfId="0" applyFont="1" applyBorder="1" applyAlignment="1">
      <alignment horizontal="left" wrapText="1"/>
    </xf>
    <xf numFmtId="0" fontId="34" fillId="28" borderId="74" xfId="0" applyFont="1" applyFill="1" applyBorder="1" applyAlignment="1">
      <alignment horizontal="center" vertical="top" wrapText="1"/>
    </xf>
    <xf numFmtId="0" fontId="34" fillId="28" borderId="74" xfId="0" applyFont="1" applyFill="1" applyBorder="1" applyAlignment="1">
      <alignment horizontal="center" vertical="center" wrapText="1"/>
    </xf>
    <xf numFmtId="0" fontId="34" fillId="0" borderId="74" xfId="0" applyFont="1" applyBorder="1" applyAlignment="1">
      <alignment horizontal="left" vertical="top" wrapText="1"/>
    </xf>
    <xf numFmtId="0" fontId="34" fillId="29" borderId="74" xfId="0" applyFont="1" applyFill="1" applyBorder="1" applyAlignment="1">
      <alignment horizontal="left" vertical="top" wrapText="1"/>
    </xf>
    <xf numFmtId="1" fontId="42" fillId="3" borderId="74" xfId="0" applyNumberFormat="1" applyFont="1" applyFill="1" applyBorder="1" applyAlignment="1">
      <alignment horizontal="center" wrapText="1"/>
    </xf>
    <xf numFmtId="1" fontId="42" fillId="29" borderId="74" xfId="1" applyNumberFormat="1" applyFont="1" applyFill="1" applyBorder="1" applyAlignment="1">
      <alignment horizontal="center" wrapText="1"/>
    </xf>
    <xf numFmtId="1" fontId="42" fillId="29" borderId="74" xfId="0" applyNumberFormat="1" applyFont="1" applyFill="1" applyBorder="1" applyAlignment="1">
      <alignment horizontal="center" wrapText="1"/>
    </xf>
    <xf numFmtId="0" fontId="42" fillId="29" borderId="74" xfId="0" applyFont="1" applyFill="1" applyBorder="1" applyAlignment="1">
      <alignment horizontal="center" wrapText="1"/>
    </xf>
    <xf numFmtId="0" fontId="34" fillId="28" borderId="85" xfId="0" applyFont="1" applyFill="1" applyBorder="1" applyAlignment="1">
      <alignment horizontal="center" vertical="center" wrapText="1"/>
    </xf>
    <xf numFmtId="0" fontId="34" fillId="28" borderId="86" xfId="0" applyFont="1" applyFill="1" applyBorder="1" applyAlignment="1">
      <alignment horizontal="center" vertical="center" wrapText="1"/>
    </xf>
    <xf numFmtId="0" fontId="34" fillId="28" borderId="88" xfId="0" applyFont="1" applyFill="1" applyBorder="1" applyAlignment="1">
      <alignment horizontal="center" vertical="center" wrapText="1"/>
    </xf>
    <xf numFmtId="0" fontId="34" fillId="0" borderId="74" xfId="0" applyFont="1" applyBorder="1" applyAlignment="1">
      <alignment horizontal="center" vertical="top" wrapText="1"/>
    </xf>
    <xf numFmtId="0" fontId="39" fillId="3" borderId="74" xfId="0" applyFont="1" applyFill="1" applyBorder="1" applyAlignment="1">
      <alignment horizontal="left" wrapText="1"/>
    </xf>
    <xf numFmtId="0" fontId="41" fillId="3" borderId="74" xfId="0" applyFont="1" applyFill="1" applyBorder="1" applyAlignment="1">
      <alignment horizontal="left"/>
    </xf>
    <xf numFmtId="0" fontId="34" fillId="0" borderId="82" xfId="0" applyFont="1" applyBorder="1" applyAlignment="1">
      <alignment horizontal="left"/>
    </xf>
    <xf numFmtId="0" fontId="34" fillId="0" borderId="84" xfId="0" applyFont="1" applyBorder="1" applyAlignment="1">
      <alignment horizontal="left"/>
    </xf>
    <xf numFmtId="0" fontId="35" fillId="0" borderId="82" xfId="0" applyFont="1" applyBorder="1" applyAlignment="1">
      <alignment horizontal="center"/>
    </xf>
    <xf numFmtId="0" fontId="35" fillId="0" borderId="84" xfId="0" applyFont="1" applyBorder="1" applyAlignment="1">
      <alignment horizontal="center"/>
    </xf>
    <xf numFmtId="0" fontId="34" fillId="0" borderId="74" xfId="0" applyFont="1" applyBorder="1" applyAlignment="1">
      <alignment horizontal="left"/>
    </xf>
    <xf numFmtId="0" fontId="33" fillId="28" borderId="74" xfId="0" applyFont="1" applyFill="1" applyBorder="1" applyAlignment="1">
      <alignment horizontal="center"/>
    </xf>
    <xf numFmtId="0" fontId="33" fillId="28" borderId="74" xfId="0" applyFont="1" applyFill="1" applyBorder="1" applyAlignment="1">
      <alignment horizontal="left"/>
    </xf>
    <xf numFmtId="0" fontId="30" fillId="22" borderId="89" xfId="0" applyFont="1" applyFill="1" applyBorder="1" applyAlignment="1">
      <alignment horizontal="left" vertical="top" wrapText="1"/>
    </xf>
    <xf numFmtId="0" fontId="30" fillId="22" borderId="90" xfId="0" applyFont="1" applyFill="1" applyBorder="1" applyAlignment="1">
      <alignment horizontal="left" vertical="top" wrapText="1"/>
    </xf>
    <xf numFmtId="0" fontId="33" fillId="28" borderId="82" xfId="0" applyFont="1" applyFill="1" applyBorder="1" applyAlignment="1">
      <alignment horizontal="left"/>
    </xf>
    <xf numFmtId="0" fontId="33" fillId="28" borderId="83" xfId="0" applyFont="1" applyFill="1" applyBorder="1" applyAlignment="1">
      <alignment horizontal="left"/>
    </xf>
    <xf numFmtId="0" fontId="33" fillId="28" borderId="84" xfId="0" applyFont="1" applyFill="1" applyBorder="1" applyAlignment="1">
      <alignment horizontal="left"/>
    </xf>
    <xf numFmtId="0" fontId="34" fillId="0" borderId="82" xfId="0" applyFont="1" applyBorder="1" applyAlignment="1">
      <alignment horizontal="left" vertical="top"/>
    </xf>
    <xf numFmtId="0" fontId="34" fillId="0" borderId="84" xfId="0" applyFont="1" applyBorder="1" applyAlignment="1">
      <alignment horizontal="left" vertical="top"/>
    </xf>
    <xf numFmtId="0" fontId="36" fillId="0" borderId="82" xfId="0" applyFont="1" applyBorder="1" applyAlignment="1">
      <alignment horizontal="center"/>
    </xf>
    <xf numFmtId="0" fontId="36" fillId="0" borderId="84" xfId="0" applyFont="1" applyBorder="1" applyAlignment="1">
      <alignment horizontal="center"/>
    </xf>
    <xf numFmtId="0" fontId="34" fillId="0" borderId="74" xfId="0" applyFont="1" applyBorder="1" applyAlignment="1">
      <alignment horizontal="left" vertical="top"/>
    </xf>
    <xf numFmtId="0" fontId="0" fillId="0" borderId="0" xfId="0" applyBorder="1" applyAlignment="1">
      <alignment horizontal="center" vertical="center"/>
    </xf>
    <xf numFmtId="0" fontId="12" fillId="0" borderId="0" xfId="0" applyFont="1" applyBorder="1" applyAlignment="1">
      <alignment horizontal="center" vertical="center"/>
    </xf>
    <xf numFmtId="0" fontId="47" fillId="0" borderId="0" xfId="0" applyFont="1" applyBorder="1" applyAlignment="1">
      <alignment horizontal="center" vertical="center" wrapText="1"/>
    </xf>
    <xf numFmtId="0" fontId="0" fillId="0" borderId="0" xfId="0" applyBorder="1"/>
    <xf numFmtId="0" fontId="0" fillId="0" borderId="92" xfId="0" applyBorder="1"/>
    <xf numFmtId="0" fontId="0" fillId="12" borderId="92" xfId="0" applyFill="1" applyBorder="1"/>
  </cellXfs>
  <cellStyles count="2">
    <cellStyle name="Normal" xfId="0" builtinId="0"/>
    <cellStyle name="Percent" xfId="1" builtinId="5"/>
  </cellStyles>
  <dxfs count="0"/>
  <tableStyles count="0" defaultTableStyle="TableStyleMedium2" defaultPivotStyle="PivotStyleLight16"/>
  <colors>
    <mruColors>
      <color rgb="FFD8EC72"/>
      <color rgb="FF99FF33"/>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 Id="rId27"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Housing Trajectory - Annual Completions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1"/>
          <c:tx>
            <c:strRef>
              <c:f>Trajectory!$A$9</c:f>
              <c:strCache>
                <c:ptCount val="1"/>
                <c:pt idx="0">
                  <c:v>Annual Past Completions</c:v>
                </c:pt>
              </c:strCache>
            </c:strRef>
          </c:tx>
          <c:spPr>
            <a:solidFill>
              <a:schemeClr val="accent6">
                <a:lumMod val="60000"/>
                <a:lumOff val="40000"/>
              </a:schemeClr>
            </a:solidFill>
            <a:ln>
              <a:noFill/>
            </a:ln>
            <a:effectLst/>
          </c:spPr>
          <c:invertIfNegative val="0"/>
          <c:val>
            <c:numRef>
              <c:f>Trajectory!$B$9:$T$9</c:f>
              <c:numCache>
                <c:formatCode>General</c:formatCode>
                <c:ptCount val="19"/>
                <c:pt idx="0">
                  <c:v>1863</c:v>
                </c:pt>
                <c:pt idx="1">
                  <c:v>1565</c:v>
                </c:pt>
                <c:pt idx="2">
                  <c:v>1080</c:v>
                </c:pt>
              </c:numCache>
            </c:numRef>
          </c:val>
          <c:extLst>
            <c:ext xmlns:c16="http://schemas.microsoft.com/office/drawing/2014/chart" uri="{C3380CC4-5D6E-409C-BE32-E72D297353CC}">
              <c16:uniqueId val="{00000001-E2A2-4120-8772-02E65855E9EA}"/>
            </c:ext>
          </c:extLst>
        </c:ser>
        <c:ser>
          <c:idx val="2"/>
          <c:order val="2"/>
          <c:tx>
            <c:strRef>
              <c:f>Trajectory!$A$10</c:f>
              <c:strCache>
                <c:ptCount val="1"/>
                <c:pt idx="0">
                  <c:v>Reporting Year Completions</c:v>
                </c:pt>
              </c:strCache>
            </c:strRef>
          </c:tx>
          <c:spPr>
            <a:solidFill>
              <a:schemeClr val="accent3"/>
            </a:solidFill>
            <a:ln>
              <a:noFill/>
            </a:ln>
            <a:effectLst/>
          </c:spPr>
          <c:invertIfNegative val="0"/>
          <c:val>
            <c:numRef>
              <c:f>Trajectory!$B$10:$T$10</c:f>
              <c:numCache>
                <c:formatCode>General</c:formatCode>
                <c:ptCount val="19"/>
                <c:pt idx="3">
                  <c:v>1858</c:v>
                </c:pt>
              </c:numCache>
            </c:numRef>
          </c:val>
          <c:extLst>
            <c:ext xmlns:c16="http://schemas.microsoft.com/office/drawing/2014/chart" uri="{C3380CC4-5D6E-409C-BE32-E72D297353CC}">
              <c16:uniqueId val="{00000002-E2A2-4120-8772-02E65855E9EA}"/>
            </c:ext>
          </c:extLst>
        </c:ser>
        <c:ser>
          <c:idx val="3"/>
          <c:order val="3"/>
          <c:tx>
            <c:strRef>
              <c:f>Trajectory!$A$11</c:f>
              <c:strCache>
                <c:ptCount val="1"/>
                <c:pt idx="0">
                  <c:v>Annual Projected Completions</c:v>
                </c:pt>
              </c:strCache>
            </c:strRef>
          </c:tx>
          <c:spPr>
            <a:solidFill>
              <a:schemeClr val="accent4"/>
            </a:solidFill>
            <a:ln>
              <a:noFill/>
            </a:ln>
            <a:effectLst/>
          </c:spPr>
          <c:invertIfNegative val="0"/>
          <c:val>
            <c:numRef>
              <c:f>Trajectory!$B$11:$T$11</c:f>
              <c:numCache>
                <c:formatCode>General</c:formatCode>
                <c:ptCount val="19"/>
                <c:pt idx="4">
                  <c:v>1670</c:v>
                </c:pt>
                <c:pt idx="5">
                  <c:v>1869</c:v>
                </c:pt>
                <c:pt idx="6">
                  <c:v>2648</c:v>
                </c:pt>
                <c:pt idx="7">
                  <c:v>2218</c:v>
                </c:pt>
                <c:pt idx="8">
                  <c:v>3316</c:v>
                </c:pt>
                <c:pt idx="9">
                  <c:v>4332</c:v>
                </c:pt>
                <c:pt idx="10">
                  <c:v>3986</c:v>
                </c:pt>
                <c:pt idx="11">
                  <c:v>4854</c:v>
                </c:pt>
                <c:pt idx="12">
                  <c:v>4391</c:v>
                </c:pt>
                <c:pt idx="13">
                  <c:v>3460</c:v>
                </c:pt>
                <c:pt idx="14">
                  <c:v>2786</c:v>
                </c:pt>
                <c:pt idx="15">
                  <c:v>2115</c:v>
                </c:pt>
                <c:pt idx="16">
                  <c:v>1726</c:v>
                </c:pt>
                <c:pt idx="17">
                  <c:v>1100</c:v>
                </c:pt>
                <c:pt idx="18">
                  <c:v>1100</c:v>
                </c:pt>
              </c:numCache>
            </c:numRef>
          </c:val>
          <c:extLst>
            <c:ext xmlns:c16="http://schemas.microsoft.com/office/drawing/2014/chart" uri="{C3380CC4-5D6E-409C-BE32-E72D297353CC}">
              <c16:uniqueId val="{00000003-E2A2-4120-8772-02E65855E9EA}"/>
            </c:ext>
          </c:extLst>
        </c:ser>
        <c:dLbls>
          <c:showLegendKey val="0"/>
          <c:showVal val="0"/>
          <c:showCatName val="0"/>
          <c:showSerName val="0"/>
          <c:showPercent val="0"/>
          <c:showBubbleSize val="0"/>
        </c:dLbls>
        <c:gapWidth val="125"/>
        <c:axId val="735268320"/>
        <c:axId val="656021304"/>
      </c:barChart>
      <c:lineChart>
        <c:grouping val="standard"/>
        <c:varyColors val="0"/>
        <c:ser>
          <c:idx val="0"/>
          <c:order val="0"/>
          <c:tx>
            <c:strRef>
              <c:f>Trajectory!$A$7</c:f>
              <c:strCache>
                <c:ptCount val="1"/>
                <c:pt idx="0">
                  <c:v>Requirement annualised (Target)</c:v>
                </c:pt>
              </c:strCache>
            </c:strRef>
          </c:tx>
          <c:spPr>
            <a:ln w="28575" cap="rnd">
              <a:solidFill>
                <a:schemeClr val="accent1"/>
              </a:solidFill>
              <a:round/>
            </a:ln>
            <a:effectLst/>
          </c:spPr>
          <c:marker>
            <c:symbol val="none"/>
          </c:marker>
          <c:cat>
            <c:strRef>
              <c:f>Trajectory!$B$5:$T$5</c:f>
              <c:strCache>
                <c:ptCount val="19"/>
                <c:pt idx="0">
                  <c:v>2019-2020</c:v>
                </c:pt>
                <c:pt idx="1">
                  <c:v>2020-2021</c:v>
                </c:pt>
                <c:pt idx="2">
                  <c:v>2021-2022</c:v>
                </c:pt>
                <c:pt idx="3">
                  <c:v>2022-2023</c:v>
                </c:pt>
                <c:pt idx="4">
                  <c:v>2023-2024</c:v>
                </c:pt>
                <c:pt idx="5">
                  <c:v>2024-2025</c:v>
                </c:pt>
                <c:pt idx="6">
                  <c:v>2025-2026</c:v>
                </c:pt>
                <c:pt idx="7">
                  <c:v>2026-2027</c:v>
                </c:pt>
                <c:pt idx="8">
                  <c:v>2027-2028</c:v>
                </c:pt>
                <c:pt idx="9">
                  <c:v>2028-2029</c:v>
                </c:pt>
                <c:pt idx="10">
                  <c:v>2029-2030</c:v>
                </c:pt>
                <c:pt idx="11">
                  <c:v>2030-2031</c:v>
                </c:pt>
                <c:pt idx="12">
                  <c:v>2031-2032</c:v>
                </c:pt>
                <c:pt idx="13">
                  <c:v>2032-2033</c:v>
                </c:pt>
                <c:pt idx="14">
                  <c:v>2033-2034</c:v>
                </c:pt>
                <c:pt idx="15">
                  <c:v>2034-2035</c:v>
                </c:pt>
                <c:pt idx="16">
                  <c:v>2035-2036</c:v>
                </c:pt>
                <c:pt idx="17">
                  <c:v>2036-2037</c:v>
                </c:pt>
                <c:pt idx="18">
                  <c:v>2037-2038</c:v>
                </c:pt>
              </c:strCache>
            </c:strRef>
          </c:cat>
          <c:val>
            <c:numRef>
              <c:f>Trajectory!$B$7:$T$7</c:f>
              <c:numCache>
                <c:formatCode>General</c:formatCode>
                <c:ptCount val="19"/>
                <c:pt idx="0">
                  <c:v>2157</c:v>
                </c:pt>
                <c:pt idx="1">
                  <c:v>2157</c:v>
                </c:pt>
                <c:pt idx="2">
                  <c:v>2157</c:v>
                </c:pt>
                <c:pt idx="3">
                  <c:v>2157</c:v>
                </c:pt>
                <c:pt idx="4">
                  <c:v>2157</c:v>
                </c:pt>
                <c:pt idx="5">
                  <c:v>2157</c:v>
                </c:pt>
                <c:pt idx="6">
                  <c:v>2157</c:v>
                </c:pt>
                <c:pt idx="7">
                  <c:v>2157</c:v>
                </c:pt>
                <c:pt idx="8">
                  <c:v>2157</c:v>
                </c:pt>
                <c:pt idx="9">
                  <c:v>2157</c:v>
                </c:pt>
                <c:pt idx="10">
                  <c:v>2157</c:v>
                </c:pt>
                <c:pt idx="11">
                  <c:v>2157</c:v>
                </c:pt>
                <c:pt idx="12">
                  <c:v>2157</c:v>
                </c:pt>
                <c:pt idx="13">
                  <c:v>2157</c:v>
                </c:pt>
                <c:pt idx="14">
                  <c:v>2157</c:v>
                </c:pt>
                <c:pt idx="15">
                  <c:v>2157</c:v>
                </c:pt>
                <c:pt idx="16">
                  <c:v>2157</c:v>
                </c:pt>
                <c:pt idx="17">
                  <c:v>2157</c:v>
                </c:pt>
                <c:pt idx="18">
                  <c:v>2157</c:v>
                </c:pt>
              </c:numCache>
            </c:numRef>
          </c:val>
          <c:smooth val="0"/>
          <c:extLst>
            <c:ext xmlns:c16="http://schemas.microsoft.com/office/drawing/2014/chart" uri="{C3380CC4-5D6E-409C-BE32-E72D297353CC}">
              <c16:uniqueId val="{00000000-E2A2-4120-8772-02E65855E9EA}"/>
            </c:ext>
          </c:extLst>
        </c:ser>
        <c:dLbls>
          <c:showLegendKey val="0"/>
          <c:showVal val="0"/>
          <c:showCatName val="0"/>
          <c:showSerName val="0"/>
          <c:showPercent val="0"/>
          <c:showBubbleSize val="0"/>
        </c:dLbls>
        <c:marker val="1"/>
        <c:smooth val="0"/>
        <c:axId val="677136160"/>
        <c:axId val="677130760"/>
      </c:lineChart>
      <c:catAx>
        <c:axId val="6771361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Trajectory</a:t>
                </a:r>
                <a:r>
                  <a:rPr lang="en-US" baseline="0"/>
                  <a:t> Year</a:t>
                </a:r>
                <a:endParaRPr lang="en-US"/>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77130760"/>
        <c:crosses val="autoZero"/>
        <c:auto val="1"/>
        <c:lblAlgn val="ctr"/>
        <c:lblOffset val="100"/>
        <c:tickLblSkip val="1"/>
        <c:noMultiLvlLbl val="0"/>
      </c:catAx>
      <c:valAx>
        <c:axId val="677130760"/>
        <c:scaling>
          <c:orientation val="minMax"/>
          <c:max val="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Net Completions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77136160"/>
        <c:crosses val="autoZero"/>
        <c:crossBetween val="between"/>
      </c:valAx>
      <c:valAx>
        <c:axId val="656021304"/>
        <c:scaling>
          <c:orientation val="minMax"/>
          <c:max val="5000"/>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5268320"/>
        <c:crosses val="max"/>
        <c:crossBetween val="between"/>
      </c:valAx>
      <c:catAx>
        <c:axId val="735268320"/>
        <c:scaling>
          <c:orientation val="minMax"/>
        </c:scaling>
        <c:delete val="1"/>
        <c:axPos val="b"/>
        <c:majorTickMark val="out"/>
        <c:minorTickMark val="none"/>
        <c:tickLblPos val="nextTo"/>
        <c:crossAx val="656021304"/>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Housing Trajectory - Cumulative Completions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Trajectory!$A$8</c:f>
              <c:strCache>
                <c:ptCount val="1"/>
                <c:pt idx="0">
                  <c:v>Cumulative Requirement (Target)</c:v>
                </c:pt>
              </c:strCache>
            </c:strRef>
          </c:tx>
          <c:spPr>
            <a:ln w="28575" cap="rnd">
              <a:solidFill>
                <a:schemeClr val="accent1"/>
              </a:solidFill>
              <a:round/>
            </a:ln>
            <a:effectLst/>
          </c:spPr>
          <c:marker>
            <c:symbol val="none"/>
          </c:marker>
          <c:cat>
            <c:strRef>
              <c:f>Trajectory!$B$5:$T$5</c:f>
              <c:strCache>
                <c:ptCount val="19"/>
                <c:pt idx="0">
                  <c:v>2019-2020</c:v>
                </c:pt>
                <c:pt idx="1">
                  <c:v>2020-2021</c:v>
                </c:pt>
                <c:pt idx="2">
                  <c:v>2021-2022</c:v>
                </c:pt>
                <c:pt idx="3">
                  <c:v>2022-2023</c:v>
                </c:pt>
                <c:pt idx="4">
                  <c:v>2023-2024</c:v>
                </c:pt>
                <c:pt idx="5">
                  <c:v>2024-2025</c:v>
                </c:pt>
                <c:pt idx="6">
                  <c:v>2025-2026</c:v>
                </c:pt>
                <c:pt idx="7">
                  <c:v>2026-2027</c:v>
                </c:pt>
                <c:pt idx="8">
                  <c:v>2027-2028</c:v>
                </c:pt>
                <c:pt idx="9">
                  <c:v>2028-2029</c:v>
                </c:pt>
                <c:pt idx="10">
                  <c:v>2029-2030</c:v>
                </c:pt>
                <c:pt idx="11">
                  <c:v>2030-2031</c:v>
                </c:pt>
                <c:pt idx="12">
                  <c:v>2031-2032</c:v>
                </c:pt>
                <c:pt idx="13">
                  <c:v>2032-2033</c:v>
                </c:pt>
                <c:pt idx="14">
                  <c:v>2033-2034</c:v>
                </c:pt>
                <c:pt idx="15">
                  <c:v>2034-2035</c:v>
                </c:pt>
                <c:pt idx="16">
                  <c:v>2035-2036</c:v>
                </c:pt>
                <c:pt idx="17">
                  <c:v>2036-2037</c:v>
                </c:pt>
                <c:pt idx="18">
                  <c:v>2037-2038</c:v>
                </c:pt>
              </c:strCache>
            </c:strRef>
          </c:cat>
          <c:val>
            <c:numRef>
              <c:f>Trajectory!$B$8:$T$8</c:f>
              <c:numCache>
                <c:formatCode>General</c:formatCode>
                <c:ptCount val="19"/>
                <c:pt idx="0">
                  <c:v>2157</c:v>
                </c:pt>
                <c:pt idx="1">
                  <c:v>4314</c:v>
                </c:pt>
                <c:pt idx="2">
                  <c:v>6471</c:v>
                </c:pt>
                <c:pt idx="3">
                  <c:v>8628</c:v>
                </c:pt>
                <c:pt idx="4">
                  <c:v>10785</c:v>
                </c:pt>
                <c:pt idx="5">
                  <c:v>12942</c:v>
                </c:pt>
                <c:pt idx="6">
                  <c:v>15099</c:v>
                </c:pt>
                <c:pt idx="7">
                  <c:v>17256</c:v>
                </c:pt>
                <c:pt idx="8">
                  <c:v>19413</c:v>
                </c:pt>
                <c:pt idx="9">
                  <c:v>21570</c:v>
                </c:pt>
                <c:pt idx="10">
                  <c:v>23727</c:v>
                </c:pt>
                <c:pt idx="11">
                  <c:v>25884</c:v>
                </c:pt>
                <c:pt idx="12">
                  <c:v>28041</c:v>
                </c:pt>
                <c:pt idx="13">
                  <c:v>30198</c:v>
                </c:pt>
                <c:pt idx="14">
                  <c:v>32355</c:v>
                </c:pt>
                <c:pt idx="15">
                  <c:v>34512</c:v>
                </c:pt>
                <c:pt idx="16">
                  <c:v>36669</c:v>
                </c:pt>
                <c:pt idx="17">
                  <c:v>38826</c:v>
                </c:pt>
                <c:pt idx="18">
                  <c:v>40983</c:v>
                </c:pt>
              </c:numCache>
            </c:numRef>
          </c:val>
          <c:smooth val="0"/>
          <c:extLst>
            <c:ext xmlns:c16="http://schemas.microsoft.com/office/drawing/2014/chart" uri="{C3380CC4-5D6E-409C-BE32-E72D297353CC}">
              <c16:uniqueId val="{00000000-18F3-4968-9817-70DE0DAAE7C9}"/>
            </c:ext>
          </c:extLst>
        </c:ser>
        <c:ser>
          <c:idx val="1"/>
          <c:order val="1"/>
          <c:tx>
            <c:strRef>
              <c:f>Trajectory!$A$12</c:f>
              <c:strCache>
                <c:ptCount val="1"/>
                <c:pt idx="0">
                  <c:v>Cumulative Completions (delivered &amp; projected)</c:v>
                </c:pt>
              </c:strCache>
            </c:strRef>
          </c:tx>
          <c:spPr>
            <a:ln w="28575" cap="rnd">
              <a:solidFill>
                <a:schemeClr val="accent2"/>
              </a:solidFill>
              <a:round/>
            </a:ln>
            <a:effectLst/>
          </c:spPr>
          <c:marker>
            <c:symbol val="none"/>
          </c:marker>
          <c:cat>
            <c:strRef>
              <c:f>Trajectory!$B$5:$T$5</c:f>
              <c:strCache>
                <c:ptCount val="19"/>
                <c:pt idx="0">
                  <c:v>2019-2020</c:v>
                </c:pt>
                <c:pt idx="1">
                  <c:v>2020-2021</c:v>
                </c:pt>
                <c:pt idx="2">
                  <c:v>2021-2022</c:v>
                </c:pt>
                <c:pt idx="3">
                  <c:v>2022-2023</c:v>
                </c:pt>
                <c:pt idx="4">
                  <c:v>2023-2024</c:v>
                </c:pt>
                <c:pt idx="5">
                  <c:v>2024-2025</c:v>
                </c:pt>
                <c:pt idx="6">
                  <c:v>2025-2026</c:v>
                </c:pt>
                <c:pt idx="7">
                  <c:v>2026-2027</c:v>
                </c:pt>
                <c:pt idx="8">
                  <c:v>2027-2028</c:v>
                </c:pt>
                <c:pt idx="9">
                  <c:v>2028-2029</c:v>
                </c:pt>
                <c:pt idx="10">
                  <c:v>2029-2030</c:v>
                </c:pt>
                <c:pt idx="11">
                  <c:v>2030-2031</c:v>
                </c:pt>
                <c:pt idx="12">
                  <c:v>2031-2032</c:v>
                </c:pt>
                <c:pt idx="13">
                  <c:v>2032-2033</c:v>
                </c:pt>
                <c:pt idx="14">
                  <c:v>2033-2034</c:v>
                </c:pt>
                <c:pt idx="15">
                  <c:v>2034-2035</c:v>
                </c:pt>
                <c:pt idx="16">
                  <c:v>2035-2036</c:v>
                </c:pt>
                <c:pt idx="17">
                  <c:v>2036-2037</c:v>
                </c:pt>
                <c:pt idx="18">
                  <c:v>2037-2038</c:v>
                </c:pt>
              </c:strCache>
            </c:strRef>
          </c:cat>
          <c:val>
            <c:numRef>
              <c:f>Trajectory!$B$12:$T$12</c:f>
              <c:numCache>
                <c:formatCode>General</c:formatCode>
                <c:ptCount val="19"/>
                <c:pt idx="0">
                  <c:v>1863</c:v>
                </c:pt>
                <c:pt idx="1">
                  <c:v>3428</c:v>
                </c:pt>
                <c:pt idx="2">
                  <c:v>4508</c:v>
                </c:pt>
                <c:pt idx="3">
                  <c:v>6366</c:v>
                </c:pt>
                <c:pt idx="4">
                  <c:v>8036</c:v>
                </c:pt>
                <c:pt idx="5">
                  <c:v>9905</c:v>
                </c:pt>
                <c:pt idx="6">
                  <c:v>12553</c:v>
                </c:pt>
                <c:pt idx="7">
                  <c:v>14771</c:v>
                </c:pt>
                <c:pt idx="8">
                  <c:v>18087</c:v>
                </c:pt>
                <c:pt idx="9">
                  <c:v>22419</c:v>
                </c:pt>
                <c:pt idx="10">
                  <c:v>26405</c:v>
                </c:pt>
                <c:pt idx="11">
                  <c:v>31259</c:v>
                </c:pt>
                <c:pt idx="12">
                  <c:v>35650</c:v>
                </c:pt>
                <c:pt idx="13">
                  <c:v>39110</c:v>
                </c:pt>
                <c:pt idx="14">
                  <c:v>41896</c:v>
                </c:pt>
                <c:pt idx="15">
                  <c:v>44011</c:v>
                </c:pt>
                <c:pt idx="16">
                  <c:v>45737</c:v>
                </c:pt>
                <c:pt idx="17">
                  <c:v>46837</c:v>
                </c:pt>
                <c:pt idx="18">
                  <c:v>47937</c:v>
                </c:pt>
              </c:numCache>
            </c:numRef>
          </c:val>
          <c:smooth val="0"/>
          <c:extLst>
            <c:ext xmlns:c16="http://schemas.microsoft.com/office/drawing/2014/chart" uri="{C3380CC4-5D6E-409C-BE32-E72D297353CC}">
              <c16:uniqueId val="{00000001-18F3-4968-9817-70DE0DAAE7C9}"/>
            </c:ext>
          </c:extLst>
        </c:ser>
        <c:dLbls>
          <c:showLegendKey val="0"/>
          <c:showVal val="0"/>
          <c:showCatName val="0"/>
          <c:showSerName val="0"/>
          <c:showPercent val="0"/>
          <c:showBubbleSize val="0"/>
        </c:dLbls>
        <c:smooth val="0"/>
        <c:axId val="845281344"/>
        <c:axId val="845282784"/>
      </c:lineChart>
      <c:catAx>
        <c:axId val="84528134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Trajectory 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5282784"/>
        <c:crosses val="autoZero"/>
        <c:auto val="1"/>
        <c:lblAlgn val="ctr"/>
        <c:lblOffset val="100"/>
        <c:noMultiLvlLbl val="0"/>
      </c:catAx>
      <c:valAx>
        <c:axId val="845282784"/>
        <c:scaling>
          <c:orientation val="minMax"/>
          <c:max val="5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Net Completions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52813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Projections</a:t>
            </a:r>
            <a:r>
              <a:rPr lang="en-GB" baseline="0"/>
              <a:t> by component</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cked"/>
        <c:varyColors val="0"/>
        <c:ser>
          <c:idx val="1"/>
          <c:order val="1"/>
          <c:tx>
            <c:v>Pipe Conv Large</c:v>
          </c:tx>
          <c:spPr>
            <a:solidFill>
              <a:schemeClr val="accent2"/>
            </a:solidFill>
            <a:ln>
              <a:noFill/>
            </a:ln>
            <a:effectLst/>
            <a:sp3d/>
          </c:spPr>
          <c:invertIfNegative val="0"/>
          <c:cat>
            <c:strRef>
              <c:f>'Projections Summary Table'!$G$2:$U$2</c:f>
              <c:strCache>
                <c:ptCount val="15"/>
                <c:pt idx="0">
                  <c:v>2023-2024</c:v>
                </c:pt>
                <c:pt idx="1">
                  <c:v>2024-2025</c:v>
                </c:pt>
                <c:pt idx="2">
                  <c:v>2025-2026</c:v>
                </c:pt>
                <c:pt idx="3">
                  <c:v>2026-2027</c:v>
                </c:pt>
                <c:pt idx="4">
                  <c:v>2027-2028</c:v>
                </c:pt>
                <c:pt idx="5">
                  <c:v>2028-2029</c:v>
                </c:pt>
                <c:pt idx="6">
                  <c:v>2029-2030</c:v>
                </c:pt>
                <c:pt idx="7">
                  <c:v>2030-2031</c:v>
                </c:pt>
                <c:pt idx="8">
                  <c:v>2031-2032</c:v>
                </c:pt>
                <c:pt idx="9">
                  <c:v>2032-2033</c:v>
                </c:pt>
                <c:pt idx="10">
                  <c:v>2033-2034</c:v>
                </c:pt>
                <c:pt idx="11">
                  <c:v>2034-2035</c:v>
                </c:pt>
                <c:pt idx="12">
                  <c:v>2035-2036</c:v>
                </c:pt>
                <c:pt idx="13">
                  <c:v>2036-2037</c:v>
                </c:pt>
                <c:pt idx="14">
                  <c:v>2037-2038</c:v>
                </c:pt>
              </c:strCache>
            </c:strRef>
          </c:cat>
          <c:val>
            <c:numRef>
              <c:f>'Projections Summary Table'!$G$4:$U$4</c:f>
              <c:numCache>
                <c:formatCode>General</c:formatCode>
                <c:ptCount val="15"/>
                <c:pt idx="0">
                  <c:v>1200</c:v>
                </c:pt>
                <c:pt idx="1">
                  <c:v>1269</c:v>
                </c:pt>
                <c:pt idx="2">
                  <c:v>1959</c:v>
                </c:pt>
                <c:pt idx="3">
                  <c:v>1652</c:v>
                </c:pt>
                <c:pt idx="4">
                  <c:v>2043</c:v>
                </c:pt>
                <c:pt idx="5">
                  <c:v>1735</c:v>
                </c:pt>
                <c:pt idx="6">
                  <c:v>1075</c:v>
                </c:pt>
                <c:pt idx="7">
                  <c:v>730</c:v>
                </c:pt>
                <c:pt idx="8">
                  <c:v>512</c:v>
                </c:pt>
                <c:pt idx="9">
                  <c:v>20</c:v>
                </c:pt>
                <c:pt idx="10">
                  <c:v>0</c:v>
                </c:pt>
                <c:pt idx="11">
                  <c:v>0</c:v>
                </c:pt>
                <c:pt idx="12">
                  <c:v>0</c:v>
                </c:pt>
                <c:pt idx="13">
                  <c:v>0</c:v>
                </c:pt>
                <c:pt idx="14">
                  <c:v>0</c:v>
                </c:pt>
              </c:numCache>
            </c:numRef>
          </c:val>
          <c:extLst>
            <c:ext xmlns:c16="http://schemas.microsoft.com/office/drawing/2014/chart" uri="{C3380CC4-5D6E-409C-BE32-E72D297353CC}">
              <c16:uniqueId val="{00000001-0980-400F-93EB-04403641C475}"/>
            </c:ext>
          </c:extLst>
        </c:ser>
        <c:ser>
          <c:idx val="2"/>
          <c:order val="2"/>
          <c:tx>
            <c:v>Pipe NSC</c:v>
          </c:tx>
          <c:spPr>
            <a:solidFill>
              <a:schemeClr val="accent3"/>
            </a:solidFill>
            <a:ln>
              <a:noFill/>
            </a:ln>
            <a:effectLst/>
            <a:sp3d/>
          </c:spPr>
          <c:invertIfNegative val="0"/>
          <c:cat>
            <c:strRef>
              <c:f>'Projections Summary Table'!$G$2:$U$2</c:f>
              <c:strCache>
                <c:ptCount val="15"/>
                <c:pt idx="0">
                  <c:v>2023-2024</c:v>
                </c:pt>
                <c:pt idx="1">
                  <c:v>2024-2025</c:v>
                </c:pt>
                <c:pt idx="2">
                  <c:v>2025-2026</c:v>
                </c:pt>
                <c:pt idx="3">
                  <c:v>2026-2027</c:v>
                </c:pt>
                <c:pt idx="4">
                  <c:v>2027-2028</c:v>
                </c:pt>
                <c:pt idx="5">
                  <c:v>2028-2029</c:v>
                </c:pt>
                <c:pt idx="6">
                  <c:v>2029-2030</c:v>
                </c:pt>
                <c:pt idx="7">
                  <c:v>2030-2031</c:v>
                </c:pt>
                <c:pt idx="8">
                  <c:v>2031-2032</c:v>
                </c:pt>
                <c:pt idx="9">
                  <c:v>2032-2033</c:v>
                </c:pt>
                <c:pt idx="10">
                  <c:v>2033-2034</c:v>
                </c:pt>
                <c:pt idx="11">
                  <c:v>2034-2035</c:v>
                </c:pt>
                <c:pt idx="12">
                  <c:v>2035-2036</c:v>
                </c:pt>
                <c:pt idx="13">
                  <c:v>2036-2037</c:v>
                </c:pt>
                <c:pt idx="14">
                  <c:v>2037-2038</c:v>
                </c:pt>
              </c:strCache>
            </c:strRef>
          </c:cat>
          <c:val>
            <c:numRef>
              <c:f>'Projections Summary Table'!$G$5:$U$5</c:f>
              <c:numCache>
                <c:formatCode>General</c:formatCode>
                <c:ptCount val="15"/>
                <c:pt idx="0">
                  <c:v>0</c:v>
                </c:pt>
                <c:pt idx="1">
                  <c:v>130</c:v>
                </c:pt>
                <c:pt idx="2">
                  <c:v>130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2-0980-400F-93EB-04403641C475}"/>
            </c:ext>
          </c:extLst>
        </c:ser>
        <c:ser>
          <c:idx val="3"/>
          <c:order val="3"/>
          <c:tx>
            <c:v>Pending Large</c:v>
          </c:tx>
          <c:spPr>
            <a:solidFill>
              <a:schemeClr val="accent4"/>
            </a:solidFill>
            <a:ln>
              <a:noFill/>
            </a:ln>
            <a:effectLst/>
            <a:sp3d/>
          </c:spPr>
          <c:invertIfNegative val="0"/>
          <c:cat>
            <c:strRef>
              <c:f>'Projections Summary Table'!$G$2:$U$2</c:f>
              <c:strCache>
                <c:ptCount val="15"/>
                <c:pt idx="0">
                  <c:v>2023-2024</c:v>
                </c:pt>
                <c:pt idx="1">
                  <c:v>2024-2025</c:v>
                </c:pt>
                <c:pt idx="2">
                  <c:v>2025-2026</c:v>
                </c:pt>
                <c:pt idx="3">
                  <c:v>2026-2027</c:v>
                </c:pt>
                <c:pt idx="4">
                  <c:v>2027-2028</c:v>
                </c:pt>
                <c:pt idx="5">
                  <c:v>2028-2029</c:v>
                </c:pt>
                <c:pt idx="6">
                  <c:v>2029-2030</c:v>
                </c:pt>
                <c:pt idx="7">
                  <c:v>2030-2031</c:v>
                </c:pt>
                <c:pt idx="8">
                  <c:v>2031-2032</c:v>
                </c:pt>
                <c:pt idx="9">
                  <c:v>2032-2033</c:v>
                </c:pt>
                <c:pt idx="10">
                  <c:v>2033-2034</c:v>
                </c:pt>
                <c:pt idx="11">
                  <c:v>2034-2035</c:v>
                </c:pt>
                <c:pt idx="12">
                  <c:v>2035-2036</c:v>
                </c:pt>
                <c:pt idx="13">
                  <c:v>2036-2037</c:v>
                </c:pt>
                <c:pt idx="14">
                  <c:v>2037-2038</c:v>
                </c:pt>
              </c:strCache>
            </c:strRef>
          </c:cat>
          <c:val>
            <c:numRef>
              <c:f>'Projections Summary Table'!$G$6:$U$6</c:f>
              <c:numCache>
                <c:formatCode>General</c:formatCode>
                <c:ptCount val="15"/>
                <c:pt idx="0">
                  <c:v>46</c:v>
                </c:pt>
                <c:pt idx="1">
                  <c:v>46</c:v>
                </c:pt>
                <c:pt idx="2">
                  <c:v>135</c:v>
                </c:pt>
                <c:pt idx="3">
                  <c:v>142</c:v>
                </c:pt>
                <c:pt idx="4">
                  <c:v>312</c:v>
                </c:pt>
                <c:pt idx="5">
                  <c:v>366</c:v>
                </c:pt>
                <c:pt idx="6">
                  <c:v>260</c:v>
                </c:pt>
                <c:pt idx="7">
                  <c:v>151</c:v>
                </c:pt>
                <c:pt idx="8">
                  <c:v>151</c:v>
                </c:pt>
                <c:pt idx="9">
                  <c:v>0</c:v>
                </c:pt>
                <c:pt idx="10">
                  <c:v>0</c:v>
                </c:pt>
                <c:pt idx="11">
                  <c:v>0</c:v>
                </c:pt>
                <c:pt idx="12">
                  <c:v>0</c:v>
                </c:pt>
                <c:pt idx="13">
                  <c:v>0</c:v>
                </c:pt>
                <c:pt idx="14">
                  <c:v>0</c:v>
                </c:pt>
              </c:numCache>
            </c:numRef>
          </c:val>
          <c:extLst>
            <c:ext xmlns:c16="http://schemas.microsoft.com/office/drawing/2014/chart" uri="{C3380CC4-5D6E-409C-BE32-E72D297353CC}">
              <c16:uniqueId val="{00000003-0980-400F-93EB-04403641C475}"/>
            </c:ext>
          </c:extLst>
        </c:ser>
        <c:ser>
          <c:idx val="4"/>
          <c:order val="4"/>
          <c:tx>
            <c:v>Pending NSC</c:v>
          </c:tx>
          <c:spPr>
            <a:solidFill>
              <a:schemeClr val="accent5"/>
            </a:solidFill>
            <a:ln>
              <a:noFill/>
            </a:ln>
            <a:effectLst/>
            <a:sp3d/>
          </c:spPr>
          <c:invertIfNegative val="0"/>
          <c:cat>
            <c:strRef>
              <c:f>'Projections Summary Table'!$G$2:$U$2</c:f>
              <c:strCache>
                <c:ptCount val="15"/>
                <c:pt idx="0">
                  <c:v>2023-2024</c:v>
                </c:pt>
                <c:pt idx="1">
                  <c:v>2024-2025</c:v>
                </c:pt>
                <c:pt idx="2">
                  <c:v>2025-2026</c:v>
                </c:pt>
                <c:pt idx="3">
                  <c:v>2026-2027</c:v>
                </c:pt>
                <c:pt idx="4">
                  <c:v>2027-2028</c:v>
                </c:pt>
                <c:pt idx="5">
                  <c:v>2028-2029</c:v>
                </c:pt>
                <c:pt idx="6">
                  <c:v>2029-2030</c:v>
                </c:pt>
                <c:pt idx="7">
                  <c:v>2030-2031</c:v>
                </c:pt>
                <c:pt idx="8">
                  <c:v>2031-2032</c:v>
                </c:pt>
                <c:pt idx="9">
                  <c:v>2032-2033</c:v>
                </c:pt>
                <c:pt idx="10">
                  <c:v>2033-2034</c:v>
                </c:pt>
                <c:pt idx="11">
                  <c:v>2034-2035</c:v>
                </c:pt>
                <c:pt idx="12">
                  <c:v>2035-2036</c:v>
                </c:pt>
                <c:pt idx="13">
                  <c:v>2036-2037</c:v>
                </c:pt>
                <c:pt idx="14">
                  <c:v>2037-2038</c:v>
                </c:pt>
              </c:strCache>
            </c:strRef>
          </c:cat>
          <c:val>
            <c:numRef>
              <c:f>'Projections Summary Table'!$G$7:$U$7</c:f>
              <c:numCache>
                <c:formatCode>General</c:formatCode>
                <c:ptCount val="15"/>
                <c:pt idx="0">
                  <c:v>0</c:v>
                </c:pt>
                <c:pt idx="1">
                  <c:v>0</c:v>
                </c:pt>
                <c:pt idx="2">
                  <c:v>0</c:v>
                </c:pt>
                <c:pt idx="3">
                  <c:v>0</c:v>
                </c:pt>
                <c:pt idx="4">
                  <c:v>0</c:v>
                </c:pt>
                <c:pt idx="5">
                  <c:v>43</c:v>
                </c:pt>
                <c:pt idx="6">
                  <c:v>43</c:v>
                </c:pt>
                <c:pt idx="7">
                  <c:v>43</c:v>
                </c:pt>
                <c:pt idx="8">
                  <c:v>44</c:v>
                </c:pt>
                <c:pt idx="9">
                  <c:v>0</c:v>
                </c:pt>
                <c:pt idx="10">
                  <c:v>0</c:v>
                </c:pt>
                <c:pt idx="11">
                  <c:v>0</c:v>
                </c:pt>
                <c:pt idx="12">
                  <c:v>0</c:v>
                </c:pt>
                <c:pt idx="13">
                  <c:v>0</c:v>
                </c:pt>
                <c:pt idx="14">
                  <c:v>0</c:v>
                </c:pt>
              </c:numCache>
            </c:numRef>
          </c:val>
          <c:extLst>
            <c:ext xmlns:c16="http://schemas.microsoft.com/office/drawing/2014/chart" uri="{C3380CC4-5D6E-409C-BE32-E72D297353CC}">
              <c16:uniqueId val="{00000004-0980-400F-93EB-04403641C475}"/>
            </c:ext>
          </c:extLst>
        </c:ser>
        <c:ser>
          <c:idx val="5"/>
          <c:order val="5"/>
          <c:tx>
            <c:v>Alloc Conv Large</c:v>
          </c:tx>
          <c:spPr>
            <a:solidFill>
              <a:schemeClr val="accent6"/>
            </a:solidFill>
            <a:ln>
              <a:noFill/>
            </a:ln>
            <a:effectLst/>
            <a:sp3d/>
          </c:spPr>
          <c:invertIfNegative val="0"/>
          <c:cat>
            <c:strRef>
              <c:f>'Projections Summary Table'!$G$2:$U$2</c:f>
              <c:strCache>
                <c:ptCount val="15"/>
                <c:pt idx="0">
                  <c:v>2023-2024</c:v>
                </c:pt>
                <c:pt idx="1">
                  <c:v>2024-2025</c:v>
                </c:pt>
                <c:pt idx="2">
                  <c:v>2025-2026</c:v>
                </c:pt>
                <c:pt idx="3">
                  <c:v>2026-2027</c:v>
                </c:pt>
                <c:pt idx="4">
                  <c:v>2027-2028</c:v>
                </c:pt>
                <c:pt idx="5">
                  <c:v>2028-2029</c:v>
                </c:pt>
                <c:pt idx="6">
                  <c:v>2029-2030</c:v>
                </c:pt>
                <c:pt idx="7">
                  <c:v>2030-2031</c:v>
                </c:pt>
                <c:pt idx="8">
                  <c:v>2031-2032</c:v>
                </c:pt>
                <c:pt idx="9">
                  <c:v>2032-2033</c:v>
                </c:pt>
                <c:pt idx="10">
                  <c:v>2033-2034</c:v>
                </c:pt>
                <c:pt idx="11">
                  <c:v>2034-2035</c:v>
                </c:pt>
                <c:pt idx="12">
                  <c:v>2035-2036</c:v>
                </c:pt>
                <c:pt idx="13">
                  <c:v>2036-2037</c:v>
                </c:pt>
                <c:pt idx="14">
                  <c:v>2037-2038</c:v>
                </c:pt>
              </c:strCache>
            </c:strRef>
          </c:cat>
          <c:val>
            <c:numRef>
              <c:f>'Projections Summary Table'!$G$8:$U$8</c:f>
              <c:numCache>
                <c:formatCode>General</c:formatCode>
                <c:ptCount val="15"/>
                <c:pt idx="0">
                  <c:v>0</c:v>
                </c:pt>
                <c:pt idx="1">
                  <c:v>0</c:v>
                </c:pt>
                <c:pt idx="2">
                  <c:v>0</c:v>
                </c:pt>
                <c:pt idx="3">
                  <c:v>0</c:v>
                </c:pt>
                <c:pt idx="4">
                  <c:v>537</c:v>
                </c:pt>
                <c:pt idx="5">
                  <c:v>1589</c:v>
                </c:pt>
                <c:pt idx="6">
                  <c:v>2009</c:v>
                </c:pt>
                <c:pt idx="7">
                  <c:v>3331</c:v>
                </c:pt>
                <c:pt idx="8">
                  <c:v>2870</c:v>
                </c:pt>
                <c:pt idx="9">
                  <c:v>2624</c:v>
                </c:pt>
                <c:pt idx="10">
                  <c:v>1969</c:v>
                </c:pt>
                <c:pt idx="11">
                  <c:v>1297</c:v>
                </c:pt>
                <c:pt idx="12">
                  <c:v>926</c:v>
                </c:pt>
                <c:pt idx="13">
                  <c:v>378</c:v>
                </c:pt>
                <c:pt idx="14">
                  <c:v>378</c:v>
                </c:pt>
              </c:numCache>
            </c:numRef>
          </c:val>
          <c:extLst>
            <c:ext xmlns:c16="http://schemas.microsoft.com/office/drawing/2014/chart" uri="{C3380CC4-5D6E-409C-BE32-E72D297353CC}">
              <c16:uniqueId val="{00000005-0980-400F-93EB-04403641C475}"/>
            </c:ext>
          </c:extLst>
        </c:ser>
        <c:ser>
          <c:idx val="6"/>
          <c:order val="6"/>
          <c:tx>
            <c:v>Alloc NSC</c:v>
          </c:tx>
          <c:spPr>
            <a:solidFill>
              <a:schemeClr val="accent1">
                <a:lumMod val="60000"/>
              </a:schemeClr>
            </a:solidFill>
            <a:ln>
              <a:noFill/>
            </a:ln>
            <a:effectLst/>
            <a:sp3d/>
          </c:spPr>
          <c:invertIfNegative val="0"/>
          <c:cat>
            <c:strRef>
              <c:f>'Projections Summary Table'!$G$2:$U$2</c:f>
              <c:strCache>
                <c:ptCount val="15"/>
                <c:pt idx="0">
                  <c:v>2023-2024</c:v>
                </c:pt>
                <c:pt idx="1">
                  <c:v>2024-2025</c:v>
                </c:pt>
                <c:pt idx="2">
                  <c:v>2025-2026</c:v>
                </c:pt>
                <c:pt idx="3">
                  <c:v>2026-2027</c:v>
                </c:pt>
                <c:pt idx="4">
                  <c:v>2027-2028</c:v>
                </c:pt>
                <c:pt idx="5">
                  <c:v>2028-2029</c:v>
                </c:pt>
                <c:pt idx="6">
                  <c:v>2029-2030</c:v>
                </c:pt>
                <c:pt idx="7">
                  <c:v>2030-2031</c:v>
                </c:pt>
                <c:pt idx="8">
                  <c:v>2031-2032</c:v>
                </c:pt>
                <c:pt idx="9">
                  <c:v>2032-2033</c:v>
                </c:pt>
                <c:pt idx="10">
                  <c:v>2033-2034</c:v>
                </c:pt>
                <c:pt idx="11">
                  <c:v>2034-2035</c:v>
                </c:pt>
                <c:pt idx="12">
                  <c:v>2035-2036</c:v>
                </c:pt>
                <c:pt idx="13">
                  <c:v>2036-2037</c:v>
                </c:pt>
                <c:pt idx="14">
                  <c:v>2037-2038</c:v>
                </c:pt>
              </c:strCache>
            </c:strRef>
          </c:cat>
          <c:val>
            <c:numRef>
              <c:f>'Projections Summary Table'!$G$9:$U$9</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6-0980-400F-93EB-04403641C475}"/>
            </c:ext>
          </c:extLst>
        </c:ser>
        <c:ser>
          <c:idx val="7"/>
          <c:order val="7"/>
          <c:tx>
            <c:v>Windfall Conv Large</c:v>
          </c:tx>
          <c:spPr>
            <a:solidFill>
              <a:schemeClr val="accent2">
                <a:lumMod val="60000"/>
              </a:schemeClr>
            </a:solidFill>
            <a:ln>
              <a:noFill/>
            </a:ln>
            <a:effectLst/>
            <a:sp3d/>
          </c:spPr>
          <c:invertIfNegative val="0"/>
          <c:cat>
            <c:strRef>
              <c:f>'Projections Summary Table'!$G$2:$U$2</c:f>
              <c:strCache>
                <c:ptCount val="15"/>
                <c:pt idx="0">
                  <c:v>2023-2024</c:v>
                </c:pt>
                <c:pt idx="1">
                  <c:v>2024-2025</c:v>
                </c:pt>
                <c:pt idx="2">
                  <c:v>2025-2026</c:v>
                </c:pt>
                <c:pt idx="3">
                  <c:v>2026-2027</c:v>
                </c:pt>
                <c:pt idx="4">
                  <c:v>2027-2028</c:v>
                </c:pt>
                <c:pt idx="5">
                  <c:v>2028-2029</c:v>
                </c:pt>
                <c:pt idx="6">
                  <c:v>2029-2030</c:v>
                </c:pt>
                <c:pt idx="7">
                  <c:v>2030-2031</c:v>
                </c:pt>
                <c:pt idx="8">
                  <c:v>2031-2032</c:v>
                </c:pt>
                <c:pt idx="9">
                  <c:v>2032-2033</c:v>
                </c:pt>
                <c:pt idx="10">
                  <c:v>2033-2034</c:v>
                </c:pt>
                <c:pt idx="11">
                  <c:v>2034-2035</c:v>
                </c:pt>
                <c:pt idx="12">
                  <c:v>2035-2036</c:v>
                </c:pt>
                <c:pt idx="13">
                  <c:v>2036-2037</c:v>
                </c:pt>
                <c:pt idx="14">
                  <c:v>2037-2038</c:v>
                </c:pt>
              </c:strCache>
            </c:strRef>
          </c:cat>
          <c:val>
            <c:numRef>
              <c:f>'Projections Summary Table'!$G$10:$U$10</c:f>
              <c:numCache>
                <c:formatCode>General</c:formatCode>
                <c:ptCount val="15"/>
                <c:pt idx="0">
                  <c:v>0</c:v>
                </c:pt>
                <c:pt idx="1">
                  <c:v>0</c:v>
                </c:pt>
                <c:pt idx="2">
                  <c:v>0</c:v>
                </c:pt>
                <c:pt idx="3">
                  <c:v>0</c:v>
                </c:pt>
                <c:pt idx="4">
                  <c:v>0</c:v>
                </c:pt>
                <c:pt idx="5">
                  <c:v>175</c:v>
                </c:pt>
                <c:pt idx="6">
                  <c:v>175</c:v>
                </c:pt>
                <c:pt idx="7">
                  <c:v>175</c:v>
                </c:pt>
                <c:pt idx="8">
                  <c:v>390</c:v>
                </c:pt>
                <c:pt idx="9">
                  <c:v>392</c:v>
                </c:pt>
                <c:pt idx="10">
                  <c:v>393</c:v>
                </c:pt>
                <c:pt idx="11">
                  <c:v>394</c:v>
                </c:pt>
                <c:pt idx="12">
                  <c:v>376</c:v>
                </c:pt>
                <c:pt idx="13">
                  <c:v>298</c:v>
                </c:pt>
                <c:pt idx="14">
                  <c:v>298</c:v>
                </c:pt>
              </c:numCache>
            </c:numRef>
          </c:val>
          <c:extLst>
            <c:ext xmlns:c16="http://schemas.microsoft.com/office/drawing/2014/chart" uri="{C3380CC4-5D6E-409C-BE32-E72D297353CC}">
              <c16:uniqueId val="{00000007-0980-400F-93EB-04403641C475}"/>
            </c:ext>
          </c:extLst>
        </c:ser>
        <c:ser>
          <c:idx val="8"/>
          <c:order val="8"/>
          <c:tx>
            <c:v>Small Sites</c:v>
          </c:tx>
          <c:spPr>
            <a:solidFill>
              <a:schemeClr val="accent3">
                <a:lumMod val="60000"/>
              </a:schemeClr>
            </a:solidFill>
            <a:ln>
              <a:noFill/>
            </a:ln>
            <a:effectLst/>
            <a:sp3d/>
          </c:spPr>
          <c:invertIfNegative val="0"/>
          <c:val>
            <c:numRef>
              <c:f>'Projections Summary Table'!$G$11:$U$11</c:f>
              <c:numCache>
                <c:formatCode>General</c:formatCode>
                <c:ptCount val="15"/>
                <c:pt idx="0">
                  <c:v>424</c:v>
                </c:pt>
                <c:pt idx="1">
                  <c:v>424</c:v>
                </c:pt>
                <c:pt idx="2">
                  <c:v>424</c:v>
                </c:pt>
                <c:pt idx="3">
                  <c:v>424</c:v>
                </c:pt>
                <c:pt idx="4">
                  <c:v>424</c:v>
                </c:pt>
                <c:pt idx="5">
                  <c:v>424</c:v>
                </c:pt>
                <c:pt idx="6">
                  <c:v>424</c:v>
                </c:pt>
                <c:pt idx="7">
                  <c:v>424</c:v>
                </c:pt>
                <c:pt idx="8">
                  <c:v>424</c:v>
                </c:pt>
                <c:pt idx="9">
                  <c:v>424</c:v>
                </c:pt>
                <c:pt idx="10">
                  <c:v>424</c:v>
                </c:pt>
                <c:pt idx="11">
                  <c:v>424</c:v>
                </c:pt>
                <c:pt idx="12">
                  <c:v>424</c:v>
                </c:pt>
                <c:pt idx="13">
                  <c:v>424</c:v>
                </c:pt>
                <c:pt idx="14">
                  <c:v>424</c:v>
                </c:pt>
              </c:numCache>
            </c:numRef>
          </c:val>
          <c:extLst>
            <c:ext xmlns:c16="http://schemas.microsoft.com/office/drawing/2014/chart" uri="{C3380CC4-5D6E-409C-BE32-E72D297353CC}">
              <c16:uniqueId val="{00000002-61C6-42DE-B90A-0A29B5F29C55}"/>
            </c:ext>
          </c:extLst>
        </c:ser>
        <c:dLbls>
          <c:showLegendKey val="0"/>
          <c:showVal val="0"/>
          <c:showCatName val="0"/>
          <c:showSerName val="0"/>
          <c:showPercent val="0"/>
          <c:showBubbleSize val="0"/>
        </c:dLbls>
        <c:gapWidth val="150"/>
        <c:shape val="box"/>
        <c:axId val="776499088"/>
        <c:axId val="776499808"/>
        <c:axId val="0"/>
        <c:extLst>
          <c:ext xmlns:c15="http://schemas.microsoft.com/office/drawing/2012/chart" uri="{02D57815-91ED-43cb-92C2-25804820EDAC}">
            <c15:filteredBarSeries>
              <c15:ser>
                <c:idx val="0"/>
                <c:order val="0"/>
                <c:tx>
                  <c:strRef>
                    <c:extLst>
                      <c:ext uri="{02D57815-91ED-43cb-92C2-25804820EDAC}">
                        <c15:formulaRef>
                          <c15:sqref> </c15:sqref>
                        </c15:formulaRef>
                      </c:ext>
                    </c:extLst>
                  </c:strRef>
                </c:tx>
                <c:spPr>
                  <a:solidFill>
                    <a:schemeClr val="accent1"/>
                  </a:solidFill>
                  <a:ln>
                    <a:noFill/>
                  </a:ln>
                  <a:effectLst/>
                  <a:sp3d/>
                </c:spPr>
                <c:invertIfNegative val="0"/>
                <c:cat>
                  <c:strRef>
                    <c:extLst>
                      <c:ext uri="{02D57815-91ED-43cb-92C2-25804820EDAC}">
                        <c15:formulaRef>
                          <c15:sqref>'Projections Summary Table'!$G$2:$U$2</c15:sqref>
                        </c15:formulaRef>
                      </c:ext>
                    </c:extLst>
                    <c:strCache>
                      <c:ptCount val="15"/>
                      <c:pt idx="0">
                        <c:v>2023-2024</c:v>
                      </c:pt>
                      <c:pt idx="1">
                        <c:v>2024-2025</c:v>
                      </c:pt>
                      <c:pt idx="2">
                        <c:v>2025-2026</c:v>
                      </c:pt>
                      <c:pt idx="3">
                        <c:v>2026-2027</c:v>
                      </c:pt>
                      <c:pt idx="4">
                        <c:v>2027-2028</c:v>
                      </c:pt>
                      <c:pt idx="5">
                        <c:v>2028-2029</c:v>
                      </c:pt>
                      <c:pt idx="6">
                        <c:v>2029-2030</c:v>
                      </c:pt>
                      <c:pt idx="7">
                        <c:v>2030-2031</c:v>
                      </c:pt>
                      <c:pt idx="8">
                        <c:v>2031-2032</c:v>
                      </c:pt>
                      <c:pt idx="9">
                        <c:v>2032-2033</c:v>
                      </c:pt>
                      <c:pt idx="10">
                        <c:v>2033-2034</c:v>
                      </c:pt>
                      <c:pt idx="11">
                        <c:v>2034-2035</c:v>
                      </c:pt>
                      <c:pt idx="12">
                        <c:v>2035-2036</c:v>
                      </c:pt>
                      <c:pt idx="13">
                        <c:v>2036-2037</c:v>
                      </c:pt>
                      <c:pt idx="14">
                        <c:v>2037-2038</c:v>
                      </c:pt>
                    </c:strCache>
                  </c:strRef>
                </c:cat>
                <c:val>
                  <c:numRef>
                    <c:extLst>
                      <c:ext uri="{02D57815-91ED-43cb-92C2-25804820EDAC}">
                        <c15:formulaRef>
                          <c15:sqref>'Projections Summary Table'!$F$3:$T$3</c15:sqref>
                        </c15:formulaRef>
                      </c:ext>
                    </c:extLst>
                    <c:numCache>
                      <c:formatCode>General</c:formatCode>
                      <c:ptCount val="15"/>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numCache>
                  </c:numRef>
                </c:val>
                <c:extLst>
                  <c:ext xmlns:c16="http://schemas.microsoft.com/office/drawing/2014/chart" uri="{C3380CC4-5D6E-409C-BE32-E72D297353CC}">
                    <c16:uniqueId val="{00000000-0980-400F-93EB-04403641C475}"/>
                  </c:ext>
                </c:extLst>
              </c15:ser>
            </c15:filteredBarSeries>
          </c:ext>
        </c:extLst>
      </c:bar3DChart>
      <c:catAx>
        <c:axId val="77649908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6499808"/>
        <c:crosses val="autoZero"/>
        <c:auto val="1"/>
        <c:lblAlgn val="ctr"/>
        <c:lblOffset val="100"/>
        <c:noMultiLvlLbl val="0"/>
      </c:catAx>
      <c:valAx>
        <c:axId val="77649980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64990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480784</xdr:colOff>
      <xdr:row>22</xdr:row>
      <xdr:rowOff>187552</xdr:rowOff>
    </xdr:from>
    <xdr:to>
      <xdr:col>16</xdr:col>
      <xdr:colOff>177799</xdr:colOff>
      <xdr:row>73</xdr:row>
      <xdr:rowOff>63500</xdr:rowOff>
    </xdr:to>
    <xdr:graphicFrame macro="">
      <xdr:nvGraphicFramePr>
        <xdr:cNvPr id="4" name="Chart 3">
          <a:extLst>
            <a:ext uri="{FF2B5EF4-FFF2-40B4-BE49-F238E27FC236}">
              <a16:creationId xmlns:a16="http://schemas.microsoft.com/office/drawing/2014/main" id="{158141FB-0917-EDF3-1B6F-3BF8D139D50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385536</xdr:colOff>
      <xdr:row>75</xdr:row>
      <xdr:rowOff>63501</xdr:rowOff>
    </xdr:from>
    <xdr:to>
      <xdr:col>16</xdr:col>
      <xdr:colOff>165100</xdr:colOff>
      <xdr:row>127</xdr:row>
      <xdr:rowOff>152401</xdr:rowOff>
    </xdr:to>
    <xdr:graphicFrame macro="">
      <xdr:nvGraphicFramePr>
        <xdr:cNvPr id="5" name="Chart 4">
          <a:extLst>
            <a:ext uri="{FF2B5EF4-FFF2-40B4-BE49-F238E27FC236}">
              <a16:creationId xmlns:a16="http://schemas.microsoft.com/office/drawing/2014/main" id="{8C7F0B9A-8F4E-BFFF-3BE9-2522990B955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319086</xdr:colOff>
      <xdr:row>17</xdr:row>
      <xdr:rowOff>185736</xdr:rowOff>
    </xdr:from>
    <xdr:to>
      <xdr:col>6</xdr:col>
      <xdr:colOff>600075</xdr:colOff>
      <xdr:row>53</xdr:row>
      <xdr:rowOff>9525</xdr:rowOff>
    </xdr:to>
    <xdr:graphicFrame macro="">
      <xdr:nvGraphicFramePr>
        <xdr:cNvPr id="2" name="Chart 1">
          <a:extLst>
            <a:ext uri="{FF2B5EF4-FFF2-40B4-BE49-F238E27FC236}">
              <a16:creationId xmlns:a16="http://schemas.microsoft.com/office/drawing/2014/main" id="{DE8FF929-8186-BE6F-991D-5433AB2142C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ealingcouncil.sharepoint.com/sites/REG19/Shared%20Documents/General/02%20-%20SITES/Capacity%20assessment/Capacity%20Workbooks_Revised%20for%20Reg%2019/Northolt_Capacity%20Workbook.xlsx" TargetMode="External"/><Relationship Id="rId1" Type="http://schemas.openxmlformats.org/officeDocument/2006/relationships/externalLinkPath" Target="/sites/REG19/Shared%20Documents/General/02%20-%20SITES/Site%20Selection%20Stage%203%20-%20Capacity%20assessment/Capacity%20Workbooks_Revised%20for%20Reg%2019/Northolt_Capacity%20Workbo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HRdoUw4Je0eqSHSfET8C99V8sDqSKU1GjQeW9-nq39YQscfYmIXcQYN81WFmd8lm" itemId="01EP4FX4WDFK3PO5OVH5BZ6HSQBDKXILXR">
      <xxl21:absoluteUrl r:id="rId2"/>
    </xxl21:alternateUrls>
    <sheetNames>
      <sheetName val="Total Units"/>
      <sheetName val="Summary_Northolt"/>
      <sheetName val="Northolt"/>
      <sheetName val="Sites Data_Northolt"/>
      <sheetName val="Sites Adjusted"/>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C73E2-CE03-4EA8-8C8C-2C3B8F8B90ED}">
  <dimension ref="A1:C1"/>
  <sheetViews>
    <sheetView workbookViewId="0">
      <selection activeCell="B2" sqref="B2"/>
    </sheetView>
  </sheetViews>
  <sheetFormatPr defaultRowHeight="15" x14ac:dyDescent="0.25"/>
  <sheetData>
    <row r="1" spans="1:3" x14ac:dyDescent="0.25">
      <c r="A1" t="s">
        <v>391</v>
      </c>
      <c r="B1">
        <v>1.2</v>
      </c>
      <c r="C1" s="151">
        <v>45231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11A96-5ABF-4E36-A2AE-590566E212BA}">
  <sheetPr>
    <tabColor rgb="FFC00000"/>
  </sheetPr>
  <dimension ref="A3:T22"/>
  <sheetViews>
    <sheetView tabSelected="1" topLeftCell="A7" zoomScale="59" zoomScaleNormal="59" workbookViewId="0">
      <selection activeCell="S88" sqref="S88"/>
    </sheetView>
  </sheetViews>
  <sheetFormatPr defaultRowHeight="15" x14ac:dyDescent="0.25"/>
  <cols>
    <col min="1" max="1" width="67.5703125" bestFit="1" customWidth="1"/>
    <col min="2" max="4" width="14.42578125" bestFit="1" customWidth="1"/>
    <col min="5" max="12" width="14.85546875" bestFit="1" customWidth="1"/>
    <col min="13" max="14" width="14.42578125" bestFit="1" customWidth="1"/>
    <col min="15" max="20" width="14.85546875" bestFit="1" customWidth="1"/>
  </cols>
  <sheetData>
    <row r="3" spans="1:20" x14ac:dyDescent="0.25">
      <c r="B3" s="410" t="s">
        <v>0</v>
      </c>
      <c r="C3" s="410"/>
      <c r="D3" s="410"/>
      <c r="E3" s="410"/>
      <c r="F3" s="410"/>
      <c r="G3" s="410"/>
      <c r="H3" s="410"/>
      <c r="I3" s="410"/>
      <c r="J3" s="410"/>
      <c r="K3" s="410"/>
    </row>
    <row r="4" spans="1:20" ht="15.75" thickBot="1" x14ac:dyDescent="0.3">
      <c r="F4" s="411" t="s">
        <v>386</v>
      </c>
      <c r="G4" s="411"/>
      <c r="H4" s="411"/>
      <c r="I4" s="411"/>
      <c r="J4" s="411"/>
    </row>
    <row r="5" spans="1:20" ht="15.75" thickBot="1" x14ac:dyDescent="0.3">
      <c r="A5" s="38"/>
      <c r="B5" s="130" t="s">
        <v>1</v>
      </c>
      <c r="C5" s="130" t="s">
        <v>2</v>
      </c>
      <c r="D5" s="131" t="s">
        <v>3</v>
      </c>
      <c r="E5" s="135" t="s">
        <v>4</v>
      </c>
      <c r="F5" s="136" t="s">
        <v>5</v>
      </c>
      <c r="G5" s="136" t="s">
        <v>6</v>
      </c>
      <c r="H5" s="136" t="s">
        <v>7</v>
      </c>
      <c r="I5" s="136" t="s">
        <v>8</v>
      </c>
      <c r="J5" s="136" t="s">
        <v>9</v>
      </c>
      <c r="K5" s="137" t="s">
        <v>10</v>
      </c>
      <c r="L5" s="137" t="s">
        <v>11</v>
      </c>
      <c r="M5" s="137" t="s">
        <v>12</v>
      </c>
      <c r="N5" s="137" t="s">
        <v>13</v>
      </c>
      <c r="O5" s="137" t="s">
        <v>14</v>
      </c>
      <c r="P5" s="144" t="s">
        <v>15</v>
      </c>
      <c r="Q5" s="144" t="s">
        <v>16</v>
      </c>
      <c r="R5" s="144" t="s">
        <v>17</v>
      </c>
      <c r="S5" s="144" t="s">
        <v>18</v>
      </c>
      <c r="T5" s="144" t="s">
        <v>387</v>
      </c>
    </row>
    <row r="6" spans="1:20" ht="15.75" thickBot="1" x14ac:dyDescent="0.3">
      <c r="A6" s="43" t="s">
        <v>19</v>
      </c>
      <c r="B6" s="132">
        <v>-3</v>
      </c>
      <c r="C6" s="133">
        <v>-2</v>
      </c>
      <c r="D6" s="134">
        <v>-1</v>
      </c>
      <c r="E6" s="135">
        <v>0</v>
      </c>
      <c r="F6" s="136">
        <v>1</v>
      </c>
      <c r="G6" s="136">
        <v>2</v>
      </c>
      <c r="H6" s="136">
        <v>3</v>
      </c>
      <c r="I6" s="136">
        <v>4</v>
      </c>
      <c r="J6" s="136">
        <v>5</v>
      </c>
      <c r="K6" s="137">
        <v>6</v>
      </c>
      <c r="L6" s="137">
        <v>7</v>
      </c>
      <c r="M6" s="137">
        <v>8</v>
      </c>
      <c r="N6" s="137">
        <v>9</v>
      </c>
      <c r="O6" s="137">
        <v>10</v>
      </c>
      <c r="P6" s="144">
        <v>11</v>
      </c>
      <c r="Q6" s="144">
        <v>12</v>
      </c>
      <c r="R6" s="144">
        <v>13</v>
      </c>
      <c r="S6" s="144">
        <v>14</v>
      </c>
      <c r="T6" s="144">
        <v>15</v>
      </c>
    </row>
    <row r="7" spans="1:20" ht="15.75" thickBot="1" x14ac:dyDescent="0.3">
      <c r="A7" s="85" t="s">
        <v>20</v>
      </c>
      <c r="B7" s="54">
        <v>2157</v>
      </c>
      <c r="C7" s="55">
        <v>2157</v>
      </c>
      <c r="D7" s="55">
        <v>2157</v>
      </c>
      <c r="E7" s="55">
        <v>2157</v>
      </c>
      <c r="F7" s="55">
        <v>2157</v>
      </c>
      <c r="G7" s="56">
        <v>2157</v>
      </c>
      <c r="H7" s="57">
        <v>2157</v>
      </c>
      <c r="I7" s="57">
        <v>2157</v>
      </c>
      <c r="J7" s="57">
        <v>2157</v>
      </c>
      <c r="K7" s="57">
        <v>2157</v>
      </c>
      <c r="L7" s="59">
        <v>2157</v>
      </c>
      <c r="M7" s="59">
        <v>2157</v>
      </c>
      <c r="N7" s="59">
        <v>2157</v>
      </c>
      <c r="O7" s="59">
        <v>2157</v>
      </c>
      <c r="P7" s="59">
        <v>2157</v>
      </c>
      <c r="Q7" s="59">
        <v>2157</v>
      </c>
      <c r="R7" s="59">
        <v>2157</v>
      </c>
      <c r="S7" s="59">
        <v>2157</v>
      </c>
      <c r="T7" s="59">
        <v>2157</v>
      </c>
    </row>
    <row r="8" spans="1:20" ht="15.75" thickBot="1" x14ac:dyDescent="0.3">
      <c r="A8" s="86" t="s">
        <v>21</v>
      </c>
      <c r="B8" s="55">
        <v>2157</v>
      </c>
      <c r="C8" s="55">
        <f>B7+B8</f>
        <v>4314</v>
      </c>
      <c r="D8" s="55">
        <f t="shared" ref="D8:T8" si="0">C7+C8</f>
        <v>6471</v>
      </c>
      <c r="E8" s="55">
        <f t="shared" si="0"/>
        <v>8628</v>
      </c>
      <c r="F8" s="55">
        <f t="shared" si="0"/>
        <v>10785</v>
      </c>
      <c r="G8" s="55">
        <f t="shared" si="0"/>
        <v>12942</v>
      </c>
      <c r="H8" s="55">
        <f t="shared" si="0"/>
        <v>15099</v>
      </c>
      <c r="I8" s="55">
        <f t="shared" si="0"/>
        <v>17256</v>
      </c>
      <c r="J8" s="55">
        <f t="shared" si="0"/>
        <v>19413</v>
      </c>
      <c r="K8" s="55">
        <f t="shared" si="0"/>
        <v>21570</v>
      </c>
      <c r="L8" s="55">
        <f t="shared" si="0"/>
        <v>23727</v>
      </c>
      <c r="M8" s="55">
        <f t="shared" si="0"/>
        <v>25884</v>
      </c>
      <c r="N8" s="55">
        <f t="shared" si="0"/>
        <v>28041</v>
      </c>
      <c r="O8" s="55">
        <f t="shared" si="0"/>
        <v>30198</v>
      </c>
      <c r="P8" s="55">
        <f t="shared" si="0"/>
        <v>32355</v>
      </c>
      <c r="Q8" s="55">
        <f t="shared" si="0"/>
        <v>34512</v>
      </c>
      <c r="R8" s="55">
        <f t="shared" si="0"/>
        <v>36669</v>
      </c>
      <c r="S8" s="55">
        <f t="shared" si="0"/>
        <v>38826</v>
      </c>
      <c r="T8" s="55">
        <f t="shared" si="0"/>
        <v>40983</v>
      </c>
    </row>
    <row r="9" spans="1:20" ht="15.75" thickBot="1" x14ac:dyDescent="0.3">
      <c r="A9" s="87" t="s">
        <v>22</v>
      </c>
      <c r="B9" s="59" cm="1">
        <f t="array" ref="B9:C9">'Completions Total'!B8:C8</f>
        <v>1863</v>
      </c>
      <c r="C9" s="59">
        <v>1565</v>
      </c>
      <c r="D9" s="59">
        <f>'Completions Total'!D8</f>
        <v>1080</v>
      </c>
    </row>
    <row r="10" spans="1:20" ht="15.75" thickBot="1" x14ac:dyDescent="0.3">
      <c r="A10" s="297" t="s">
        <v>23</v>
      </c>
      <c r="E10" s="55">
        <f>'Completions Total'!$E$8</f>
        <v>1858</v>
      </c>
    </row>
    <row r="11" spans="1:20" ht="15.75" thickBot="1" x14ac:dyDescent="0.3">
      <c r="A11" s="298" t="s">
        <v>24</v>
      </c>
      <c r="F11" s="55" cm="1">
        <f t="array" ref="F11:T11">'Projections Summary Table'!G16:U16</f>
        <v>1670</v>
      </c>
      <c r="G11" s="142">
        <v>1869</v>
      </c>
      <c r="H11" s="60">
        <v>2648</v>
      </c>
      <c r="I11" s="60">
        <v>2218</v>
      </c>
      <c r="J11" s="60">
        <v>3316</v>
      </c>
      <c r="K11" s="60">
        <v>4332</v>
      </c>
      <c r="L11" s="61">
        <v>3986</v>
      </c>
      <c r="M11" s="60">
        <v>4854</v>
      </c>
      <c r="N11" s="60">
        <v>4391</v>
      </c>
      <c r="O11" s="60">
        <v>3460</v>
      </c>
      <c r="P11" s="61">
        <v>2786</v>
      </c>
      <c r="Q11" s="60">
        <v>2115</v>
      </c>
      <c r="R11" s="60">
        <v>1726</v>
      </c>
      <c r="S11" s="60">
        <v>1100</v>
      </c>
      <c r="T11" s="60">
        <v>1100</v>
      </c>
    </row>
    <row r="12" spans="1:20" ht="15.75" thickBot="1" x14ac:dyDescent="0.3">
      <c r="A12" s="299" t="s">
        <v>25</v>
      </c>
      <c r="B12" s="60">
        <v>1863</v>
      </c>
      <c r="C12" s="61">
        <f>B12+C9+C10+C11</f>
        <v>3428</v>
      </c>
      <c r="D12" s="61">
        <f>C12+D9+D10+D11</f>
        <v>4508</v>
      </c>
      <c r="E12" s="55">
        <f>D12+E9+E10+E11</f>
        <v>6366</v>
      </c>
      <c r="F12" s="61">
        <f>E12+F9+F10+F11</f>
        <v>8036</v>
      </c>
      <c r="G12" s="61">
        <f t="shared" ref="G12:T12" si="1">F12+G9+G10+G11</f>
        <v>9905</v>
      </c>
      <c r="H12" s="61">
        <f t="shared" si="1"/>
        <v>12553</v>
      </c>
      <c r="I12" s="61">
        <f t="shared" si="1"/>
        <v>14771</v>
      </c>
      <c r="J12" s="61">
        <f t="shared" si="1"/>
        <v>18087</v>
      </c>
      <c r="K12" s="61">
        <f t="shared" si="1"/>
        <v>22419</v>
      </c>
      <c r="L12" s="61">
        <f t="shared" si="1"/>
        <v>26405</v>
      </c>
      <c r="M12" s="61">
        <f t="shared" si="1"/>
        <v>31259</v>
      </c>
      <c r="N12" s="61">
        <f t="shared" si="1"/>
        <v>35650</v>
      </c>
      <c r="O12" s="61">
        <f t="shared" si="1"/>
        <v>39110</v>
      </c>
      <c r="P12" s="61">
        <f t="shared" si="1"/>
        <v>41896</v>
      </c>
      <c r="Q12" s="61">
        <f t="shared" si="1"/>
        <v>44011</v>
      </c>
      <c r="R12" s="61">
        <f t="shared" si="1"/>
        <v>45737</v>
      </c>
      <c r="S12" s="61">
        <f t="shared" si="1"/>
        <v>46837</v>
      </c>
      <c r="T12" s="61">
        <f t="shared" si="1"/>
        <v>47937</v>
      </c>
    </row>
    <row r="13" spans="1:20" ht="15.75" thickBot="1" x14ac:dyDescent="0.3">
      <c r="A13" s="62" t="s">
        <v>26</v>
      </c>
      <c r="B13" s="54">
        <f>B9+B10+B11-B7</f>
        <v>-294</v>
      </c>
      <c r="C13" s="54">
        <f t="shared" ref="C13:T13" si="2">C9+C10+C11-C7</f>
        <v>-592</v>
      </c>
      <c r="D13" s="54">
        <f>D9+D10+D11-D7</f>
        <v>-1077</v>
      </c>
      <c r="E13" s="54">
        <f>E9+E10+E11-E7</f>
        <v>-299</v>
      </c>
      <c r="F13" s="54">
        <f>F9+F10+F11-F7</f>
        <v>-487</v>
      </c>
      <c r="G13" s="54">
        <f t="shared" si="2"/>
        <v>-288</v>
      </c>
      <c r="H13" s="54">
        <f t="shared" si="2"/>
        <v>491</v>
      </c>
      <c r="I13" s="54">
        <f t="shared" si="2"/>
        <v>61</v>
      </c>
      <c r="J13" s="54">
        <f t="shared" si="2"/>
        <v>1159</v>
      </c>
      <c r="K13" s="54">
        <f t="shared" si="2"/>
        <v>2175</v>
      </c>
      <c r="L13" s="54">
        <f t="shared" si="2"/>
        <v>1829</v>
      </c>
      <c r="M13" s="54">
        <f t="shared" si="2"/>
        <v>2697</v>
      </c>
      <c r="N13" s="54">
        <f t="shared" si="2"/>
        <v>2234</v>
      </c>
      <c r="O13" s="54">
        <f t="shared" si="2"/>
        <v>1303</v>
      </c>
      <c r="P13" s="54">
        <f t="shared" si="2"/>
        <v>629</v>
      </c>
      <c r="Q13" s="54">
        <f t="shared" si="2"/>
        <v>-42</v>
      </c>
      <c r="R13" s="54">
        <f t="shared" si="2"/>
        <v>-431</v>
      </c>
      <c r="S13" s="54">
        <f t="shared" si="2"/>
        <v>-1057</v>
      </c>
      <c r="T13" s="54">
        <f t="shared" si="2"/>
        <v>-1057</v>
      </c>
    </row>
    <row r="14" spans="1:20" ht="15.75" thickBot="1" x14ac:dyDescent="0.3">
      <c r="A14" s="63" t="s">
        <v>27</v>
      </c>
      <c r="B14" s="54">
        <f>B12-B8</f>
        <v>-294</v>
      </c>
      <c r="C14" s="54">
        <f t="shared" ref="C14:T14" si="3">C12-C8</f>
        <v>-886</v>
      </c>
      <c r="D14" s="54">
        <f t="shared" si="3"/>
        <v>-1963</v>
      </c>
      <c r="E14" s="54">
        <f t="shared" si="3"/>
        <v>-2262</v>
      </c>
      <c r="F14" s="54">
        <f t="shared" si="3"/>
        <v>-2749</v>
      </c>
      <c r="G14" s="54">
        <f t="shared" si="3"/>
        <v>-3037</v>
      </c>
      <c r="H14" s="54">
        <f t="shared" si="3"/>
        <v>-2546</v>
      </c>
      <c r="I14" s="54">
        <f t="shared" si="3"/>
        <v>-2485</v>
      </c>
      <c r="J14" s="54">
        <f t="shared" si="3"/>
        <v>-1326</v>
      </c>
      <c r="K14" s="54">
        <f t="shared" si="3"/>
        <v>849</v>
      </c>
      <c r="L14" s="54">
        <f t="shared" si="3"/>
        <v>2678</v>
      </c>
      <c r="M14" s="54">
        <f t="shared" si="3"/>
        <v>5375</v>
      </c>
      <c r="N14" s="54">
        <f t="shared" si="3"/>
        <v>7609</v>
      </c>
      <c r="O14" s="54">
        <f t="shared" si="3"/>
        <v>8912</v>
      </c>
      <c r="P14" s="54">
        <f t="shared" si="3"/>
        <v>9541</v>
      </c>
      <c r="Q14" s="54">
        <f t="shared" si="3"/>
        <v>9499</v>
      </c>
      <c r="R14" s="54">
        <f t="shared" si="3"/>
        <v>9068</v>
      </c>
      <c r="S14" s="54">
        <f t="shared" si="3"/>
        <v>8011</v>
      </c>
      <c r="T14" s="54">
        <f t="shared" si="3"/>
        <v>6954</v>
      </c>
    </row>
    <row r="15" spans="1:20" ht="15.75" thickBot="1" x14ac:dyDescent="0.3">
      <c r="A15" s="63" t="s">
        <v>28</v>
      </c>
      <c r="B15" s="54"/>
      <c r="C15" s="55"/>
      <c r="D15" s="55"/>
      <c r="E15" s="55"/>
      <c r="F15" s="55"/>
      <c r="G15" s="56"/>
      <c r="H15" s="58"/>
      <c r="I15" s="58"/>
      <c r="J15" s="58"/>
      <c r="K15" s="58"/>
      <c r="L15" s="58"/>
      <c r="M15" s="58"/>
      <c r="N15" s="58"/>
      <c r="O15" s="58"/>
      <c r="P15" s="58"/>
      <c r="Q15" s="58"/>
      <c r="R15" s="58"/>
      <c r="S15" s="58"/>
      <c r="T15" s="143"/>
    </row>
    <row r="16" spans="1:20" ht="15.75" thickBot="1" x14ac:dyDescent="0.3">
      <c r="A16" s="63" t="s">
        <v>388</v>
      </c>
      <c r="B16" s="54">
        <f>40983-B12</f>
        <v>39120</v>
      </c>
      <c r="C16" s="54">
        <f t="shared" ref="C16:T16" si="4">40983-C12</f>
        <v>37555</v>
      </c>
      <c r="D16" s="54">
        <f t="shared" si="4"/>
        <v>36475</v>
      </c>
      <c r="E16" s="54">
        <f t="shared" si="4"/>
        <v>34617</v>
      </c>
      <c r="F16" s="54">
        <f t="shared" si="4"/>
        <v>32947</v>
      </c>
      <c r="G16" s="54">
        <f t="shared" si="4"/>
        <v>31078</v>
      </c>
      <c r="H16" s="54">
        <f t="shared" si="4"/>
        <v>28430</v>
      </c>
      <c r="I16" s="54">
        <f t="shared" si="4"/>
        <v>26212</v>
      </c>
      <c r="J16" s="54">
        <f t="shared" si="4"/>
        <v>22896</v>
      </c>
      <c r="K16" s="54">
        <f t="shared" si="4"/>
        <v>18564</v>
      </c>
      <c r="L16" s="54">
        <f t="shared" si="4"/>
        <v>14578</v>
      </c>
      <c r="M16" s="54">
        <f t="shared" si="4"/>
        <v>9724</v>
      </c>
      <c r="N16" s="54">
        <f t="shared" si="4"/>
        <v>5333</v>
      </c>
      <c r="O16" s="54">
        <f t="shared" si="4"/>
        <v>1873</v>
      </c>
      <c r="P16" s="54">
        <f t="shared" si="4"/>
        <v>-913</v>
      </c>
      <c r="Q16" s="54">
        <f t="shared" si="4"/>
        <v>-3028</v>
      </c>
      <c r="R16" s="54">
        <f t="shared" si="4"/>
        <v>-4754</v>
      </c>
      <c r="S16" s="54">
        <f t="shared" si="4"/>
        <v>-5854</v>
      </c>
      <c r="T16" s="54">
        <f t="shared" si="4"/>
        <v>-6954</v>
      </c>
    </row>
    <row r="17" spans="1:20" ht="15.75" thickBot="1" x14ac:dyDescent="0.3">
      <c r="A17" s="64" t="s">
        <v>29</v>
      </c>
      <c r="B17" s="148" t="s">
        <v>30</v>
      </c>
      <c r="C17" s="55">
        <f>B7-B14</f>
        <v>2451</v>
      </c>
      <c r="D17" s="55">
        <f t="shared" ref="D17:T17" si="5">C7-C14</f>
        <v>3043</v>
      </c>
      <c r="E17" s="55">
        <f t="shared" si="5"/>
        <v>4120</v>
      </c>
      <c r="F17" s="55">
        <f t="shared" si="5"/>
        <v>4419</v>
      </c>
      <c r="G17" s="55">
        <f t="shared" si="5"/>
        <v>4906</v>
      </c>
      <c r="H17" s="55">
        <f t="shared" si="5"/>
        <v>5194</v>
      </c>
      <c r="I17" s="55">
        <f t="shared" si="5"/>
        <v>4703</v>
      </c>
      <c r="J17" s="55">
        <f t="shared" si="5"/>
        <v>4642</v>
      </c>
      <c r="K17" s="55">
        <f t="shared" si="5"/>
        <v>3483</v>
      </c>
      <c r="L17" s="55">
        <f t="shared" si="5"/>
        <v>1308</v>
      </c>
      <c r="M17" s="55">
        <f t="shared" si="5"/>
        <v>-521</v>
      </c>
      <c r="N17" s="55">
        <f t="shared" si="5"/>
        <v>-3218</v>
      </c>
      <c r="O17" s="55">
        <f t="shared" si="5"/>
        <v>-5452</v>
      </c>
      <c r="P17" s="55">
        <f t="shared" si="5"/>
        <v>-6755</v>
      </c>
      <c r="Q17" s="55">
        <f t="shared" si="5"/>
        <v>-7384</v>
      </c>
      <c r="R17" s="55">
        <f t="shared" si="5"/>
        <v>-7342</v>
      </c>
      <c r="S17" s="55">
        <f t="shared" si="5"/>
        <v>-6911</v>
      </c>
      <c r="T17" s="55">
        <f t="shared" si="5"/>
        <v>-5854</v>
      </c>
    </row>
    <row r="22" spans="1:20" x14ac:dyDescent="0.25">
      <c r="A22" s="40"/>
    </row>
  </sheetData>
  <mergeCells count="2">
    <mergeCell ref="B3:K3"/>
    <mergeCell ref="F4:J4"/>
  </mergeCell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EFC68E-9C03-479B-97BE-43B47B942F66}">
  <sheetPr>
    <tabColor theme="9" tint="0.59999389629810485"/>
  </sheetPr>
  <dimension ref="A1:AX40"/>
  <sheetViews>
    <sheetView zoomScale="69" zoomScaleNormal="69" workbookViewId="0">
      <selection activeCell="AX33" sqref="AX33:AX34"/>
    </sheetView>
  </sheetViews>
  <sheetFormatPr defaultRowHeight="15" x14ac:dyDescent="0.25"/>
  <cols>
    <col min="1" max="3" width="23" customWidth="1"/>
    <col min="4" max="4" width="20.140625" customWidth="1"/>
    <col min="5" max="5" width="10.42578125" customWidth="1"/>
    <col min="6" max="6" width="17.85546875" customWidth="1"/>
    <col min="7" max="7" width="31.42578125" customWidth="1"/>
    <col min="8" max="8" width="58.28515625" customWidth="1"/>
    <col min="9" max="11" width="14.140625" customWidth="1"/>
    <col min="12" max="12" width="22.140625" customWidth="1"/>
    <col min="13" max="13" width="20.85546875" customWidth="1"/>
    <col min="14" max="14" width="17.85546875" customWidth="1"/>
    <col min="15" max="15" width="20.42578125" customWidth="1"/>
    <col min="16" max="16" width="11.85546875" customWidth="1"/>
    <col min="17" max="18" width="11.7109375" customWidth="1"/>
    <col min="19" max="20" width="27.85546875" customWidth="1"/>
    <col min="21" max="22" width="23.5703125" customWidth="1"/>
    <col min="23" max="23" width="29.42578125" customWidth="1"/>
    <col min="24" max="25" width="25" customWidth="1"/>
    <col min="26" max="26" width="3.7109375" style="66" customWidth="1"/>
    <col min="27" max="27" width="3.28515625" style="66" customWidth="1"/>
    <col min="28" max="28" width="2.5703125" style="66" customWidth="1"/>
    <col min="29" max="29" width="2.42578125" style="66" customWidth="1"/>
    <col min="30" max="30" width="4" style="66" customWidth="1"/>
    <col min="31" max="31" width="16.28515625" customWidth="1"/>
  </cols>
  <sheetData>
    <row r="1" spans="1:50" x14ac:dyDescent="0.25">
      <c r="A1" s="41" t="s">
        <v>423</v>
      </c>
      <c r="B1" s="41"/>
      <c r="C1" s="41"/>
    </row>
    <row r="2" spans="1:50" ht="15.75" thickBot="1" x14ac:dyDescent="0.3"/>
    <row r="3" spans="1:50" ht="15.75" thickBot="1" x14ac:dyDescent="0.3">
      <c r="A3" s="50" t="s">
        <v>47</v>
      </c>
      <c r="AE3" s="44"/>
      <c r="AF3" s="45" t="s">
        <v>1</v>
      </c>
      <c r="AG3" s="45" t="s">
        <v>2</v>
      </c>
      <c r="AH3" s="45" t="s">
        <v>3</v>
      </c>
      <c r="AI3" s="45" t="s">
        <v>4</v>
      </c>
      <c r="AJ3" s="45" t="s">
        <v>5</v>
      </c>
      <c r="AK3" s="45" t="s">
        <v>6</v>
      </c>
      <c r="AL3" s="45" t="s">
        <v>7</v>
      </c>
      <c r="AM3" s="45" t="s">
        <v>8</v>
      </c>
      <c r="AN3" s="45" t="s">
        <v>9</v>
      </c>
      <c r="AO3" s="45" t="s">
        <v>10</v>
      </c>
      <c r="AP3" s="45" t="s">
        <v>11</v>
      </c>
      <c r="AQ3" s="45" t="s">
        <v>12</v>
      </c>
      <c r="AR3" s="45" t="s">
        <v>13</v>
      </c>
      <c r="AS3" s="45" t="s">
        <v>14</v>
      </c>
      <c r="AT3" s="45" t="s">
        <v>15</v>
      </c>
      <c r="AU3" s="45" t="s">
        <v>16</v>
      </c>
      <c r="AV3" s="45" t="s">
        <v>17</v>
      </c>
      <c r="AW3" s="46" t="s">
        <v>18</v>
      </c>
      <c r="AX3" s="163" t="s">
        <v>387</v>
      </c>
    </row>
    <row r="4" spans="1:50" ht="15.75" thickBot="1" x14ac:dyDescent="0.3">
      <c r="A4" s="25" t="s">
        <v>48</v>
      </c>
      <c r="B4" s="26" t="s">
        <v>49</v>
      </c>
      <c r="C4" s="26" t="s">
        <v>50</v>
      </c>
      <c r="D4" s="26" t="s">
        <v>51</v>
      </c>
      <c r="E4" s="26" t="s">
        <v>52</v>
      </c>
      <c r="F4" s="26" t="s">
        <v>53</v>
      </c>
      <c r="G4" s="27" t="s">
        <v>54</v>
      </c>
      <c r="H4" s="27" t="s">
        <v>55</v>
      </c>
      <c r="I4" s="28" t="s">
        <v>56</v>
      </c>
      <c r="J4" s="28" t="s">
        <v>57</v>
      </c>
      <c r="K4" s="28" t="s">
        <v>58</v>
      </c>
      <c r="L4" s="29" t="s">
        <v>59</v>
      </c>
      <c r="M4" s="29" t="s">
        <v>60</v>
      </c>
      <c r="N4" s="26" t="s">
        <v>61</v>
      </c>
      <c r="O4" s="26" t="s">
        <v>62</v>
      </c>
      <c r="P4" s="26" t="s">
        <v>63</v>
      </c>
      <c r="Q4" s="26" t="s">
        <v>64</v>
      </c>
      <c r="R4" s="26" t="s">
        <v>65</v>
      </c>
      <c r="S4" s="26" t="s">
        <v>66</v>
      </c>
      <c r="T4" s="26" t="s">
        <v>67</v>
      </c>
      <c r="U4" s="26" t="s">
        <v>68</v>
      </c>
      <c r="V4" s="26" t="s">
        <v>69</v>
      </c>
      <c r="W4" s="26" t="s">
        <v>70</v>
      </c>
      <c r="X4" s="29" t="s">
        <v>71</v>
      </c>
      <c r="Y4" s="29" t="s">
        <v>72</v>
      </c>
      <c r="Z4" s="67"/>
      <c r="AA4" s="67"/>
      <c r="AB4" s="67"/>
      <c r="AC4" s="67"/>
      <c r="AD4" s="67"/>
      <c r="AE4" s="47" t="s">
        <v>19</v>
      </c>
      <c r="AF4" s="48">
        <v>1</v>
      </c>
      <c r="AG4" s="48">
        <v>2</v>
      </c>
      <c r="AH4" s="48">
        <v>3</v>
      </c>
      <c r="AI4" s="48">
        <v>4</v>
      </c>
      <c r="AJ4" s="48">
        <v>5</v>
      </c>
      <c r="AK4" s="48">
        <v>6</v>
      </c>
      <c r="AL4" s="48">
        <v>7</v>
      </c>
      <c r="AM4" s="48">
        <v>8</v>
      </c>
      <c r="AN4" s="48">
        <v>9</v>
      </c>
      <c r="AO4" s="48">
        <v>10</v>
      </c>
      <c r="AP4" s="48">
        <v>11</v>
      </c>
      <c r="AQ4" s="48">
        <v>12</v>
      </c>
      <c r="AR4" s="48">
        <v>13</v>
      </c>
      <c r="AS4" s="48">
        <v>14</v>
      </c>
      <c r="AT4" s="48">
        <v>15</v>
      </c>
      <c r="AU4" s="48">
        <v>16</v>
      </c>
      <c r="AV4" s="48">
        <v>17</v>
      </c>
      <c r="AW4" s="49">
        <v>18</v>
      </c>
      <c r="AX4" s="163">
        <v>19</v>
      </c>
    </row>
    <row r="5" spans="1:50" x14ac:dyDescent="0.25">
      <c r="A5" s="30" t="s">
        <v>424</v>
      </c>
      <c r="B5" s="19"/>
      <c r="C5" s="19"/>
      <c r="D5" s="19"/>
      <c r="E5" s="31"/>
      <c r="F5" s="20"/>
      <c r="G5" s="32"/>
      <c r="H5" s="22"/>
      <c r="I5" s="33"/>
      <c r="J5" s="33"/>
      <c r="K5" s="33"/>
      <c r="L5" s="42"/>
      <c r="M5" s="23"/>
      <c r="N5" s="23"/>
      <c r="O5" s="23"/>
      <c r="P5" s="21"/>
      <c r="Q5" s="21"/>
      <c r="R5" s="21"/>
      <c r="S5" s="21"/>
      <c r="T5" s="21"/>
      <c r="U5" s="23"/>
      <c r="V5" s="23" t="s">
        <v>425</v>
      </c>
      <c r="W5" s="24"/>
      <c r="X5" s="24" t="s">
        <v>426</v>
      </c>
      <c r="Y5" s="24"/>
      <c r="Z5" s="68"/>
      <c r="AA5" s="68"/>
      <c r="AB5" s="68"/>
      <c r="AC5" s="68"/>
      <c r="AD5" s="68"/>
    </row>
    <row r="6" spans="1:50" x14ac:dyDescent="0.25">
      <c r="A6" s="34"/>
      <c r="B6" s="19"/>
      <c r="C6" s="19"/>
      <c r="D6" s="19"/>
      <c r="E6" s="35"/>
      <c r="F6" s="20"/>
      <c r="G6" s="36"/>
      <c r="H6" s="22"/>
      <c r="I6" s="37"/>
      <c r="J6" s="37"/>
      <c r="K6" s="37"/>
      <c r="L6" s="42"/>
      <c r="M6" s="23"/>
      <c r="N6" s="23"/>
      <c r="O6" s="23"/>
      <c r="P6" s="21"/>
      <c r="Q6" s="21"/>
      <c r="R6" s="21"/>
      <c r="S6" s="21"/>
      <c r="T6" s="21"/>
      <c r="U6" s="23"/>
      <c r="V6" s="23"/>
      <c r="W6" s="24"/>
      <c r="X6" s="24"/>
      <c r="Y6" s="24"/>
      <c r="Z6" s="68"/>
      <c r="AA6" s="68"/>
      <c r="AB6" s="68"/>
      <c r="AC6" s="68"/>
      <c r="AD6" s="68"/>
    </row>
    <row r="7" spans="1:50" x14ac:dyDescent="0.25">
      <c r="A7" s="34"/>
      <c r="B7" s="19"/>
      <c r="C7" s="19"/>
      <c r="D7" s="19"/>
      <c r="E7" s="35"/>
      <c r="F7" s="20"/>
      <c r="G7" s="36"/>
      <c r="H7" s="22"/>
      <c r="I7" s="37"/>
      <c r="J7" s="37"/>
      <c r="K7" s="37"/>
      <c r="L7" s="42"/>
      <c r="M7" s="23"/>
      <c r="N7" s="23"/>
      <c r="O7" s="23"/>
      <c r="P7" s="21"/>
      <c r="Q7" s="21"/>
      <c r="R7" s="21"/>
      <c r="S7" s="21"/>
      <c r="T7" s="21"/>
      <c r="U7" s="23"/>
      <c r="V7" s="23"/>
      <c r="W7" s="24"/>
      <c r="X7" s="24"/>
      <c r="Y7" s="24"/>
      <c r="Z7" s="68"/>
      <c r="AA7" s="68"/>
      <c r="AB7" s="68"/>
      <c r="AC7" s="68"/>
      <c r="AD7" s="68"/>
    </row>
    <row r="8" spans="1:50" x14ac:dyDescent="0.25">
      <c r="A8" s="34"/>
      <c r="B8" s="19"/>
      <c r="C8" s="19"/>
      <c r="D8" s="19"/>
      <c r="E8" s="35"/>
      <c r="F8" s="20"/>
      <c r="G8" s="36"/>
      <c r="H8" s="22"/>
      <c r="I8" s="37"/>
      <c r="J8" s="37"/>
      <c r="K8" s="37"/>
      <c r="L8" s="42"/>
      <c r="M8" s="23"/>
      <c r="N8" s="23"/>
      <c r="O8" s="23"/>
      <c r="P8" s="21"/>
      <c r="Q8" s="21"/>
      <c r="R8" s="21"/>
      <c r="S8" s="21"/>
      <c r="T8" s="21"/>
      <c r="U8" s="23"/>
      <c r="V8" s="23"/>
      <c r="W8" s="24"/>
      <c r="X8" s="24"/>
      <c r="Y8" s="24"/>
      <c r="Z8" s="68"/>
      <c r="AA8" s="68"/>
      <c r="AB8" s="68"/>
      <c r="AC8" s="68"/>
      <c r="AD8" s="68"/>
    </row>
    <row r="10" spans="1:50" x14ac:dyDescent="0.25">
      <c r="A10" s="39" t="s">
        <v>78</v>
      </c>
      <c r="B10" s="39"/>
      <c r="C10" s="39"/>
    </row>
    <row r="12" spans="1:50" ht="15.75" thickBot="1" x14ac:dyDescent="0.3"/>
    <row r="13" spans="1:50" ht="15.75" thickBot="1" x14ac:dyDescent="0.3">
      <c r="A13" s="50" t="s">
        <v>79</v>
      </c>
      <c r="AE13" s="44"/>
      <c r="AF13" s="45" t="s">
        <v>1</v>
      </c>
      <c r="AG13" s="45" t="s">
        <v>2</v>
      </c>
      <c r="AH13" s="45" t="s">
        <v>3</v>
      </c>
      <c r="AI13" s="45" t="s">
        <v>4</v>
      </c>
      <c r="AJ13" s="45" t="s">
        <v>5</v>
      </c>
      <c r="AK13" s="45" t="s">
        <v>6</v>
      </c>
      <c r="AL13" s="45" t="s">
        <v>7</v>
      </c>
      <c r="AM13" s="45" t="s">
        <v>8</v>
      </c>
      <c r="AN13" s="45" t="s">
        <v>9</v>
      </c>
      <c r="AO13" s="45" t="s">
        <v>10</v>
      </c>
      <c r="AP13" s="45" t="s">
        <v>11</v>
      </c>
      <c r="AQ13" s="45" t="s">
        <v>12</v>
      </c>
      <c r="AR13" s="45" t="s">
        <v>13</v>
      </c>
      <c r="AS13" s="45" t="s">
        <v>14</v>
      </c>
      <c r="AT13" s="45" t="s">
        <v>15</v>
      </c>
      <c r="AU13" s="45" t="s">
        <v>16</v>
      </c>
      <c r="AV13" s="45" t="s">
        <v>17</v>
      </c>
      <c r="AW13" s="46" t="s">
        <v>18</v>
      </c>
      <c r="AX13" s="163" t="s">
        <v>387</v>
      </c>
    </row>
    <row r="14" spans="1:50" ht="15.75" thickBot="1" x14ac:dyDescent="0.3">
      <c r="A14" s="25" t="s">
        <v>48</v>
      </c>
      <c r="B14" s="26" t="s">
        <v>49</v>
      </c>
      <c r="C14" s="26" t="s">
        <v>50</v>
      </c>
      <c r="D14" s="26" t="s">
        <v>51</v>
      </c>
      <c r="E14" s="26" t="s">
        <v>52</v>
      </c>
      <c r="F14" s="26" t="s">
        <v>53</v>
      </c>
      <c r="G14" s="27" t="s">
        <v>54</v>
      </c>
      <c r="H14" s="27" t="s">
        <v>55</v>
      </c>
      <c r="I14" s="28" t="s">
        <v>56</v>
      </c>
      <c r="J14" s="28" t="s">
        <v>57</v>
      </c>
      <c r="K14" s="28" t="s">
        <v>58</v>
      </c>
      <c r="L14" s="29" t="s">
        <v>59</v>
      </c>
      <c r="M14" s="29" t="s">
        <v>60</v>
      </c>
      <c r="N14" s="26" t="s">
        <v>61</v>
      </c>
      <c r="O14" s="26" t="s">
        <v>62</v>
      </c>
      <c r="P14" s="26" t="s">
        <v>63</v>
      </c>
      <c r="Q14" s="26" t="s">
        <v>64</v>
      </c>
      <c r="R14" s="26" t="s">
        <v>65</v>
      </c>
      <c r="S14" s="26" t="s">
        <v>66</v>
      </c>
      <c r="T14" s="26" t="s">
        <v>67</v>
      </c>
      <c r="U14" s="26" t="s">
        <v>68</v>
      </c>
      <c r="V14" s="26" t="s">
        <v>69</v>
      </c>
      <c r="W14" s="26" t="s">
        <v>70</v>
      </c>
      <c r="X14" s="29" t="s">
        <v>80</v>
      </c>
      <c r="Y14" s="29" t="s">
        <v>72</v>
      </c>
      <c r="Z14" s="69"/>
      <c r="AA14" s="69"/>
      <c r="AB14" s="69"/>
      <c r="AC14" s="69"/>
      <c r="AD14" s="69"/>
      <c r="AE14" s="47" t="s">
        <v>19</v>
      </c>
      <c r="AF14" s="48">
        <v>1</v>
      </c>
      <c r="AG14" s="48">
        <v>2</v>
      </c>
      <c r="AH14" s="48">
        <v>3</v>
      </c>
      <c r="AI14" s="48">
        <v>4</v>
      </c>
      <c r="AJ14" s="48">
        <v>5</v>
      </c>
      <c r="AK14" s="48">
        <v>6</v>
      </c>
      <c r="AL14" s="48">
        <v>7</v>
      </c>
      <c r="AM14" s="48">
        <v>8</v>
      </c>
      <c r="AN14" s="48">
        <v>9</v>
      </c>
      <c r="AO14" s="48">
        <v>10</v>
      </c>
      <c r="AP14" s="48">
        <v>11</v>
      </c>
      <c r="AQ14" s="48">
        <v>12</v>
      </c>
      <c r="AR14" s="48">
        <v>13</v>
      </c>
      <c r="AS14" s="48">
        <v>14</v>
      </c>
      <c r="AT14" s="48">
        <v>15</v>
      </c>
      <c r="AU14" s="48">
        <v>16</v>
      </c>
      <c r="AV14" s="48">
        <v>17</v>
      </c>
      <c r="AW14" s="49">
        <v>18</v>
      </c>
      <c r="AX14" s="163">
        <v>19</v>
      </c>
    </row>
    <row r="15" spans="1:50" x14ac:dyDescent="0.25">
      <c r="A15" s="30" t="s">
        <v>424</v>
      </c>
      <c r="B15" s="19"/>
      <c r="C15" s="19"/>
      <c r="D15" s="19"/>
      <c r="E15" s="31"/>
      <c r="F15" s="20"/>
      <c r="G15" s="32"/>
      <c r="H15" s="22"/>
      <c r="I15" s="33"/>
      <c r="J15" s="33"/>
      <c r="K15" s="33"/>
      <c r="L15" s="42"/>
      <c r="M15" s="23"/>
      <c r="N15" s="23"/>
      <c r="O15" s="23"/>
      <c r="P15" s="21"/>
      <c r="Q15" s="21"/>
      <c r="R15" s="21"/>
      <c r="S15" s="21"/>
      <c r="T15" s="21"/>
      <c r="U15" s="23"/>
      <c r="V15" s="23" t="s">
        <v>425</v>
      </c>
      <c r="W15" s="24"/>
      <c r="X15" s="24" t="s">
        <v>426</v>
      </c>
      <c r="Y15" s="24"/>
      <c r="Z15" s="68"/>
      <c r="AA15" s="68"/>
      <c r="AB15" s="68"/>
      <c r="AC15" s="68"/>
      <c r="AD15" s="68"/>
    </row>
    <row r="16" spans="1:50" x14ac:dyDescent="0.25">
      <c r="A16" s="34"/>
      <c r="B16" s="19"/>
      <c r="C16" s="19"/>
      <c r="D16" s="19"/>
      <c r="E16" s="35"/>
      <c r="F16" s="20"/>
      <c r="G16" s="36"/>
      <c r="H16" s="22"/>
      <c r="I16" s="37"/>
      <c r="J16" s="37"/>
      <c r="K16" s="37"/>
      <c r="L16" s="42"/>
      <c r="M16" s="23"/>
      <c r="N16" s="23"/>
      <c r="O16" s="23"/>
      <c r="P16" s="21"/>
      <c r="Q16" s="21"/>
      <c r="R16" s="21"/>
      <c r="S16" s="21"/>
      <c r="T16" s="21"/>
      <c r="U16" s="23"/>
      <c r="V16" s="23"/>
      <c r="W16" s="24"/>
      <c r="X16" s="24"/>
      <c r="Y16" s="24"/>
      <c r="Z16" s="68"/>
      <c r="AA16" s="68"/>
      <c r="AB16" s="68"/>
      <c r="AC16" s="68"/>
      <c r="AD16" s="68"/>
    </row>
    <row r="17" spans="1:50" x14ac:dyDescent="0.25">
      <c r="A17" s="34"/>
      <c r="B17" s="19"/>
      <c r="C17" s="19"/>
      <c r="D17" s="19"/>
      <c r="E17" s="35"/>
      <c r="F17" s="20"/>
      <c r="G17" s="36"/>
      <c r="H17" s="22"/>
      <c r="I17" s="37"/>
      <c r="J17" s="37"/>
      <c r="K17" s="37"/>
      <c r="L17" s="42"/>
      <c r="M17" s="23"/>
      <c r="N17" s="23"/>
      <c r="O17" s="23"/>
      <c r="P17" s="21"/>
      <c r="Q17" s="21"/>
      <c r="R17" s="21"/>
      <c r="S17" s="21"/>
      <c r="T17" s="21"/>
      <c r="U17" s="23"/>
      <c r="V17" s="23"/>
      <c r="W17" s="24"/>
      <c r="X17" s="24"/>
      <c r="Y17" s="24"/>
      <c r="Z17" s="68"/>
      <c r="AA17" s="68"/>
      <c r="AB17" s="68"/>
      <c r="AC17" s="68"/>
      <c r="AD17" s="68"/>
    </row>
    <row r="18" spans="1:50" x14ac:dyDescent="0.25">
      <c r="A18" s="34"/>
      <c r="B18" s="19"/>
      <c r="C18" s="19"/>
      <c r="D18" s="19"/>
      <c r="E18" s="35"/>
      <c r="F18" s="20"/>
      <c r="G18" s="36"/>
      <c r="H18" s="22"/>
      <c r="I18" s="37"/>
      <c r="J18" s="37"/>
      <c r="K18" s="37"/>
      <c r="L18" s="42"/>
      <c r="M18" s="23"/>
      <c r="N18" s="23"/>
      <c r="O18" s="23"/>
      <c r="P18" s="21"/>
      <c r="Q18" s="21"/>
      <c r="R18" s="21"/>
      <c r="S18" s="21"/>
      <c r="T18" s="21"/>
      <c r="U18" s="23"/>
      <c r="V18" s="23"/>
      <c r="W18" s="24"/>
      <c r="X18" s="24"/>
      <c r="Y18" s="24"/>
      <c r="Z18" s="68"/>
      <c r="AA18" s="68"/>
      <c r="AB18" s="68"/>
      <c r="AC18" s="68"/>
      <c r="AD18" s="68"/>
    </row>
    <row r="20" spans="1:50" x14ac:dyDescent="0.25">
      <c r="A20" s="39" t="s">
        <v>78</v>
      </c>
      <c r="B20" s="39"/>
      <c r="C20" s="39"/>
    </row>
    <row r="22" spans="1:50" ht="15.75" thickBot="1" x14ac:dyDescent="0.3"/>
    <row r="23" spans="1:50" ht="15.75" thickBot="1" x14ac:dyDescent="0.3">
      <c r="A23" s="50" t="s">
        <v>81</v>
      </c>
      <c r="AE23" s="44"/>
      <c r="AF23" s="45" t="s">
        <v>1</v>
      </c>
      <c r="AG23" s="45" t="s">
        <v>2</v>
      </c>
      <c r="AH23" s="45" t="s">
        <v>3</v>
      </c>
      <c r="AI23" s="45" t="s">
        <v>4</v>
      </c>
      <c r="AJ23" s="45" t="s">
        <v>5</v>
      </c>
      <c r="AK23" s="45" t="s">
        <v>6</v>
      </c>
      <c r="AL23" s="45" t="s">
        <v>7</v>
      </c>
      <c r="AM23" s="45" t="s">
        <v>8</v>
      </c>
      <c r="AN23" s="45" t="s">
        <v>9</v>
      </c>
      <c r="AO23" s="45" t="s">
        <v>10</v>
      </c>
      <c r="AP23" s="45" t="s">
        <v>11</v>
      </c>
      <c r="AQ23" s="45" t="s">
        <v>12</v>
      </c>
      <c r="AR23" s="45" t="s">
        <v>13</v>
      </c>
      <c r="AS23" s="45" t="s">
        <v>14</v>
      </c>
      <c r="AT23" s="45" t="s">
        <v>15</v>
      </c>
      <c r="AU23" s="45" t="s">
        <v>16</v>
      </c>
      <c r="AV23" s="45" t="s">
        <v>17</v>
      </c>
      <c r="AW23" s="46" t="s">
        <v>18</v>
      </c>
      <c r="AX23" s="163" t="s">
        <v>387</v>
      </c>
    </row>
    <row r="24" spans="1:50" ht="15.75" thickBot="1" x14ac:dyDescent="0.3">
      <c r="A24" s="25" t="s">
        <v>48</v>
      </c>
      <c r="B24" s="26" t="s">
        <v>49</v>
      </c>
      <c r="C24" s="26" t="s">
        <v>50</v>
      </c>
      <c r="D24" s="26" t="s">
        <v>51</v>
      </c>
      <c r="E24" s="26" t="s">
        <v>52</v>
      </c>
      <c r="F24" s="26" t="s">
        <v>53</v>
      </c>
      <c r="G24" s="27" t="s">
        <v>54</v>
      </c>
      <c r="H24" s="27" t="s">
        <v>55</v>
      </c>
      <c r="I24" s="28" t="s">
        <v>56</v>
      </c>
      <c r="J24" s="28" t="s">
        <v>57</v>
      </c>
      <c r="K24" s="28" t="s">
        <v>58</v>
      </c>
      <c r="L24" s="29" t="s">
        <v>59</v>
      </c>
      <c r="M24" s="29" t="s">
        <v>60</v>
      </c>
      <c r="N24" s="26" t="s">
        <v>61</v>
      </c>
      <c r="O24" s="26" t="s">
        <v>62</v>
      </c>
      <c r="P24" s="26" t="s">
        <v>63</v>
      </c>
      <c r="Q24" s="26" t="s">
        <v>64</v>
      </c>
      <c r="R24" s="26" t="s">
        <v>65</v>
      </c>
      <c r="S24" s="26" t="s">
        <v>66</v>
      </c>
      <c r="T24" s="26" t="s">
        <v>67</v>
      </c>
      <c r="U24" s="26" t="s">
        <v>68</v>
      </c>
      <c r="V24" s="26" t="s">
        <v>69</v>
      </c>
      <c r="W24" s="26" t="s">
        <v>70</v>
      </c>
      <c r="X24" s="29" t="s">
        <v>80</v>
      </c>
      <c r="Y24" s="29" t="s">
        <v>72</v>
      </c>
      <c r="Z24" s="69"/>
      <c r="AA24" s="69"/>
      <c r="AB24" s="69"/>
      <c r="AC24" s="69"/>
      <c r="AD24" s="69"/>
      <c r="AE24" s="47" t="s">
        <v>19</v>
      </c>
      <c r="AF24" s="48">
        <v>1</v>
      </c>
      <c r="AG24" s="48">
        <v>2</v>
      </c>
      <c r="AH24" s="48">
        <v>3</v>
      </c>
      <c r="AI24" s="48">
        <v>4</v>
      </c>
      <c r="AJ24" s="48">
        <v>5</v>
      </c>
      <c r="AK24" s="48">
        <v>6</v>
      </c>
      <c r="AL24" s="48">
        <v>7</v>
      </c>
      <c r="AM24" s="48">
        <v>8</v>
      </c>
      <c r="AN24" s="48">
        <v>9</v>
      </c>
      <c r="AO24" s="48">
        <v>10</v>
      </c>
      <c r="AP24" s="48">
        <v>11</v>
      </c>
      <c r="AQ24" s="48">
        <v>12</v>
      </c>
      <c r="AR24" s="48">
        <v>13</v>
      </c>
      <c r="AS24" s="48">
        <v>14</v>
      </c>
      <c r="AT24" s="48">
        <v>15</v>
      </c>
      <c r="AU24" s="48">
        <v>16</v>
      </c>
      <c r="AV24" s="48">
        <v>17</v>
      </c>
      <c r="AW24" s="49">
        <v>18</v>
      </c>
      <c r="AX24" s="163">
        <v>19</v>
      </c>
    </row>
    <row r="25" spans="1:50" x14ac:dyDescent="0.25">
      <c r="A25" s="30" t="s">
        <v>424</v>
      </c>
      <c r="B25" s="19"/>
      <c r="C25" s="19"/>
      <c r="D25" s="19"/>
      <c r="E25" s="31"/>
      <c r="F25" s="20"/>
      <c r="G25" s="32"/>
      <c r="H25" s="22"/>
      <c r="I25" s="33"/>
      <c r="J25" s="33"/>
      <c r="K25" s="33"/>
      <c r="L25" s="42"/>
      <c r="M25" s="23"/>
      <c r="N25" s="23"/>
      <c r="O25" s="23"/>
      <c r="P25" s="21"/>
      <c r="Q25" s="21"/>
      <c r="R25" s="21"/>
      <c r="S25" s="21"/>
      <c r="T25" s="21"/>
      <c r="U25" s="23"/>
      <c r="V25" s="23" t="s">
        <v>425</v>
      </c>
      <c r="W25" s="24"/>
      <c r="X25" s="24" t="s">
        <v>426</v>
      </c>
      <c r="Y25" s="24"/>
      <c r="Z25" s="68"/>
      <c r="AA25" s="68"/>
      <c r="AB25" s="68"/>
      <c r="AC25" s="68"/>
      <c r="AD25" s="68"/>
    </row>
    <row r="26" spans="1:50" x14ac:dyDescent="0.25">
      <c r="A26" s="34"/>
      <c r="B26" s="19"/>
      <c r="C26" s="19"/>
      <c r="D26" s="19"/>
      <c r="E26" s="35"/>
      <c r="F26" s="20"/>
      <c r="G26" s="36"/>
      <c r="H26" s="22"/>
      <c r="I26" s="37"/>
      <c r="J26" s="37"/>
      <c r="K26" s="37"/>
      <c r="L26" s="42"/>
      <c r="M26" s="23"/>
      <c r="N26" s="23"/>
      <c r="O26" s="23"/>
      <c r="P26" s="21"/>
      <c r="Q26" s="21"/>
      <c r="R26" s="21"/>
      <c r="S26" s="21"/>
      <c r="T26" s="21"/>
      <c r="U26" s="23"/>
      <c r="V26" s="23"/>
      <c r="W26" s="24"/>
      <c r="X26" s="24"/>
      <c r="Y26" s="24"/>
      <c r="Z26" s="68"/>
      <c r="AA26" s="68"/>
      <c r="AB26" s="68"/>
      <c r="AC26" s="68"/>
      <c r="AD26" s="68"/>
    </row>
    <row r="27" spans="1:50" x14ac:dyDescent="0.25">
      <c r="A27" s="34"/>
      <c r="B27" s="19"/>
      <c r="C27" s="19"/>
      <c r="D27" s="19"/>
      <c r="E27" s="35"/>
      <c r="F27" s="20"/>
      <c r="G27" s="36"/>
      <c r="H27" s="22"/>
      <c r="I27" s="37"/>
      <c r="J27" s="37"/>
      <c r="K27" s="37"/>
      <c r="L27" s="42"/>
      <c r="M27" s="23"/>
      <c r="N27" s="23"/>
      <c r="O27" s="23"/>
      <c r="P27" s="21"/>
      <c r="Q27" s="21"/>
      <c r="R27" s="21"/>
      <c r="S27" s="21"/>
      <c r="T27" s="21"/>
      <c r="U27" s="23"/>
      <c r="V27" s="23"/>
      <c r="W27" s="24"/>
      <c r="X27" s="24"/>
      <c r="Y27" s="24"/>
      <c r="Z27" s="68"/>
      <c r="AA27" s="68"/>
      <c r="AB27" s="68"/>
      <c r="AC27" s="68"/>
      <c r="AD27" s="68"/>
    </row>
    <row r="28" spans="1:50" x14ac:dyDescent="0.25">
      <c r="A28" s="34"/>
      <c r="B28" s="19"/>
      <c r="C28" s="19"/>
      <c r="D28" s="19"/>
      <c r="E28" s="35"/>
      <c r="F28" s="20"/>
      <c r="G28" s="36"/>
      <c r="H28" s="22"/>
      <c r="I28" s="37"/>
      <c r="J28" s="37"/>
      <c r="K28" s="37"/>
      <c r="L28" s="42"/>
      <c r="M28" s="23"/>
      <c r="N28" s="23"/>
      <c r="O28" s="23"/>
      <c r="P28" s="21"/>
      <c r="Q28" s="21"/>
      <c r="R28" s="21"/>
      <c r="S28" s="21"/>
      <c r="T28" s="21"/>
      <c r="U28" s="23"/>
      <c r="V28" s="23"/>
      <c r="W28" s="24"/>
      <c r="X28" s="24"/>
      <c r="Y28" s="24"/>
      <c r="Z28" s="68"/>
      <c r="AA28" s="68"/>
      <c r="AB28" s="68"/>
      <c r="AC28" s="68"/>
      <c r="AD28" s="68"/>
    </row>
    <row r="30" spans="1:50" x14ac:dyDescent="0.25">
      <c r="A30" s="39" t="s">
        <v>78</v>
      </c>
      <c r="B30" s="39"/>
      <c r="C30" s="39"/>
    </row>
    <row r="32" spans="1:50" ht="15.75" thickBot="1" x14ac:dyDescent="0.3"/>
    <row r="33" spans="1:50" ht="15.75" thickBot="1" x14ac:dyDescent="0.3">
      <c r="A33" s="50" t="s">
        <v>422</v>
      </c>
      <c r="AE33" s="44"/>
      <c r="AF33" s="45" t="s">
        <v>1</v>
      </c>
      <c r="AG33" s="45" t="s">
        <v>2</v>
      </c>
      <c r="AH33" s="45" t="s">
        <v>3</v>
      </c>
      <c r="AI33" s="45" t="s">
        <v>4</v>
      </c>
      <c r="AJ33" s="45" t="s">
        <v>5</v>
      </c>
      <c r="AK33" s="45" t="s">
        <v>6</v>
      </c>
      <c r="AL33" s="45" t="s">
        <v>7</v>
      </c>
      <c r="AM33" s="45" t="s">
        <v>8</v>
      </c>
      <c r="AN33" s="45" t="s">
        <v>9</v>
      </c>
      <c r="AO33" s="45" t="s">
        <v>10</v>
      </c>
      <c r="AP33" s="45" t="s">
        <v>11</v>
      </c>
      <c r="AQ33" s="45" t="s">
        <v>12</v>
      </c>
      <c r="AR33" s="45" t="s">
        <v>13</v>
      </c>
      <c r="AS33" s="45" t="s">
        <v>14</v>
      </c>
      <c r="AT33" s="45" t="s">
        <v>15</v>
      </c>
      <c r="AU33" s="45" t="s">
        <v>16</v>
      </c>
      <c r="AV33" s="45" t="s">
        <v>17</v>
      </c>
      <c r="AW33" s="46" t="s">
        <v>18</v>
      </c>
      <c r="AX33" s="163" t="s">
        <v>387</v>
      </c>
    </row>
    <row r="34" spans="1:50" ht="15.75" thickBot="1" x14ac:dyDescent="0.3">
      <c r="A34" s="25" t="s">
        <v>48</v>
      </c>
      <c r="B34" s="26" t="s">
        <v>49</v>
      </c>
      <c r="C34" s="26" t="s">
        <v>50</v>
      </c>
      <c r="D34" s="26" t="s">
        <v>51</v>
      </c>
      <c r="E34" s="26" t="s">
        <v>52</v>
      </c>
      <c r="F34" s="26" t="s">
        <v>53</v>
      </c>
      <c r="G34" s="27" t="s">
        <v>54</v>
      </c>
      <c r="H34" s="27" t="s">
        <v>55</v>
      </c>
      <c r="I34" s="28" t="s">
        <v>56</v>
      </c>
      <c r="J34" s="28" t="s">
        <v>57</v>
      </c>
      <c r="K34" s="28" t="s">
        <v>58</v>
      </c>
      <c r="L34" s="29" t="s">
        <v>59</v>
      </c>
      <c r="M34" s="29" t="s">
        <v>60</v>
      </c>
      <c r="N34" s="26" t="s">
        <v>61</v>
      </c>
      <c r="O34" s="26" t="s">
        <v>62</v>
      </c>
      <c r="P34" s="26" t="s">
        <v>63</v>
      </c>
      <c r="Q34" s="26" t="s">
        <v>64</v>
      </c>
      <c r="R34" s="26" t="s">
        <v>65</v>
      </c>
      <c r="S34" s="26" t="s">
        <v>66</v>
      </c>
      <c r="T34" s="26" t="s">
        <v>67</v>
      </c>
      <c r="U34" s="26" t="s">
        <v>68</v>
      </c>
      <c r="V34" s="26" t="s">
        <v>69</v>
      </c>
      <c r="W34" s="26" t="s">
        <v>70</v>
      </c>
      <c r="X34" s="29" t="s">
        <v>80</v>
      </c>
      <c r="Y34" s="29" t="s">
        <v>72</v>
      </c>
      <c r="Z34" s="69"/>
      <c r="AA34" s="69"/>
      <c r="AB34" s="69"/>
      <c r="AC34" s="69"/>
      <c r="AD34" s="69"/>
      <c r="AE34" s="47" t="s">
        <v>19</v>
      </c>
      <c r="AF34" s="48">
        <v>1</v>
      </c>
      <c r="AG34" s="48">
        <v>2</v>
      </c>
      <c r="AH34" s="48">
        <v>3</v>
      </c>
      <c r="AI34" s="48">
        <v>4</v>
      </c>
      <c r="AJ34" s="48">
        <v>5</v>
      </c>
      <c r="AK34" s="48">
        <v>6</v>
      </c>
      <c r="AL34" s="48">
        <v>7</v>
      </c>
      <c r="AM34" s="48">
        <v>8</v>
      </c>
      <c r="AN34" s="48">
        <v>9</v>
      </c>
      <c r="AO34" s="48">
        <v>10</v>
      </c>
      <c r="AP34" s="48">
        <v>11</v>
      </c>
      <c r="AQ34" s="48">
        <v>12</v>
      </c>
      <c r="AR34" s="48">
        <v>13</v>
      </c>
      <c r="AS34" s="48">
        <v>14</v>
      </c>
      <c r="AT34" s="48">
        <v>15</v>
      </c>
      <c r="AU34" s="48">
        <v>16</v>
      </c>
      <c r="AV34" s="48">
        <v>17</v>
      </c>
      <c r="AW34" s="49">
        <v>18</v>
      </c>
      <c r="AX34" s="163">
        <v>19</v>
      </c>
    </row>
    <row r="35" spans="1:50" x14ac:dyDescent="0.25">
      <c r="A35" s="30" t="s">
        <v>424</v>
      </c>
      <c r="B35" s="19"/>
      <c r="C35" s="19"/>
      <c r="D35" s="19"/>
      <c r="E35" s="31"/>
      <c r="F35" s="20"/>
      <c r="G35" s="32"/>
      <c r="H35" s="22"/>
      <c r="I35" s="33"/>
      <c r="J35" s="33"/>
      <c r="K35" s="33"/>
      <c r="L35" s="42"/>
      <c r="M35" s="23"/>
      <c r="N35" s="23"/>
      <c r="O35" s="23"/>
      <c r="P35" s="21"/>
      <c r="Q35" s="21"/>
      <c r="R35" s="21"/>
      <c r="S35" s="21"/>
      <c r="T35" s="21"/>
      <c r="U35" s="23"/>
      <c r="V35" s="23" t="s">
        <v>425</v>
      </c>
      <c r="W35" s="24"/>
      <c r="X35" s="24" t="s">
        <v>426</v>
      </c>
      <c r="Y35" s="24"/>
      <c r="Z35" s="68"/>
      <c r="AA35" s="68"/>
      <c r="AB35" s="68"/>
      <c r="AC35" s="68"/>
      <c r="AD35" s="68"/>
    </row>
    <row r="36" spans="1:50" x14ac:dyDescent="0.25">
      <c r="A36" s="34"/>
      <c r="B36" s="19"/>
      <c r="C36" s="19"/>
      <c r="D36" s="19"/>
      <c r="E36" s="35"/>
      <c r="F36" s="20"/>
      <c r="G36" s="36"/>
      <c r="H36" s="22"/>
      <c r="I36" s="37"/>
      <c r="J36" s="37"/>
      <c r="K36" s="37"/>
      <c r="L36" s="42"/>
      <c r="M36" s="23"/>
      <c r="N36" s="23"/>
      <c r="O36" s="23"/>
      <c r="P36" s="21"/>
      <c r="Q36" s="21"/>
      <c r="R36" s="21"/>
      <c r="S36" s="21"/>
      <c r="T36" s="21"/>
      <c r="U36" s="23"/>
      <c r="V36" s="23"/>
      <c r="W36" s="24"/>
      <c r="X36" s="24"/>
      <c r="Y36" s="24"/>
      <c r="Z36" s="68"/>
      <c r="AA36" s="68"/>
      <c r="AB36" s="68"/>
      <c r="AC36" s="68"/>
      <c r="AD36" s="68"/>
    </row>
    <row r="37" spans="1:50" x14ac:dyDescent="0.25">
      <c r="A37" s="34"/>
      <c r="B37" s="19"/>
      <c r="C37" s="19"/>
      <c r="D37" s="19"/>
      <c r="E37" s="35"/>
      <c r="F37" s="20"/>
      <c r="G37" s="36"/>
      <c r="H37" s="22"/>
      <c r="I37" s="37"/>
      <c r="J37" s="37"/>
      <c r="K37" s="37"/>
      <c r="L37" s="42"/>
      <c r="M37" s="23"/>
      <c r="N37" s="23"/>
      <c r="O37" s="23"/>
      <c r="P37" s="21"/>
      <c r="Q37" s="21"/>
      <c r="R37" s="21"/>
      <c r="S37" s="21"/>
      <c r="T37" s="21"/>
      <c r="U37" s="23"/>
      <c r="V37" s="23"/>
      <c r="W37" s="24"/>
      <c r="X37" s="24"/>
      <c r="Y37" s="24"/>
      <c r="Z37" s="68"/>
      <c r="AA37" s="68"/>
      <c r="AB37" s="68"/>
      <c r="AC37" s="68"/>
      <c r="AD37" s="68"/>
    </row>
    <row r="38" spans="1:50" x14ac:dyDescent="0.25">
      <c r="A38" s="34"/>
      <c r="B38" s="19"/>
      <c r="C38" s="19"/>
      <c r="D38" s="19"/>
      <c r="E38" s="35"/>
      <c r="F38" s="20"/>
      <c r="G38" s="36"/>
      <c r="H38" s="22"/>
      <c r="I38" s="37"/>
      <c r="J38" s="37"/>
      <c r="K38" s="37"/>
      <c r="L38" s="42"/>
      <c r="M38" s="23"/>
      <c r="N38" s="23"/>
      <c r="O38" s="23"/>
      <c r="P38" s="21"/>
      <c r="Q38" s="21"/>
      <c r="R38" s="21"/>
      <c r="S38" s="21"/>
      <c r="T38" s="21"/>
      <c r="U38" s="23"/>
      <c r="V38" s="23"/>
      <c r="W38" s="24"/>
      <c r="X38" s="24"/>
      <c r="Y38" s="24"/>
      <c r="Z38" s="68"/>
      <c r="AA38" s="68"/>
      <c r="AB38" s="68"/>
      <c r="AC38" s="68"/>
      <c r="AD38" s="68"/>
    </row>
    <row r="40" spans="1:50" x14ac:dyDescent="0.25">
      <c r="A40" s="39" t="s">
        <v>78</v>
      </c>
      <c r="B40" s="39"/>
      <c r="C40" s="39"/>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C3967-293E-4BDF-88D7-A50494F8F699}">
  <sheetPr>
    <tabColor theme="9" tint="0.59999389629810485"/>
  </sheetPr>
  <dimension ref="A1:AX40"/>
  <sheetViews>
    <sheetView zoomScale="69" zoomScaleNormal="69" workbookViewId="0"/>
  </sheetViews>
  <sheetFormatPr defaultRowHeight="15" x14ac:dyDescent="0.25"/>
  <cols>
    <col min="1" max="1" width="24.42578125" customWidth="1"/>
    <col min="2" max="2" width="17.7109375" customWidth="1"/>
    <col min="3" max="3" width="10.28515625" customWidth="1"/>
    <col min="4" max="4" width="14.7109375" customWidth="1"/>
    <col min="5" max="5" width="26.5703125" customWidth="1"/>
    <col min="6" max="6" width="21.5703125" customWidth="1"/>
    <col min="7" max="7" width="26.28515625" customWidth="1"/>
    <col min="8" max="8" width="40.28515625" customWidth="1"/>
    <col min="9" max="9" width="21.7109375" customWidth="1"/>
    <col min="10" max="10" width="19.140625" customWidth="1"/>
    <col min="11" max="11" width="25.42578125" customWidth="1"/>
    <col min="12" max="12" width="24.140625" customWidth="1"/>
    <col min="13" max="13" width="19.5703125" customWidth="1"/>
    <col min="14" max="15" width="23" customWidth="1"/>
    <col min="16" max="16" width="24.5703125" customWidth="1"/>
    <col min="17" max="17" width="22.85546875" customWidth="1"/>
    <col min="18" max="18" width="24" customWidth="1"/>
    <col min="19" max="19" width="28" customWidth="1"/>
    <col min="20" max="20" width="28.28515625" customWidth="1"/>
    <col min="21" max="21" width="33" customWidth="1"/>
    <col min="22" max="22" width="27.140625" customWidth="1"/>
    <col min="23" max="23" width="29.7109375" customWidth="1"/>
    <col min="24" max="24" width="25.140625" customWidth="1"/>
    <col min="25" max="25" width="17.140625" customWidth="1"/>
    <col min="26" max="27" width="2.85546875" style="66" customWidth="1"/>
    <col min="28" max="28" width="3.28515625" style="66" customWidth="1"/>
    <col min="29" max="30" width="2.7109375" style="66" customWidth="1"/>
    <col min="31" max="31" width="17.5703125" customWidth="1"/>
  </cols>
  <sheetData>
    <row r="1" spans="1:50" x14ac:dyDescent="0.25">
      <c r="A1" s="41" t="s">
        <v>423</v>
      </c>
      <c r="B1" s="41"/>
      <c r="C1" s="41"/>
      <c r="X1" s="41" t="s">
        <v>46</v>
      </c>
    </row>
    <row r="2" spans="1:50" ht="15.75" thickBot="1" x14ac:dyDescent="0.3"/>
    <row r="3" spans="1:50" ht="15.75" thickBot="1" x14ac:dyDescent="0.3">
      <c r="A3" s="50" t="s">
        <v>47</v>
      </c>
      <c r="AE3" s="44"/>
      <c r="AF3" s="45" t="s">
        <v>1</v>
      </c>
      <c r="AG3" s="45" t="s">
        <v>2</v>
      </c>
      <c r="AH3" s="45" t="s">
        <v>3</v>
      </c>
      <c r="AI3" s="45" t="s">
        <v>4</v>
      </c>
      <c r="AJ3" s="45" t="s">
        <v>5</v>
      </c>
      <c r="AK3" s="45" t="s">
        <v>6</v>
      </c>
      <c r="AL3" s="45" t="s">
        <v>7</v>
      </c>
      <c r="AM3" s="45" t="s">
        <v>8</v>
      </c>
      <c r="AN3" s="45" t="s">
        <v>9</v>
      </c>
      <c r="AO3" s="45" t="s">
        <v>10</v>
      </c>
      <c r="AP3" s="45" t="s">
        <v>11</v>
      </c>
      <c r="AQ3" s="45" t="s">
        <v>12</v>
      </c>
      <c r="AR3" s="45" t="s">
        <v>13</v>
      </c>
      <c r="AS3" s="45" t="s">
        <v>14</v>
      </c>
      <c r="AT3" s="45" t="s">
        <v>15</v>
      </c>
      <c r="AU3" s="45" t="s">
        <v>16</v>
      </c>
      <c r="AV3" s="45" t="s">
        <v>17</v>
      </c>
      <c r="AW3" s="46" t="s">
        <v>18</v>
      </c>
      <c r="AX3" s="163" t="s">
        <v>387</v>
      </c>
    </row>
    <row r="4" spans="1:50" ht="15.75" thickBot="1" x14ac:dyDescent="0.3">
      <c r="A4" s="25" t="s">
        <v>48</v>
      </c>
      <c r="B4" s="26" t="s">
        <v>49</v>
      </c>
      <c r="C4" s="26" t="s">
        <v>50</v>
      </c>
      <c r="D4" s="26" t="s">
        <v>51</v>
      </c>
      <c r="E4" s="26" t="s">
        <v>52</v>
      </c>
      <c r="F4" s="26" t="s">
        <v>53</v>
      </c>
      <c r="G4" s="27" t="s">
        <v>54</v>
      </c>
      <c r="H4" s="27" t="s">
        <v>55</v>
      </c>
      <c r="I4" s="28" t="s">
        <v>56</v>
      </c>
      <c r="J4" s="28" t="s">
        <v>57</v>
      </c>
      <c r="K4" s="28" t="s">
        <v>58</v>
      </c>
      <c r="L4" s="29" t="s">
        <v>59</v>
      </c>
      <c r="M4" s="29" t="s">
        <v>60</v>
      </c>
      <c r="N4" s="26" t="s">
        <v>61</v>
      </c>
      <c r="O4" s="26" t="s">
        <v>62</v>
      </c>
      <c r="P4" s="26" t="s">
        <v>63</v>
      </c>
      <c r="Q4" s="26" t="s">
        <v>64</v>
      </c>
      <c r="R4" s="26" t="s">
        <v>65</v>
      </c>
      <c r="S4" s="26" t="s">
        <v>66</v>
      </c>
      <c r="T4" s="26" t="s">
        <v>67</v>
      </c>
      <c r="U4" s="26" t="s">
        <v>68</v>
      </c>
      <c r="V4" s="26" t="s">
        <v>69</v>
      </c>
      <c r="W4" s="26" t="s">
        <v>70</v>
      </c>
      <c r="X4" s="29" t="s">
        <v>71</v>
      </c>
      <c r="Y4" s="29" t="s">
        <v>72</v>
      </c>
      <c r="Z4" s="67"/>
      <c r="AA4" s="67"/>
      <c r="AB4" s="67"/>
      <c r="AC4" s="67"/>
      <c r="AD4" s="67"/>
      <c r="AE4" s="47" t="s">
        <v>19</v>
      </c>
      <c r="AF4" s="48">
        <v>1</v>
      </c>
      <c r="AG4" s="48">
        <v>2</v>
      </c>
      <c r="AH4" s="48">
        <v>3</v>
      </c>
      <c r="AI4" s="48">
        <v>4</v>
      </c>
      <c r="AJ4" s="48">
        <v>5</v>
      </c>
      <c r="AK4" s="48">
        <v>6</v>
      </c>
      <c r="AL4" s="48">
        <v>7</v>
      </c>
      <c r="AM4" s="48">
        <v>8</v>
      </c>
      <c r="AN4" s="48">
        <v>9</v>
      </c>
      <c r="AO4" s="48">
        <v>10</v>
      </c>
      <c r="AP4" s="48">
        <v>11</v>
      </c>
      <c r="AQ4" s="48">
        <v>12</v>
      </c>
      <c r="AR4" s="48">
        <v>13</v>
      </c>
      <c r="AS4" s="48">
        <v>14</v>
      </c>
      <c r="AT4" s="48">
        <v>15</v>
      </c>
      <c r="AU4" s="48">
        <v>16</v>
      </c>
      <c r="AV4" s="48">
        <v>17</v>
      </c>
      <c r="AW4" s="49">
        <v>18</v>
      </c>
      <c r="AX4" s="163">
        <v>19</v>
      </c>
    </row>
    <row r="5" spans="1:50" x14ac:dyDescent="0.25">
      <c r="A5" s="30" t="s">
        <v>424</v>
      </c>
      <c r="B5" s="19"/>
      <c r="C5" s="19"/>
      <c r="D5" s="19"/>
      <c r="E5" s="31"/>
      <c r="F5" s="20"/>
      <c r="G5" s="32"/>
      <c r="H5" s="22"/>
      <c r="I5" s="33"/>
      <c r="J5" s="33"/>
      <c r="K5" s="33"/>
      <c r="L5" s="42"/>
      <c r="M5" s="23"/>
      <c r="N5" s="23"/>
      <c r="O5" s="23"/>
      <c r="P5" s="21"/>
      <c r="Q5" s="21"/>
      <c r="R5" s="21"/>
      <c r="S5" s="21"/>
      <c r="T5" s="21"/>
      <c r="U5" s="23"/>
      <c r="V5" s="23" t="s">
        <v>425</v>
      </c>
      <c r="W5" s="24"/>
      <c r="X5" s="24" t="s">
        <v>426</v>
      </c>
      <c r="Y5" s="24"/>
      <c r="Z5" s="68"/>
      <c r="AA5" s="68"/>
      <c r="AB5" s="68"/>
      <c r="AC5" s="68"/>
      <c r="AD5" s="68"/>
    </row>
    <row r="6" spans="1:50" x14ac:dyDescent="0.25">
      <c r="A6" s="34"/>
      <c r="B6" s="19"/>
      <c r="C6" s="19"/>
      <c r="D6" s="19"/>
      <c r="E6" s="35"/>
      <c r="F6" s="20"/>
      <c r="G6" s="36"/>
      <c r="H6" s="22"/>
      <c r="I6" s="37"/>
      <c r="J6" s="37"/>
      <c r="K6" s="37"/>
      <c r="L6" s="42"/>
      <c r="M6" s="23"/>
      <c r="N6" s="23"/>
      <c r="O6" s="23"/>
      <c r="P6" s="21"/>
      <c r="Q6" s="21"/>
      <c r="R6" s="21"/>
      <c r="S6" s="21"/>
      <c r="T6" s="21"/>
      <c r="U6" s="23"/>
      <c r="V6" s="23"/>
      <c r="W6" s="24"/>
      <c r="X6" s="24"/>
      <c r="Y6" s="24"/>
      <c r="Z6" s="68"/>
      <c r="AA6" s="68"/>
      <c r="AB6" s="68"/>
      <c r="AC6" s="68"/>
      <c r="AD6" s="68"/>
    </row>
    <row r="7" spans="1:50" x14ac:dyDescent="0.25">
      <c r="A7" s="34"/>
      <c r="B7" s="19"/>
      <c r="C7" s="19"/>
      <c r="D7" s="19"/>
      <c r="E7" s="35"/>
      <c r="F7" s="20"/>
      <c r="G7" s="36"/>
      <c r="H7" s="22"/>
      <c r="I7" s="37"/>
      <c r="J7" s="37"/>
      <c r="K7" s="37"/>
      <c r="L7" s="42"/>
      <c r="M7" s="23"/>
      <c r="N7" s="23"/>
      <c r="O7" s="23"/>
      <c r="P7" s="21"/>
      <c r="Q7" s="21"/>
      <c r="R7" s="21"/>
      <c r="S7" s="21"/>
      <c r="T7" s="21"/>
      <c r="U7" s="23"/>
      <c r="V7" s="23"/>
      <c r="W7" s="24"/>
      <c r="X7" s="24"/>
      <c r="Y7" s="24"/>
      <c r="Z7" s="68"/>
      <c r="AA7" s="68"/>
      <c r="AB7" s="68"/>
      <c r="AC7" s="68"/>
      <c r="AD7" s="68"/>
    </row>
    <row r="8" spans="1:50" x14ac:dyDescent="0.25">
      <c r="A8" s="34"/>
      <c r="B8" s="19"/>
      <c r="C8" s="19"/>
      <c r="D8" s="19"/>
      <c r="E8" s="35"/>
      <c r="F8" s="20"/>
      <c r="G8" s="36"/>
      <c r="H8" s="22"/>
      <c r="I8" s="37"/>
      <c r="J8" s="37"/>
      <c r="K8" s="37"/>
      <c r="L8" s="42"/>
      <c r="M8" s="23"/>
      <c r="N8" s="23"/>
      <c r="O8" s="23"/>
      <c r="P8" s="21"/>
      <c r="Q8" s="21"/>
      <c r="R8" s="21"/>
      <c r="S8" s="21"/>
      <c r="T8" s="21"/>
      <c r="U8" s="23"/>
      <c r="V8" s="23"/>
      <c r="W8" s="24"/>
      <c r="X8" s="24"/>
      <c r="Y8" s="24"/>
      <c r="Z8" s="68"/>
      <c r="AA8" s="68"/>
      <c r="AB8" s="68"/>
      <c r="AC8" s="68"/>
      <c r="AD8" s="68"/>
    </row>
    <row r="10" spans="1:50" x14ac:dyDescent="0.25">
      <c r="A10" s="39" t="s">
        <v>78</v>
      </c>
      <c r="B10" s="39"/>
      <c r="C10" s="39"/>
    </row>
    <row r="12" spans="1:50" ht="15.75" thickBot="1" x14ac:dyDescent="0.3"/>
    <row r="13" spans="1:50" ht="15.75" thickBot="1" x14ac:dyDescent="0.3">
      <c r="A13" s="50" t="s">
        <v>79</v>
      </c>
      <c r="AE13" s="44"/>
      <c r="AF13" s="45" t="s">
        <v>1</v>
      </c>
      <c r="AG13" s="45" t="s">
        <v>2</v>
      </c>
      <c r="AH13" s="45" t="s">
        <v>3</v>
      </c>
      <c r="AI13" s="45" t="s">
        <v>4</v>
      </c>
      <c r="AJ13" s="45" t="s">
        <v>5</v>
      </c>
      <c r="AK13" s="45" t="s">
        <v>6</v>
      </c>
      <c r="AL13" s="45" t="s">
        <v>7</v>
      </c>
      <c r="AM13" s="45" t="s">
        <v>8</v>
      </c>
      <c r="AN13" s="45" t="s">
        <v>9</v>
      </c>
      <c r="AO13" s="45" t="s">
        <v>10</v>
      </c>
      <c r="AP13" s="45" t="s">
        <v>11</v>
      </c>
      <c r="AQ13" s="45" t="s">
        <v>12</v>
      </c>
      <c r="AR13" s="45" t="s">
        <v>13</v>
      </c>
      <c r="AS13" s="45" t="s">
        <v>14</v>
      </c>
      <c r="AT13" s="45" t="s">
        <v>15</v>
      </c>
      <c r="AU13" s="45" t="s">
        <v>16</v>
      </c>
      <c r="AV13" s="45" t="s">
        <v>17</v>
      </c>
      <c r="AW13" s="46" t="s">
        <v>18</v>
      </c>
      <c r="AX13" s="163" t="s">
        <v>387</v>
      </c>
    </row>
    <row r="14" spans="1:50" ht="15.75" thickBot="1" x14ac:dyDescent="0.3">
      <c r="A14" s="25" t="s">
        <v>48</v>
      </c>
      <c r="B14" s="26" t="s">
        <v>49</v>
      </c>
      <c r="C14" s="26" t="s">
        <v>50</v>
      </c>
      <c r="D14" s="26" t="s">
        <v>51</v>
      </c>
      <c r="E14" s="26" t="s">
        <v>52</v>
      </c>
      <c r="F14" s="26" t="s">
        <v>53</v>
      </c>
      <c r="G14" s="27" t="s">
        <v>54</v>
      </c>
      <c r="H14" s="27" t="s">
        <v>55</v>
      </c>
      <c r="I14" s="28" t="s">
        <v>56</v>
      </c>
      <c r="J14" s="28" t="s">
        <v>57</v>
      </c>
      <c r="K14" s="28" t="s">
        <v>58</v>
      </c>
      <c r="L14" s="29" t="s">
        <v>59</v>
      </c>
      <c r="M14" s="29" t="s">
        <v>60</v>
      </c>
      <c r="N14" s="26" t="s">
        <v>61</v>
      </c>
      <c r="O14" s="26" t="s">
        <v>62</v>
      </c>
      <c r="P14" s="26" t="s">
        <v>63</v>
      </c>
      <c r="Q14" s="26" t="s">
        <v>64</v>
      </c>
      <c r="R14" s="26" t="s">
        <v>65</v>
      </c>
      <c r="S14" s="26" t="s">
        <v>66</v>
      </c>
      <c r="T14" s="26" t="s">
        <v>67</v>
      </c>
      <c r="U14" s="26" t="s">
        <v>68</v>
      </c>
      <c r="V14" s="26" t="s">
        <v>69</v>
      </c>
      <c r="W14" s="26" t="s">
        <v>70</v>
      </c>
      <c r="X14" s="29" t="s">
        <v>80</v>
      </c>
      <c r="Y14" s="29" t="s">
        <v>72</v>
      </c>
      <c r="Z14" s="69"/>
      <c r="AA14" s="69"/>
      <c r="AB14" s="69"/>
      <c r="AC14" s="69"/>
      <c r="AD14" s="69"/>
      <c r="AE14" s="47" t="s">
        <v>19</v>
      </c>
      <c r="AF14" s="48">
        <v>1</v>
      </c>
      <c r="AG14" s="48">
        <v>2</v>
      </c>
      <c r="AH14" s="48">
        <v>3</v>
      </c>
      <c r="AI14" s="48">
        <v>4</v>
      </c>
      <c r="AJ14" s="48">
        <v>5</v>
      </c>
      <c r="AK14" s="48">
        <v>6</v>
      </c>
      <c r="AL14" s="48">
        <v>7</v>
      </c>
      <c r="AM14" s="48">
        <v>8</v>
      </c>
      <c r="AN14" s="48">
        <v>9</v>
      </c>
      <c r="AO14" s="48">
        <v>10</v>
      </c>
      <c r="AP14" s="48">
        <v>11</v>
      </c>
      <c r="AQ14" s="48">
        <v>12</v>
      </c>
      <c r="AR14" s="48">
        <v>13</v>
      </c>
      <c r="AS14" s="48">
        <v>14</v>
      </c>
      <c r="AT14" s="48">
        <v>15</v>
      </c>
      <c r="AU14" s="48">
        <v>16</v>
      </c>
      <c r="AV14" s="48">
        <v>17</v>
      </c>
      <c r="AW14" s="49">
        <v>18</v>
      </c>
      <c r="AX14" s="163">
        <v>19</v>
      </c>
    </row>
    <row r="15" spans="1:50" x14ac:dyDescent="0.25">
      <c r="A15" s="30" t="s">
        <v>424</v>
      </c>
      <c r="B15" s="19"/>
      <c r="C15" s="19"/>
      <c r="D15" s="19"/>
      <c r="E15" s="31"/>
      <c r="F15" s="20"/>
      <c r="G15" s="32"/>
      <c r="H15" s="22"/>
      <c r="I15" s="33"/>
      <c r="J15" s="33"/>
      <c r="K15" s="33"/>
      <c r="L15" s="42"/>
      <c r="M15" s="23"/>
      <c r="N15" s="23"/>
      <c r="O15" s="23"/>
      <c r="P15" s="21"/>
      <c r="Q15" s="21"/>
      <c r="R15" s="21"/>
      <c r="S15" s="21"/>
      <c r="T15" s="21"/>
      <c r="U15" s="23"/>
      <c r="V15" s="23" t="s">
        <v>425</v>
      </c>
      <c r="W15" s="24"/>
      <c r="X15" s="24" t="s">
        <v>426</v>
      </c>
      <c r="Y15" s="24"/>
      <c r="Z15" s="68"/>
      <c r="AA15" s="68"/>
      <c r="AB15" s="68"/>
      <c r="AC15" s="68"/>
      <c r="AD15" s="68"/>
    </row>
    <row r="16" spans="1:50" x14ac:dyDescent="0.25">
      <c r="A16" s="34"/>
      <c r="B16" s="19"/>
      <c r="C16" s="19"/>
      <c r="D16" s="19"/>
      <c r="E16" s="35"/>
      <c r="F16" s="20"/>
      <c r="G16" s="36"/>
      <c r="H16" s="22"/>
      <c r="I16" s="37"/>
      <c r="J16" s="37"/>
      <c r="K16" s="37"/>
      <c r="L16" s="42"/>
      <c r="M16" s="23"/>
      <c r="N16" s="23"/>
      <c r="O16" s="23"/>
      <c r="P16" s="21"/>
      <c r="Q16" s="21"/>
      <c r="R16" s="21"/>
      <c r="S16" s="21"/>
      <c r="T16" s="21"/>
      <c r="U16" s="23"/>
      <c r="V16" s="23"/>
      <c r="W16" s="24"/>
      <c r="X16" s="24"/>
      <c r="Y16" s="24"/>
      <c r="Z16" s="68"/>
      <c r="AA16" s="68"/>
      <c r="AB16" s="68"/>
      <c r="AC16" s="68"/>
      <c r="AD16" s="68"/>
    </row>
    <row r="17" spans="1:50" x14ac:dyDescent="0.25">
      <c r="A17" s="34"/>
      <c r="B17" s="19"/>
      <c r="C17" s="19"/>
      <c r="D17" s="19"/>
      <c r="E17" s="35"/>
      <c r="F17" s="20"/>
      <c r="G17" s="36"/>
      <c r="H17" s="22"/>
      <c r="I17" s="37"/>
      <c r="J17" s="37"/>
      <c r="K17" s="37"/>
      <c r="L17" s="42"/>
      <c r="M17" s="23"/>
      <c r="N17" s="23"/>
      <c r="O17" s="23"/>
      <c r="P17" s="21"/>
      <c r="Q17" s="21"/>
      <c r="R17" s="21"/>
      <c r="S17" s="21"/>
      <c r="T17" s="21"/>
      <c r="U17" s="23"/>
      <c r="V17" s="23"/>
      <c r="W17" s="24"/>
      <c r="X17" s="24"/>
      <c r="Y17" s="24"/>
      <c r="Z17" s="68"/>
      <c r="AA17" s="68"/>
      <c r="AB17" s="68"/>
      <c r="AC17" s="68"/>
      <c r="AD17" s="68"/>
    </row>
    <row r="18" spans="1:50" x14ac:dyDescent="0.25">
      <c r="A18" s="34"/>
      <c r="B18" s="19"/>
      <c r="C18" s="19"/>
      <c r="D18" s="19"/>
      <c r="E18" s="35"/>
      <c r="F18" s="20"/>
      <c r="G18" s="36"/>
      <c r="H18" s="22"/>
      <c r="I18" s="37"/>
      <c r="J18" s="37"/>
      <c r="K18" s="37"/>
      <c r="L18" s="42"/>
      <c r="M18" s="23"/>
      <c r="N18" s="23"/>
      <c r="O18" s="23"/>
      <c r="P18" s="21"/>
      <c r="Q18" s="21"/>
      <c r="R18" s="21"/>
      <c r="S18" s="21"/>
      <c r="T18" s="21"/>
      <c r="U18" s="23"/>
      <c r="V18" s="23"/>
      <c r="W18" s="24"/>
      <c r="X18" s="24"/>
      <c r="Y18" s="24"/>
      <c r="Z18" s="68"/>
      <c r="AA18" s="68"/>
      <c r="AB18" s="68"/>
      <c r="AC18" s="68"/>
      <c r="AD18" s="68"/>
    </row>
    <row r="20" spans="1:50" x14ac:dyDescent="0.25">
      <c r="A20" s="39" t="s">
        <v>78</v>
      </c>
      <c r="B20" s="39"/>
      <c r="C20" s="39"/>
    </row>
    <row r="22" spans="1:50" ht="15.75" thickBot="1" x14ac:dyDescent="0.3"/>
    <row r="23" spans="1:50" ht="15.75" thickBot="1" x14ac:dyDescent="0.3">
      <c r="A23" s="50" t="s">
        <v>81</v>
      </c>
      <c r="AE23" s="44"/>
      <c r="AF23" s="45" t="s">
        <v>1</v>
      </c>
      <c r="AG23" s="45" t="s">
        <v>2</v>
      </c>
      <c r="AH23" s="45" t="s">
        <v>3</v>
      </c>
      <c r="AI23" s="45" t="s">
        <v>4</v>
      </c>
      <c r="AJ23" s="45" t="s">
        <v>5</v>
      </c>
      <c r="AK23" s="45" t="s">
        <v>6</v>
      </c>
      <c r="AL23" s="45" t="s">
        <v>7</v>
      </c>
      <c r="AM23" s="45" t="s">
        <v>8</v>
      </c>
      <c r="AN23" s="45" t="s">
        <v>9</v>
      </c>
      <c r="AO23" s="45" t="s">
        <v>10</v>
      </c>
      <c r="AP23" s="45" t="s">
        <v>11</v>
      </c>
      <c r="AQ23" s="45" t="s">
        <v>12</v>
      </c>
      <c r="AR23" s="45" t="s">
        <v>13</v>
      </c>
      <c r="AS23" s="45" t="s">
        <v>14</v>
      </c>
      <c r="AT23" s="45" t="s">
        <v>15</v>
      </c>
      <c r="AU23" s="45" t="s">
        <v>16</v>
      </c>
      <c r="AV23" s="45" t="s">
        <v>17</v>
      </c>
      <c r="AW23" s="46" t="s">
        <v>18</v>
      </c>
      <c r="AX23" s="163" t="s">
        <v>387</v>
      </c>
    </row>
    <row r="24" spans="1:50" ht="15.75" thickBot="1" x14ac:dyDescent="0.3">
      <c r="A24" s="25" t="s">
        <v>48</v>
      </c>
      <c r="B24" s="26" t="s">
        <v>49</v>
      </c>
      <c r="C24" s="26" t="s">
        <v>50</v>
      </c>
      <c r="D24" s="26" t="s">
        <v>51</v>
      </c>
      <c r="E24" s="26" t="s">
        <v>52</v>
      </c>
      <c r="F24" s="26" t="s">
        <v>53</v>
      </c>
      <c r="G24" s="27" t="s">
        <v>54</v>
      </c>
      <c r="H24" s="27" t="s">
        <v>55</v>
      </c>
      <c r="I24" s="28" t="s">
        <v>56</v>
      </c>
      <c r="J24" s="28" t="s">
        <v>57</v>
      </c>
      <c r="K24" s="28" t="s">
        <v>58</v>
      </c>
      <c r="L24" s="29" t="s">
        <v>59</v>
      </c>
      <c r="M24" s="29" t="s">
        <v>60</v>
      </c>
      <c r="N24" s="26" t="s">
        <v>61</v>
      </c>
      <c r="O24" s="26" t="s">
        <v>62</v>
      </c>
      <c r="P24" s="26" t="s">
        <v>63</v>
      </c>
      <c r="Q24" s="26" t="s">
        <v>64</v>
      </c>
      <c r="R24" s="26" t="s">
        <v>65</v>
      </c>
      <c r="S24" s="26" t="s">
        <v>66</v>
      </c>
      <c r="T24" s="26" t="s">
        <v>67</v>
      </c>
      <c r="U24" s="26" t="s">
        <v>68</v>
      </c>
      <c r="V24" s="26" t="s">
        <v>69</v>
      </c>
      <c r="W24" s="26" t="s">
        <v>70</v>
      </c>
      <c r="X24" s="29" t="s">
        <v>80</v>
      </c>
      <c r="Y24" s="29" t="s">
        <v>72</v>
      </c>
      <c r="Z24" s="69"/>
      <c r="AA24" s="69"/>
      <c r="AB24" s="69"/>
      <c r="AC24" s="69"/>
      <c r="AD24" s="69"/>
      <c r="AE24" s="47" t="s">
        <v>19</v>
      </c>
      <c r="AF24" s="48">
        <v>1</v>
      </c>
      <c r="AG24" s="48">
        <v>2</v>
      </c>
      <c r="AH24" s="48">
        <v>3</v>
      </c>
      <c r="AI24" s="48">
        <v>4</v>
      </c>
      <c r="AJ24" s="48">
        <v>5</v>
      </c>
      <c r="AK24" s="48">
        <v>6</v>
      </c>
      <c r="AL24" s="48">
        <v>7</v>
      </c>
      <c r="AM24" s="48">
        <v>8</v>
      </c>
      <c r="AN24" s="48">
        <v>9</v>
      </c>
      <c r="AO24" s="48">
        <v>10</v>
      </c>
      <c r="AP24" s="48">
        <v>11</v>
      </c>
      <c r="AQ24" s="48">
        <v>12</v>
      </c>
      <c r="AR24" s="48">
        <v>13</v>
      </c>
      <c r="AS24" s="48">
        <v>14</v>
      </c>
      <c r="AT24" s="48">
        <v>15</v>
      </c>
      <c r="AU24" s="48">
        <v>16</v>
      </c>
      <c r="AV24" s="48">
        <v>17</v>
      </c>
      <c r="AW24" s="49">
        <v>18</v>
      </c>
      <c r="AX24" s="163">
        <v>19</v>
      </c>
    </row>
    <row r="25" spans="1:50" x14ac:dyDescent="0.25">
      <c r="A25" s="30" t="s">
        <v>424</v>
      </c>
      <c r="B25" s="19"/>
      <c r="C25" s="19"/>
      <c r="D25" s="19"/>
      <c r="E25" s="31"/>
      <c r="F25" s="20"/>
      <c r="G25" s="32"/>
      <c r="H25" s="22"/>
      <c r="I25" s="33"/>
      <c r="J25" s="33"/>
      <c r="K25" s="33"/>
      <c r="L25" s="42"/>
      <c r="M25" s="23"/>
      <c r="N25" s="23"/>
      <c r="O25" s="23"/>
      <c r="P25" s="21"/>
      <c r="Q25" s="21"/>
      <c r="R25" s="21"/>
      <c r="S25" s="21"/>
      <c r="T25" s="21"/>
      <c r="U25" s="23"/>
      <c r="V25" s="23" t="s">
        <v>425</v>
      </c>
      <c r="W25" s="24"/>
      <c r="X25" s="24" t="s">
        <v>426</v>
      </c>
      <c r="Y25" s="24"/>
      <c r="Z25" s="68"/>
      <c r="AA25" s="68"/>
      <c r="AB25" s="68"/>
      <c r="AC25" s="68"/>
      <c r="AD25" s="68"/>
    </row>
    <row r="26" spans="1:50" x14ac:dyDescent="0.25">
      <c r="A26" s="34"/>
      <c r="B26" s="19"/>
      <c r="C26" s="19"/>
      <c r="D26" s="19"/>
      <c r="E26" s="35"/>
      <c r="F26" s="20"/>
      <c r="G26" s="36"/>
      <c r="H26" s="22"/>
      <c r="I26" s="37"/>
      <c r="J26" s="37"/>
      <c r="K26" s="37"/>
      <c r="L26" s="42"/>
      <c r="M26" s="23"/>
      <c r="N26" s="23"/>
      <c r="O26" s="23"/>
      <c r="P26" s="21"/>
      <c r="Q26" s="21"/>
      <c r="R26" s="21"/>
      <c r="S26" s="21"/>
      <c r="T26" s="21"/>
      <c r="U26" s="23"/>
      <c r="V26" s="23"/>
      <c r="W26" s="24"/>
      <c r="X26" s="24"/>
      <c r="Y26" s="24"/>
      <c r="Z26" s="68"/>
      <c r="AA26" s="68"/>
      <c r="AB26" s="68"/>
      <c r="AC26" s="68"/>
      <c r="AD26" s="68"/>
    </row>
    <row r="27" spans="1:50" x14ac:dyDescent="0.25">
      <c r="A27" s="34"/>
      <c r="B27" s="19"/>
      <c r="C27" s="19"/>
      <c r="D27" s="19"/>
      <c r="E27" s="35"/>
      <c r="F27" s="20"/>
      <c r="G27" s="36"/>
      <c r="H27" s="22"/>
      <c r="I27" s="37"/>
      <c r="J27" s="37"/>
      <c r="K27" s="37"/>
      <c r="L27" s="42"/>
      <c r="M27" s="23"/>
      <c r="N27" s="23"/>
      <c r="O27" s="23"/>
      <c r="P27" s="21"/>
      <c r="Q27" s="21"/>
      <c r="R27" s="21"/>
      <c r="S27" s="21"/>
      <c r="T27" s="21"/>
      <c r="U27" s="23"/>
      <c r="V27" s="23"/>
      <c r="W27" s="24"/>
      <c r="X27" s="24"/>
      <c r="Y27" s="24"/>
      <c r="Z27" s="68"/>
      <c r="AA27" s="68"/>
      <c r="AB27" s="68"/>
      <c r="AC27" s="68"/>
      <c r="AD27" s="68"/>
    </row>
    <row r="28" spans="1:50" x14ac:dyDescent="0.25">
      <c r="A28" s="34"/>
      <c r="B28" s="19"/>
      <c r="C28" s="19"/>
      <c r="D28" s="19"/>
      <c r="E28" s="35"/>
      <c r="F28" s="20"/>
      <c r="G28" s="36"/>
      <c r="H28" s="22"/>
      <c r="I28" s="37"/>
      <c r="J28" s="37"/>
      <c r="K28" s="37"/>
      <c r="L28" s="42"/>
      <c r="M28" s="23"/>
      <c r="N28" s="23"/>
      <c r="O28" s="23"/>
      <c r="P28" s="21"/>
      <c r="Q28" s="21"/>
      <c r="R28" s="21"/>
      <c r="S28" s="21"/>
      <c r="T28" s="21"/>
      <c r="U28" s="23"/>
      <c r="V28" s="23"/>
      <c r="W28" s="24"/>
      <c r="X28" s="24"/>
      <c r="Y28" s="24"/>
      <c r="Z28" s="68"/>
      <c r="AA28" s="68"/>
      <c r="AB28" s="68"/>
      <c r="AC28" s="68"/>
      <c r="AD28" s="68"/>
    </row>
    <row r="30" spans="1:50" x14ac:dyDescent="0.25">
      <c r="A30" s="39" t="s">
        <v>78</v>
      </c>
      <c r="B30" s="39"/>
      <c r="C30" s="39"/>
    </row>
    <row r="32" spans="1:50" ht="15.75" thickBot="1" x14ac:dyDescent="0.3"/>
    <row r="33" spans="1:50" ht="15.75" thickBot="1" x14ac:dyDescent="0.3">
      <c r="A33" s="50" t="s">
        <v>422</v>
      </c>
      <c r="AE33" s="44"/>
      <c r="AF33" s="45" t="s">
        <v>1</v>
      </c>
      <c r="AG33" s="45" t="s">
        <v>2</v>
      </c>
      <c r="AH33" s="45" t="s">
        <v>3</v>
      </c>
      <c r="AI33" s="45" t="s">
        <v>4</v>
      </c>
      <c r="AJ33" s="45" t="s">
        <v>5</v>
      </c>
      <c r="AK33" s="45" t="s">
        <v>6</v>
      </c>
      <c r="AL33" s="45" t="s">
        <v>7</v>
      </c>
      <c r="AM33" s="45" t="s">
        <v>8</v>
      </c>
      <c r="AN33" s="45" t="s">
        <v>9</v>
      </c>
      <c r="AO33" s="45" t="s">
        <v>10</v>
      </c>
      <c r="AP33" s="45" t="s">
        <v>11</v>
      </c>
      <c r="AQ33" s="45" t="s">
        <v>12</v>
      </c>
      <c r="AR33" s="45" t="s">
        <v>13</v>
      </c>
      <c r="AS33" s="45" t="s">
        <v>14</v>
      </c>
      <c r="AT33" s="45" t="s">
        <v>15</v>
      </c>
      <c r="AU33" s="45" t="s">
        <v>16</v>
      </c>
      <c r="AV33" s="45" t="s">
        <v>17</v>
      </c>
      <c r="AW33" s="46" t="s">
        <v>18</v>
      </c>
      <c r="AX33" s="163" t="s">
        <v>387</v>
      </c>
    </row>
    <row r="34" spans="1:50" ht="15.75" thickBot="1" x14ac:dyDescent="0.3">
      <c r="A34" s="25" t="s">
        <v>48</v>
      </c>
      <c r="B34" s="26" t="s">
        <v>49</v>
      </c>
      <c r="C34" s="26" t="s">
        <v>50</v>
      </c>
      <c r="D34" s="26" t="s">
        <v>51</v>
      </c>
      <c r="E34" s="26" t="s">
        <v>52</v>
      </c>
      <c r="F34" s="26" t="s">
        <v>53</v>
      </c>
      <c r="G34" s="27" t="s">
        <v>54</v>
      </c>
      <c r="H34" s="27" t="s">
        <v>55</v>
      </c>
      <c r="I34" s="28" t="s">
        <v>56</v>
      </c>
      <c r="J34" s="28" t="s">
        <v>57</v>
      </c>
      <c r="K34" s="28" t="s">
        <v>58</v>
      </c>
      <c r="L34" s="29" t="s">
        <v>59</v>
      </c>
      <c r="M34" s="29" t="s">
        <v>60</v>
      </c>
      <c r="N34" s="26" t="s">
        <v>61</v>
      </c>
      <c r="O34" s="26" t="s">
        <v>62</v>
      </c>
      <c r="P34" s="26" t="s">
        <v>63</v>
      </c>
      <c r="Q34" s="26" t="s">
        <v>64</v>
      </c>
      <c r="R34" s="26" t="s">
        <v>65</v>
      </c>
      <c r="S34" s="26" t="s">
        <v>66</v>
      </c>
      <c r="T34" s="26" t="s">
        <v>67</v>
      </c>
      <c r="U34" s="26" t="s">
        <v>68</v>
      </c>
      <c r="V34" s="26" t="s">
        <v>69</v>
      </c>
      <c r="W34" s="26" t="s">
        <v>70</v>
      </c>
      <c r="X34" s="29" t="s">
        <v>80</v>
      </c>
      <c r="Y34" s="29" t="s">
        <v>72</v>
      </c>
      <c r="Z34" s="69"/>
      <c r="AA34" s="69"/>
      <c r="AB34" s="69"/>
      <c r="AC34" s="69"/>
      <c r="AD34" s="69"/>
      <c r="AE34" s="47" t="s">
        <v>19</v>
      </c>
      <c r="AF34" s="48">
        <v>1</v>
      </c>
      <c r="AG34" s="48">
        <v>2</v>
      </c>
      <c r="AH34" s="48">
        <v>3</v>
      </c>
      <c r="AI34" s="48">
        <v>4</v>
      </c>
      <c r="AJ34" s="48">
        <v>5</v>
      </c>
      <c r="AK34" s="48">
        <v>6</v>
      </c>
      <c r="AL34" s="48">
        <v>7</v>
      </c>
      <c r="AM34" s="48">
        <v>8</v>
      </c>
      <c r="AN34" s="48">
        <v>9</v>
      </c>
      <c r="AO34" s="48">
        <v>10</v>
      </c>
      <c r="AP34" s="48">
        <v>11</v>
      </c>
      <c r="AQ34" s="48">
        <v>12</v>
      </c>
      <c r="AR34" s="48">
        <v>13</v>
      </c>
      <c r="AS34" s="48">
        <v>14</v>
      </c>
      <c r="AT34" s="48">
        <v>15</v>
      </c>
      <c r="AU34" s="48">
        <v>16</v>
      </c>
      <c r="AV34" s="48">
        <v>17</v>
      </c>
      <c r="AW34" s="49">
        <v>18</v>
      </c>
      <c r="AX34" s="163">
        <v>19</v>
      </c>
    </row>
    <row r="35" spans="1:50" x14ac:dyDescent="0.25">
      <c r="A35" s="30" t="s">
        <v>424</v>
      </c>
      <c r="B35" s="19"/>
      <c r="C35" s="19"/>
      <c r="D35" s="19"/>
      <c r="E35" s="31"/>
      <c r="F35" s="20"/>
      <c r="G35" s="32"/>
      <c r="H35" s="22"/>
      <c r="I35" s="33"/>
      <c r="J35" s="33"/>
      <c r="K35" s="33"/>
      <c r="L35" s="42"/>
      <c r="M35" s="23"/>
      <c r="N35" s="23"/>
      <c r="O35" s="23"/>
      <c r="P35" s="21"/>
      <c r="Q35" s="21"/>
      <c r="R35" s="21"/>
      <c r="S35" s="21"/>
      <c r="T35" s="21"/>
      <c r="U35" s="23"/>
      <c r="V35" s="23" t="s">
        <v>425</v>
      </c>
      <c r="W35" s="24"/>
      <c r="X35" s="24" t="s">
        <v>426</v>
      </c>
      <c r="Y35" s="24"/>
      <c r="Z35" s="68"/>
      <c r="AA35" s="68"/>
      <c r="AB35" s="68"/>
      <c r="AC35" s="68"/>
      <c r="AD35" s="68"/>
    </row>
    <row r="36" spans="1:50" x14ac:dyDescent="0.25">
      <c r="A36" s="34"/>
      <c r="B36" s="19"/>
      <c r="C36" s="19"/>
      <c r="D36" s="19"/>
      <c r="E36" s="35"/>
      <c r="F36" s="20"/>
      <c r="G36" s="36"/>
      <c r="H36" s="22"/>
      <c r="I36" s="37"/>
      <c r="J36" s="37"/>
      <c r="K36" s="37"/>
      <c r="L36" s="42"/>
      <c r="M36" s="23"/>
      <c r="N36" s="23"/>
      <c r="O36" s="23"/>
      <c r="P36" s="21"/>
      <c r="Q36" s="21"/>
      <c r="R36" s="21"/>
      <c r="S36" s="21"/>
      <c r="T36" s="21"/>
      <c r="U36" s="23"/>
      <c r="V36" s="23"/>
      <c r="W36" s="24"/>
      <c r="X36" s="24"/>
      <c r="Y36" s="24"/>
      <c r="Z36" s="68"/>
      <c r="AA36" s="68"/>
      <c r="AB36" s="68"/>
      <c r="AC36" s="68"/>
      <c r="AD36" s="68"/>
    </row>
    <row r="37" spans="1:50" x14ac:dyDescent="0.25">
      <c r="A37" s="34"/>
      <c r="B37" s="19"/>
      <c r="C37" s="19"/>
      <c r="D37" s="19"/>
      <c r="E37" s="35"/>
      <c r="F37" s="20"/>
      <c r="G37" s="36"/>
      <c r="H37" s="22"/>
      <c r="I37" s="37"/>
      <c r="J37" s="37"/>
      <c r="K37" s="37"/>
      <c r="L37" s="42"/>
      <c r="M37" s="23"/>
      <c r="N37" s="23"/>
      <c r="O37" s="23"/>
      <c r="P37" s="21"/>
      <c r="Q37" s="21"/>
      <c r="R37" s="21"/>
      <c r="S37" s="21"/>
      <c r="T37" s="21"/>
      <c r="U37" s="23"/>
      <c r="V37" s="23"/>
      <c r="W37" s="24"/>
      <c r="X37" s="24"/>
      <c r="Y37" s="24"/>
      <c r="Z37" s="68"/>
      <c r="AA37" s="68"/>
      <c r="AB37" s="68"/>
      <c r="AC37" s="68"/>
      <c r="AD37" s="68"/>
    </row>
    <row r="38" spans="1:50" x14ac:dyDescent="0.25">
      <c r="A38" s="34"/>
      <c r="B38" s="19"/>
      <c r="C38" s="19"/>
      <c r="D38" s="19"/>
      <c r="E38" s="35"/>
      <c r="F38" s="20"/>
      <c r="G38" s="36"/>
      <c r="H38" s="22"/>
      <c r="I38" s="37"/>
      <c r="J38" s="37"/>
      <c r="K38" s="37"/>
      <c r="L38" s="42"/>
      <c r="M38" s="23"/>
      <c r="N38" s="23"/>
      <c r="O38" s="23"/>
      <c r="P38" s="21"/>
      <c r="Q38" s="21"/>
      <c r="R38" s="21"/>
      <c r="S38" s="21"/>
      <c r="T38" s="21"/>
      <c r="U38" s="23"/>
      <c r="V38" s="23"/>
      <c r="W38" s="24"/>
      <c r="X38" s="24"/>
      <c r="Y38" s="24"/>
      <c r="Z38" s="68"/>
      <c r="AA38" s="68"/>
      <c r="AB38" s="68"/>
      <c r="AC38" s="68"/>
      <c r="AD38" s="68"/>
    </row>
    <row r="40" spans="1:50" x14ac:dyDescent="0.25">
      <c r="A40" s="39" t="s">
        <v>78</v>
      </c>
      <c r="B40" s="39"/>
      <c r="C40" s="39"/>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87542-9BFB-4486-9DEA-A44F26BE4C40}">
  <sheetPr>
    <tabColor theme="9" tint="0.59999389629810485"/>
  </sheetPr>
  <dimension ref="A1:AY40"/>
  <sheetViews>
    <sheetView zoomScale="69" zoomScaleNormal="69" workbookViewId="0">
      <selection activeCell="AY3" sqref="AY3:AY4"/>
    </sheetView>
  </sheetViews>
  <sheetFormatPr defaultRowHeight="15" x14ac:dyDescent="0.25"/>
  <cols>
    <col min="1" max="1" width="25.5703125" customWidth="1"/>
    <col min="2" max="2" width="18.140625" customWidth="1"/>
    <col min="3" max="3" width="15.7109375" customWidth="1"/>
    <col min="4" max="4" width="18.140625" customWidth="1"/>
    <col min="5" max="5" width="16.28515625" customWidth="1"/>
    <col min="6" max="6" width="16.7109375" customWidth="1"/>
    <col min="7" max="7" width="31.85546875" customWidth="1"/>
    <col min="8" max="8" width="38.7109375" customWidth="1"/>
    <col min="9" max="9" width="17.42578125" customWidth="1"/>
    <col min="10" max="10" width="18.42578125" customWidth="1"/>
    <col min="11" max="11" width="19.28515625" customWidth="1"/>
    <col min="12" max="13" width="20.42578125" customWidth="1"/>
    <col min="14" max="14" width="18.28515625" customWidth="1"/>
    <col min="15" max="16" width="21.140625" customWidth="1"/>
    <col min="17" max="17" width="24.42578125" customWidth="1"/>
    <col min="19" max="19" width="10.85546875" customWidth="1"/>
    <col min="20" max="20" width="27.140625" customWidth="1"/>
    <col min="21" max="21" width="27.7109375" customWidth="1"/>
    <col min="22" max="22" width="20.28515625" customWidth="1"/>
    <col min="23" max="23" width="19.7109375" customWidth="1"/>
    <col min="24" max="24" width="29" customWidth="1"/>
    <col min="25" max="25" width="25.7109375" customWidth="1"/>
    <col min="26" max="26" width="13.28515625" customWidth="1"/>
    <col min="27" max="27" width="4.140625" style="66" customWidth="1"/>
    <col min="28" max="28" width="2.42578125" style="66" customWidth="1"/>
    <col min="29" max="29" width="2" style="66" customWidth="1"/>
    <col min="30" max="30" width="2.140625" style="66" customWidth="1"/>
    <col min="31" max="31" width="2.28515625" style="66" customWidth="1"/>
    <col min="32" max="32" width="19.140625" customWidth="1"/>
  </cols>
  <sheetData>
    <row r="1" spans="1:51" x14ac:dyDescent="0.25">
      <c r="A1" s="41" t="s">
        <v>423</v>
      </c>
      <c r="B1" s="41"/>
      <c r="C1" s="41"/>
    </row>
    <row r="2" spans="1:51" ht="15.75" thickBot="1" x14ac:dyDescent="0.3"/>
    <row r="3" spans="1:51" ht="15.75" thickBot="1" x14ac:dyDescent="0.3">
      <c r="A3" s="50" t="s">
        <v>47</v>
      </c>
      <c r="AF3" s="44"/>
      <c r="AG3" s="45" t="s">
        <v>1</v>
      </c>
      <c r="AH3" s="45" t="s">
        <v>2</v>
      </c>
      <c r="AI3" s="45" t="s">
        <v>3</v>
      </c>
      <c r="AJ3" s="45" t="s">
        <v>4</v>
      </c>
      <c r="AK3" s="45" t="s">
        <v>5</v>
      </c>
      <c r="AL3" s="45" t="s">
        <v>6</v>
      </c>
      <c r="AM3" s="45" t="s">
        <v>7</v>
      </c>
      <c r="AN3" s="45" t="s">
        <v>8</v>
      </c>
      <c r="AO3" s="45" t="s">
        <v>9</v>
      </c>
      <c r="AP3" s="45" t="s">
        <v>10</v>
      </c>
      <c r="AQ3" s="45" t="s">
        <v>11</v>
      </c>
      <c r="AR3" s="45" t="s">
        <v>12</v>
      </c>
      <c r="AS3" s="45" t="s">
        <v>13</v>
      </c>
      <c r="AT3" s="45" t="s">
        <v>14</v>
      </c>
      <c r="AU3" s="45" t="s">
        <v>15</v>
      </c>
      <c r="AV3" s="45" t="s">
        <v>16</v>
      </c>
      <c r="AW3" s="45" t="s">
        <v>17</v>
      </c>
      <c r="AX3" s="46" t="s">
        <v>18</v>
      </c>
      <c r="AY3" s="163" t="s">
        <v>387</v>
      </c>
    </row>
    <row r="4" spans="1:51" ht="15.75" thickBot="1" x14ac:dyDescent="0.3">
      <c r="A4" s="25" t="s">
        <v>48</v>
      </c>
      <c r="B4" s="26" t="s">
        <v>49</v>
      </c>
      <c r="C4" s="26" t="s">
        <v>50</v>
      </c>
      <c r="D4" s="26" t="s">
        <v>51</v>
      </c>
      <c r="E4" s="26" t="s">
        <v>52</v>
      </c>
      <c r="F4" s="26" t="s">
        <v>53</v>
      </c>
      <c r="G4" s="27" t="s">
        <v>54</v>
      </c>
      <c r="H4" s="27" t="s">
        <v>55</v>
      </c>
      <c r="I4" s="28" t="s">
        <v>82</v>
      </c>
      <c r="J4" s="28" t="s">
        <v>83</v>
      </c>
      <c r="K4" s="28" t="s">
        <v>84</v>
      </c>
      <c r="L4" s="29" t="s">
        <v>85</v>
      </c>
      <c r="M4" s="29" t="s">
        <v>86</v>
      </c>
      <c r="N4" s="29" t="s">
        <v>60</v>
      </c>
      <c r="O4" s="26" t="s">
        <v>61</v>
      </c>
      <c r="P4" s="26" t="s">
        <v>62</v>
      </c>
      <c r="Q4" s="26" t="s">
        <v>63</v>
      </c>
      <c r="R4" s="26" t="s">
        <v>64</v>
      </c>
      <c r="S4" s="26" t="s">
        <v>65</v>
      </c>
      <c r="T4" s="26" t="s">
        <v>66</v>
      </c>
      <c r="U4" s="26" t="s">
        <v>67</v>
      </c>
      <c r="V4" s="26" t="s">
        <v>68</v>
      </c>
      <c r="W4" s="26" t="s">
        <v>69</v>
      </c>
      <c r="X4" s="26" t="s">
        <v>70</v>
      </c>
      <c r="Y4" s="29" t="s">
        <v>71</v>
      </c>
      <c r="Z4" s="29" t="s">
        <v>72</v>
      </c>
      <c r="AA4" s="67"/>
      <c r="AB4" s="67"/>
      <c r="AC4" s="67"/>
      <c r="AD4" s="67"/>
      <c r="AE4" s="67"/>
      <c r="AF4" s="47" t="s">
        <v>19</v>
      </c>
      <c r="AG4" s="48">
        <v>1</v>
      </c>
      <c r="AH4" s="48">
        <v>2</v>
      </c>
      <c r="AI4" s="48">
        <v>3</v>
      </c>
      <c r="AJ4" s="48">
        <v>4</v>
      </c>
      <c r="AK4" s="48">
        <v>5</v>
      </c>
      <c r="AL4" s="48">
        <v>6</v>
      </c>
      <c r="AM4" s="48">
        <v>7</v>
      </c>
      <c r="AN4" s="48">
        <v>8</v>
      </c>
      <c r="AO4" s="48">
        <v>9</v>
      </c>
      <c r="AP4" s="48">
        <v>10</v>
      </c>
      <c r="AQ4" s="48">
        <v>11</v>
      </c>
      <c r="AR4" s="48">
        <v>12</v>
      </c>
      <c r="AS4" s="48">
        <v>13</v>
      </c>
      <c r="AT4" s="48">
        <v>14</v>
      </c>
      <c r="AU4" s="48">
        <v>15</v>
      </c>
      <c r="AV4" s="48">
        <v>16</v>
      </c>
      <c r="AW4" s="48">
        <v>17</v>
      </c>
      <c r="AX4" s="49">
        <v>18</v>
      </c>
      <c r="AY4" s="163">
        <v>19</v>
      </c>
    </row>
    <row r="5" spans="1:51" x14ac:dyDescent="0.25">
      <c r="A5" s="30" t="s">
        <v>424</v>
      </c>
      <c r="B5" s="19"/>
      <c r="C5" s="19"/>
      <c r="D5" s="19"/>
      <c r="E5" s="31"/>
      <c r="F5" s="20"/>
      <c r="G5" s="32"/>
      <c r="H5" s="22"/>
      <c r="I5" s="33"/>
      <c r="J5" s="33"/>
      <c r="K5" s="33"/>
      <c r="L5" s="42"/>
      <c r="M5" s="42"/>
      <c r="N5" s="23"/>
      <c r="O5" s="23"/>
      <c r="P5" s="23"/>
      <c r="Q5" s="21"/>
      <c r="R5" s="21"/>
      <c r="S5" s="21"/>
      <c r="T5" s="21"/>
      <c r="U5" s="21"/>
      <c r="V5" s="23"/>
      <c r="W5" s="23" t="s">
        <v>425</v>
      </c>
      <c r="X5" s="24"/>
      <c r="Y5" s="24" t="s">
        <v>426</v>
      </c>
      <c r="Z5" s="24"/>
      <c r="AA5" s="68"/>
      <c r="AB5" s="68"/>
      <c r="AC5" s="68"/>
      <c r="AD5" s="68"/>
      <c r="AE5" s="68"/>
    </row>
    <row r="6" spans="1:51" x14ac:dyDescent="0.25">
      <c r="A6" s="34"/>
      <c r="B6" s="19"/>
      <c r="C6" s="19"/>
      <c r="D6" s="19"/>
      <c r="E6" s="35"/>
      <c r="F6" s="20"/>
      <c r="G6" s="36"/>
      <c r="H6" s="22"/>
      <c r="I6" s="37"/>
      <c r="J6" s="37"/>
      <c r="K6" s="37"/>
      <c r="L6" s="42"/>
      <c r="M6" s="42"/>
      <c r="N6" s="23"/>
      <c r="O6" s="23"/>
      <c r="P6" s="23"/>
      <c r="Q6" s="21"/>
      <c r="R6" s="21"/>
      <c r="S6" s="21"/>
      <c r="T6" s="21"/>
      <c r="U6" s="21"/>
      <c r="V6" s="23"/>
      <c r="W6" s="23"/>
      <c r="X6" s="24"/>
      <c r="Y6" s="24"/>
      <c r="Z6" s="24"/>
      <c r="AA6" s="68"/>
      <c r="AB6" s="68"/>
      <c r="AC6" s="68"/>
      <c r="AD6" s="68"/>
      <c r="AE6" s="68"/>
    </row>
    <row r="7" spans="1:51" x14ac:dyDescent="0.25">
      <c r="A7" s="34"/>
      <c r="B7" s="19"/>
      <c r="C7" s="19"/>
      <c r="D7" s="19"/>
      <c r="E7" s="35"/>
      <c r="F7" s="20"/>
      <c r="G7" s="36"/>
      <c r="H7" s="22"/>
      <c r="I7" s="37"/>
      <c r="J7" s="37"/>
      <c r="K7" s="37"/>
      <c r="L7" s="42"/>
      <c r="M7" s="42"/>
      <c r="N7" s="23"/>
      <c r="O7" s="23"/>
      <c r="P7" s="23"/>
      <c r="Q7" s="21"/>
      <c r="R7" s="21"/>
      <c r="S7" s="21"/>
      <c r="T7" s="21"/>
      <c r="U7" s="21"/>
      <c r="V7" s="23"/>
      <c r="W7" s="23"/>
      <c r="X7" s="24"/>
      <c r="Y7" s="24"/>
      <c r="Z7" s="24"/>
      <c r="AA7" s="68"/>
      <c r="AB7" s="68"/>
      <c r="AC7" s="68"/>
      <c r="AD7" s="68"/>
      <c r="AE7" s="68"/>
    </row>
    <row r="8" spans="1:51" x14ac:dyDescent="0.25">
      <c r="A8" s="34"/>
      <c r="B8" s="19"/>
      <c r="C8" s="19"/>
      <c r="D8" s="19"/>
      <c r="E8" s="35"/>
      <c r="F8" s="20"/>
      <c r="G8" s="36"/>
      <c r="H8" s="22"/>
      <c r="I8" s="37"/>
      <c r="J8" s="37"/>
      <c r="K8" s="37"/>
      <c r="L8" s="42"/>
      <c r="M8" s="42"/>
      <c r="N8" s="23"/>
      <c r="O8" s="23"/>
      <c r="P8" s="23"/>
      <c r="Q8" s="21"/>
      <c r="R8" s="21"/>
      <c r="S8" s="21"/>
      <c r="T8" s="21"/>
      <c r="U8" s="21"/>
      <c r="V8" s="23"/>
      <c r="W8" s="23"/>
      <c r="X8" s="24"/>
      <c r="Y8" s="24"/>
      <c r="Z8" s="24"/>
      <c r="AA8" s="68"/>
      <c r="AB8" s="68"/>
      <c r="AC8" s="68"/>
      <c r="AD8" s="68"/>
      <c r="AE8" s="68"/>
    </row>
    <row r="10" spans="1:51" x14ac:dyDescent="0.25">
      <c r="A10" s="39" t="s">
        <v>78</v>
      </c>
      <c r="B10" s="39"/>
      <c r="C10" s="39"/>
    </row>
    <row r="12" spans="1:51" ht="15.75" thickBot="1" x14ac:dyDescent="0.3"/>
    <row r="13" spans="1:51" ht="15.75" thickBot="1" x14ac:dyDescent="0.3">
      <c r="A13" s="50" t="s">
        <v>79</v>
      </c>
      <c r="AF13" s="44"/>
      <c r="AG13" s="45" t="s">
        <v>1</v>
      </c>
      <c r="AH13" s="45" t="s">
        <v>2</v>
      </c>
      <c r="AI13" s="45" t="s">
        <v>3</v>
      </c>
      <c r="AJ13" s="45" t="s">
        <v>4</v>
      </c>
      <c r="AK13" s="45" t="s">
        <v>5</v>
      </c>
      <c r="AL13" s="45" t="s">
        <v>6</v>
      </c>
      <c r="AM13" s="45" t="s">
        <v>7</v>
      </c>
      <c r="AN13" s="45" t="s">
        <v>8</v>
      </c>
      <c r="AO13" s="45" t="s">
        <v>9</v>
      </c>
      <c r="AP13" s="45" t="s">
        <v>10</v>
      </c>
      <c r="AQ13" s="45" t="s">
        <v>11</v>
      </c>
      <c r="AR13" s="45" t="s">
        <v>12</v>
      </c>
      <c r="AS13" s="45" t="s">
        <v>13</v>
      </c>
      <c r="AT13" s="45" t="s">
        <v>14</v>
      </c>
      <c r="AU13" s="45" t="s">
        <v>15</v>
      </c>
      <c r="AV13" s="45" t="s">
        <v>16</v>
      </c>
      <c r="AW13" s="45" t="s">
        <v>17</v>
      </c>
      <c r="AX13" s="46" t="s">
        <v>18</v>
      </c>
      <c r="AY13" s="163" t="s">
        <v>387</v>
      </c>
    </row>
    <row r="14" spans="1:51" ht="15.75" thickBot="1" x14ac:dyDescent="0.3">
      <c r="A14" s="25" t="s">
        <v>48</v>
      </c>
      <c r="B14" s="26" t="s">
        <v>49</v>
      </c>
      <c r="C14" s="26" t="s">
        <v>50</v>
      </c>
      <c r="D14" s="26" t="s">
        <v>51</v>
      </c>
      <c r="E14" s="26" t="s">
        <v>52</v>
      </c>
      <c r="F14" s="26" t="s">
        <v>53</v>
      </c>
      <c r="G14" s="27" t="s">
        <v>54</v>
      </c>
      <c r="H14" s="27" t="s">
        <v>55</v>
      </c>
      <c r="I14" s="28" t="s">
        <v>82</v>
      </c>
      <c r="J14" s="28" t="s">
        <v>83</v>
      </c>
      <c r="K14" s="28" t="s">
        <v>84</v>
      </c>
      <c r="L14" s="29" t="s">
        <v>85</v>
      </c>
      <c r="M14" s="29" t="s">
        <v>86</v>
      </c>
      <c r="N14" s="29" t="s">
        <v>60</v>
      </c>
      <c r="O14" s="26" t="s">
        <v>61</v>
      </c>
      <c r="P14" s="26" t="s">
        <v>62</v>
      </c>
      <c r="Q14" s="26" t="s">
        <v>63</v>
      </c>
      <c r="R14" s="26" t="s">
        <v>64</v>
      </c>
      <c r="S14" s="26" t="s">
        <v>65</v>
      </c>
      <c r="T14" s="26" t="s">
        <v>66</v>
      </c>
      <c r="U14" s="26" t="s">
        <v>67</v>
      </c>
      <c r="V14" s="26" t="s">
        <v>68</v>
      </c>
      <c r="W14" s="26"/>
      <c r="X14" s="26" t="s">
        <v>70</v>
      </c>
      <c r="Y14" s="29" t="s">
        <v>80</v>
      </c>
      <c r="Z14" s="29" t="s">
        <v>72</v>
      </c>
      <c r="AA14" s="69"/>
      <c r="AB14" s="69"/>
      <c r="AC14" s="69"/>
      <c r="AD14" s="69"/>
      <c r="AE14" s="69"/>
      <c r="AF14" s="47" t="s">
        <v>19</v>
      </c>
      <c r="AG14" s="48">
        <v>1</v>
      </c>
      <c r="AH14" s="48">
        <v>2</v>
      </c>
      <c r="AI14" s="48">
        <v>3</v>
      </c>
      <c r="AJ14" s="48">
        <v>4</v>
      </c>
      <c r="AK14" s="48">
        <v>5</v>
      </c>
      <c r="AL14" s="48">
        <v>6</v>
      </c>
      <c r="AM14" s="48">
        <v>7</v>
      </c>
      <c r="AN14" s="48">
        <v>8</v>
      </c>
      <c r="AO14" s="48">
        <v>9</v>
      </c>
      <c r="AP14" s="48">
        <v>10</v>
      </c>
      <c r="AQ14" s="48">
        <v>11</v>
      </c>
      <c r="AR14" s="48">
        <v>12</v>
      </c>
      <c r="AS14" s="48">
        <v>13</v>
      </c>
      <c r="AT14" s="48">
        <v>14</v>
      </c>
      <c r="AU14" s="48">
        <v>15</v>
      </c>
      <c r="AV14" s="48">
        <v>16</v>
      </c>
      <c r="AW14" s="48">
        <v>17</v>
      </c>
      <c r="AX14" s="49">
        <v>18</v>
      </c>
      <c r="AY14" s="163">
        <v>19</v>
      </c>
    </row>
    <row r="15" spans="1:51" x14ac:dyDescent="0.25">
      <c r="A15" s="30" t="s">
        <v>424</v>
      </c>
      <c r="B15" s="19"/>
      <c r="C15" s="19"/>
      <c r="D15" s="19"/>
      <c r="E15" s="31"/>
      <c r="F15" s="20"/>
      <c r="G15" s="32"/>
      <c r="H15" s="22"/>
      <c r="I15" s="33"/>
      <c r="J15" s="33"/>
      <c r="K15" s="33"/>
      <c r="L15" s="42"/>
      <c r="M15" s="42"/>
      <c r="N15" s="23"/>
      <c r="O15" s="23"/>
      <c r="P15" s="23"/>
      <c r="Q15" s="21"/>
      <c r="R15" s="21"/>
      <c r="S15" s="21"/>
      <c r="T15" s="21"/>
      <c r="U15" s="21"/>
      <c r="V15" s="23"/>
      <c r="W15" s="23" t="s">
        <v>425</v>
      </c>
      <c r="X15" s="24"/>
      <c r="Y15" s="24" t="s">
        <v>426</v>
      </c>
      <c r="Z15" s="24"/>
      <c r="AA15" s="68"/>
      <c r="AB15" s="68"/>
      <c r="AC15" s="68"/>
      <c r="AD15" s="68"/>
      <c r="AE15" s="68"/>
    </row>
    <row r="16" spans="1:51" x14ac:dyDescent="0.25">
      <c r="A16" s="34"/>
      <c r="B16" s="19"/>
      <c r="C16" s="19"/>
      <c r="D16" s="19"/>
      <c r="E16" s="35"/>
      <c r="F16" s="20"/>
      <c r="G16" s="36"/>
      <c r="H16" s="22"/>
      <c r="I16" s="37"/>
      <c r="J16" s="37"/>
      <c r="K16" s="37"/>
      <c r="L16" s="42"/>
      <c r="M16" s="42"/>
      <c r="N16" s="23"/>
      <c r="O16" s="23"/>
      <c r="P16" s="23"/>
      <c r="Q16" s="21"/>
      <c r="R16" s="21"/>
      <c r="S16" s="21"/>
      <c r="T16" s="21"/>
      <c r="U16" s="21"/>
      <c r="V16" s="23"/>
      <c r="W16" s="23"/>
      <c r="X16" s="24"/>
      <c r="Y16" s="24"/>
      <c r="Z16" s="24"/>
      <c r="AA16" s="68"/>
      <c r="AB16" s="68"/>
      <c r="AC16" s="68"/>
      <c r="AD16" s="68"/>
      <c r="AE16" s="68"/>
    </row>
    <row r="17" spans="1:51" x14ac:dyDescent="0.25">
      <c r="A17" s="34"/>
      <c r="B17" s="19"/>
      <c r="C17" s="19"/>
      <c r="D17" s="19"/>
      <c r="E17" s="35"/>
      <c r="F17" s="20"/>
      <c r="G17" s="36"/>
      <c r="H17" s="22"/>
      <c r="I17" s="37"/>
      <c r="J17" s="37"/>
      <c r="K17" s="37"/>
      <c r="L17" s="42"/>
      <c r="M17" s="42"/>
      <c r="N17" s="23"/>
      <c r="O17" s="23"/>
      <c r="P17" s="23"/>
      <c r="Q17" s="21"/>
      <c r="R17" s="21"/>
      <c r="S17" s="21"/>
      <c r="T17" s="21"/>
      <c r="U17" s="21"/>
      <c r="V17" s="23"/>
      <c r="W17" s="23"/>
      <c r="X17" s="24"/>
      <c r="Y17" s="24"/>
      <c r="Z17" s="24"/>
      <c r="AA17" s="68"/>
      <c r="AB17" s="68"/>
      <c r="AC17" s="68"/>
      <c r="AD17" s="68"/>
      <c r="AE17" s="68"/>
    </row>
    <row r="18" spans="1:51" x14ac:dyDescent="0.25">
      <c r="A18" s="34"/>
      <c r="B18" s="19"/>
      <c r="C18" s="19"/>
      <c r="D18" s="19"/>
      <c r="E18" s="35"/>
      <c r="F18" s="20"/>
      <c r="G18" s="36"/>
      <c r="H18" s="22"/>
      <c r="I18" s="37"/>
      <c r="J18" s="37"/>
      <c r="K18" s="37"/>
      <c r="L18" s="42"/>
      <c r="M18" s="42"/>
      <c r="N18" s="23"/>
      <c r="O18" s="23"/>
      <c r="P18" s="23"/>
      <c r="Q18" s="21"/>
      <c r="R18" s="21"/>
      <c r="S18" s="21"/>
      <c r="T18" s="21"/>
      <c r="U18" s="21"/>
      <c r="V18" s="23"/>
      <c r="W18" s="23"/>
      <c r="X18" s="24"/>
      <c r="Y18" s="24"/>
      <c r="Z18" s="24"/>
      <c r="AA18" s="68"/>
      <c r="AB18" s="68"/>
      <c r="AC18" s="68"/>
      <c r="AD18" s="68"/>
      <c r="AE18" s="68"/>
    </row>
    <row r="20" spans="1:51" x14ac:dyDescent="0.25">
      <c r="A20" s="39" t="s">
        <v>78</v>
      </c>
      <c r="B20" s="39"/>
      <c r="C20" s="39"/>
    </row>
    <row r="22" spans="1:51" ht="15.75" thickBot="1" x14ac:dyDescent="0.3"/>
    <row r="23" spans="1:51" ht="15.75" thickBot="1" x14ac:dyDescent="0.3">
      <c r="A23" s="50" t="s">
        <v>81</v>
      </c>
      <c r="AF23" s="44"/>
      <c r="AG23" s="45" t="s">
        <v>1</v>
      </c>
      <c r="AH23" s="45" t="s">
        <v>2</v>
      </c>
      <c r="AI23" s="45" t="s">
        <v>3</v>
      </c>
      <c r="AJ23" s="45" t="s">
        <v>4</v>
      </c>
      <c r="AK23" s="45" t="s">
        <v>5</v>
      </c>
      <c r="AL23" s="45" t="s">
        <v>6</v>
      </c>
      <c r="AM23" s="45" t="s">
        <v>7</v>
      </c>
      <c r="AN23" s="45" t="s">
        <v>8</v>
      </c>
      <c r="AO23" s="45" t="s">
        <v>9</v>
      </c>
      <c r="AP23" s="45" t="s">
        <v>10</v>
      </c>
      <c r="AQ23" s="45" t="s">
        <v>11</v>
      </c>
      <c r="AR23" s="45" t="s">
        <v>12</v>
      </c>
      <c r="AS23" s="45" t="s">
        <v>13</v>
      </c>
      <c r="AT23" s="45" t="s">
        <v>14</v>
      </c>
      <c r="AU23" s="45" t="s">
        <v>15</v>
      </c>
      <c r="AV23" s="45" t="s">
        <v>16</v>
      </c>
      <c r="AW23" s="45" t="s">
        <v>17</v>
      </c>
      <c r="AX23" s="46" t="s">
        <v>18</v>
      </c>
      <c r="AY23" s="163" t="s">
        <v>387</v>
      </c>
    </row>
    <row r="24" spans="1:51" ht="15.75" thickBot="1" x14ac:dyDescent="0.3">
      <c r="A24" s="25" t="s">
        <v>48</v>
      </c>
      <c r="B24" s="26" t="s">
        <v>49</v>
      </c>
      <c r="C24" s="26" t="s">
        <v>50</v>
      </c>
      <c r="D24" s="26" t="s">
        <v>51</v>
      </c>
      <c r="E24" s="26" t="s">
        <v>52</v>
      </c>
      <c r="F24" s="26" t="s">
        <v>53</v>
      </c>
      <c r="G24" s="27" t="s">
        <v>54</v>
      </c>
      <c r="H24" s="27" t="s">
        <v>55</v>
      </c>
      <c r="I24" s="28" t="s">
        <v>82</v>
      </c>
      <c r="J24" s="28" t="s">
        <v>83</v>
      </c>
      <c r="K24" s="28" t="s">
        <v>84</v>
      </c>
      <c r="L24" s="29" t="s">
        <v>85</v>
      </c>
      <c r="M24" s="29" t="s">
        <v>86</v>
      </c>
      <c r="N24" s="29" t="s">
        <v>60</v>
      </c>
      <c r="O24" s="26" t="s">
        <v>61</v>
      </c>
      <c r="P24" s="26" t="s">
        <v>62</v>
      </c>
      <c r="Q24" s="26" t="s">
        <v>63</v>
      </c>
      <c r="R24" s="26" t="s">
        <v>64</v>
      </c>
      <c r="S24" s="26" t="s">
        <v>65</v>
      </c>
      <c r="T24" s="26" t="s">
        <v>66</v>
      </c>
      <c r="U24" s="26" t="s">
        <v>67</v>
      </c>
      <c r="V24" s="26" t="s">
        <v>68</v>
      </c>
      <c r="W24" s="26"/>
      <c r="X24" s="26" t="s">
        <v>70</v>
      </c>
      <c r="Y24" s="29" t="s">
        <v>80</v>
      </c>
      <c r="Z24" s="29" t="s">
        <v>72</v>
      </c>
      <c r="AA24" s="69"/>
      <c r="AB24" s="69"/>
      <c r="AC24" s="69"/>
      <c r="AD24" s="69"/>
      <c r="AE24" s="69"/>
      <c r="AF24" s="47" t="s">
        <v>19</v>
      </c>
      <c r="AG24" s="48">
        <v>1</v>
      </c>
      <c r="AH24" s="48">
        <v>2</v>
      </c>
      <c r="AI24" s="48">
        <v>3</v>
      </c>
      <c r="AJ24" s="48">
        <v>4</v>
      </c>
      <c r="AK24" s="48">
        <v>5</v>
      </c>
      <c r="AL24" s="48">
        <v>6</v>
      </c>
      <c r="AM24" s="48">
        <v>7</v>
      </c>
      <c r="AN24" s="48">
        <v>8</v>
      </c>
      <c r="AO24" s="48">
        <v>9</v>
      </c>
      <c r="AP24" s="48">
        <v>10</v>
      </c>
      <c r="AQ24" s="48">
        <v>11</v>
      </c>
      <c r="AR24" s="48">
        <v>12</v>
      </c>
      <c r="AS24" s="48">
        <v>13</v>
      </c>
      <c r="AT24" s="48">
        <v>14</v>
      </c>
      <c r="AU24" s="48">
        <v>15</v>
      </c>
      <c r="AV24" s="48">
        <v>16</v>
      </c>
      <c r="AW24" s="48">
        <v>17</v>
      </c>
      <c r="AX24" s="49">
        <v>18</v>
      </c>
      <c r="AY24" s="163">
        <v>19</v>
      </c>
    </row>
    <row r="25" spans="1:51" x14ac:dyDescent="0.25">
      <c r="A25" s="30" t="s">
        <v>424</v>
      </c>
      <c r="B25" s="19"/>
      <c r="C25" s="19"/>
      <c r="D25" s="19"/>
      <c r="E25" s="31"/>
      <c r="F25" s="20"/>
      <c r="G25" s="32"/>
      <c r="H25" s="22"/>
      <c r="I25" s="33"/>
      <c r="J25" s="33"/>
      <c r="K25" s="33"/>
      <c r="L25" s="42"/>
      <c r="M25" s="42"/>
      <c r="N25" s="23"/>
      <c r="O25" s="23"/>
      <c r="P25" s="23"/>
      <c r="Q25" s="21"/>
      <c r="R25" s="21"/>
      <c r="S25" s="21"/>
      <c r="T25" s="21"/>
      <c r="U25" s="21"/>
      <c r="V25" s="23"/>
      <c r="W25" s="23" t="s">
        <v>425</v>
      </c>
      <c r="X25" s="24"/>
      <c r="Y25" s="24" t="s">
        <v>426</v>
      </c>
      <c r="Z25" s="24"/>
      <c r="AA25" s="68"/>
      <c r="AB25" s="68"/>
      <c r="AC25" s="68"/>
      <c r="AD25" s="68"/>
      <c r="AE25" s="68"/>
    </row>
    <row r="26" spans="1:51" x14ac:dyDescent="0.25">
      <c r="A26" s="34"/>
      <c r="B26" s="19"/>
      <c r="C26" s="19"/>
      <c r="D26" s="19"/>
      <c r="E26" s="35"/>
      <c r="F26" s="20"/>
      <c r="G26" s="36"/>
      <c r="H26" s="22"/>
      <c r="I26" s="37"/>
      <c r="J26" s="37"/>
      <c r="K26" s="37"/>
      <c r="L26" s="42"/>
      <c r="M26" s="42"/>
      <c r="N26" s="23"/>
      <c r="O26" s="23"/>
      <c r="P26" s="23"/>
      <c r="Q26" s="21"/>
      <c r="R26" s="21"/>
      <c r="S26" s="21"/>
      <c r="T26" s="21"/>
      <c r="U26" s="21"/>
      <c r="V26" s="23"/>
      <c r="W26" s="23"/>
      <c r="X26" s="24"/>
      <c r="Y26" s="24"/>
      <c r="Z26" s="24"/>
      <c r="AA26" s="68"/>
      <c r="AB26" s="68"/>
      <c r="AC26" s="68"/>
      <c r="AD26" s="68"/>
      <c r="AE26" s="68"/>
    </row>
    <row r="27" spans="1:51" x14ac:dyDescent="0.25">
      <c r="A27" s="34"/>
      <c r="B27" s="19"/>
      <c r="C27" s="19"/>
      <c r="D27" s="19"/>
      <c r="E27" s="35"/>
      <c r="F27" s="20"/>
      <c r="G27" s="36"/>
      <c r="H27" s="22"/>
      <c r="I27" s="37"/>
      <c r="J27" s="37"/>
      <c r="K27" s="37"/>
      <c r="L27" s="42"/>
      <c r="M27" s="42"/>
      <c r="N27" s="23"/>
      <c r="O27" s="23"/>
      <c r="P27" s="23"/>
      <c r="Q27" s="21"/>
      <c r="R27" s="21"/>
      <c r="S27" s="21"/>
      <c r="T27" s="21"/>
      <c r="U27" s="21"/>
      <c r="V27" s="23"/>
      <c r="W27" s="23"/>
      <c r="X27" s="24"/>
      <c r="Y27" s="24"/>
      <c r="Z27" s="24"/>
      <c r="AA27" s="68"/>
      <c r="AB27" s="68"/>
      <c r="AC27" s="68"/>
      <c r="AD27" s="68"/>
      <c r="AE27" s="68"/>
    </row>
    <row r="28" spans="1:51" x14ac:dyDescent="0.25">
      <c r="A28" s="34"/>
      <c r="B28" s="19"/>
      <c r="C28" s="19"/>
      <c r="D28" s="19"/>
      <c r="E28" s="35"/>
      <c r="F28" s="20"/>
      <c r="G28" s="36"/>
      <c r="H28" s="22"/>
      <c r="I28" s="37"/>
      <c r="J28" s="37"/>
      <c r="K28" s="37"/>
      <c r="L28" s="42"/>
      <c r="M28" s="42"/>
      <c r="N28" s="23"/>
      <c r="O28" s="23"/>
      <c r="P28" s="23"/>
      <c r="Q28" s="21"/>
      <c r="R28" s="21"/>
      <c r="S28" s="21"/>
      <c r="T28" s="21"/>
      <c r="U28" s="21"/>
      <c r="V28" s="23"/>
      <c r="W28" s="23"/>
      <c r="X28" s="24"/>
      <c r="Y28" s="24"/>
      <c r="Z28" s="24"/>
      <c r="AA28" s="68"/>
      <c r="AB28" s="68"/>
      <c r="AC28" s="68"/>
      <c r="AD28" s="68"/>
      <c r="AE28" s="68"/>
    </row>
    <row r="30" spans="1:51" x14ac:dyDescent="0.25">
      <c r="A30" s="39" t="s">
        <v>78</v>
      </c>
      <c r="B30" s="39"/>
      <c r="C30" s="39"/>
    </row>
    <row r="32" spans="1:51" ht="15.75" thickBot="1" x14ac:dyDescent="0.3"/>
    <row r="33" spans="1:51" ht="15.75" thickBot="1" x14ac:dyDescent="0.3">
      <c r="A33" s="50" t="s">
        <v>422</v>
      </c>
      <c r="AF33" s="44"/>
      <c r="AG33" s="45" t="s">
        <v>1</v>
      </c>
      <c r="AH33" s="45" t="s">
        <v>2</v>
      </c>
      <c r="AI33" s="45" t="s">
        <v>3</v>
      </c>
      <c r="AJ33" s="45" t="s">
        <v>4</v>
      </c>
      <c r="AK33" s="45" t="s">
        <v>5</v>
      </c>
      <c r="AL33" s="45" t="s">
        <v>6</v>
      </c>
      <c r="AM33" s="45" t="s">
        <v>7</v>
      </c>
      <c r="AN33" s="45" t="s">
        <v>8</v>
      </c>
      <c r="AO33" s="45" t="s">
        <v>9</v>
      </c>
      <c r="AP33" s="45" t="s">
        <v>10</v>
      </c>
      <c r="AQ33" s="45" t="s">
        <v>11</v>
      </c>
      <c r="AR33" s="45" t="s">
        <v>12</v>
      </c>
      <c r="AS33" s="45" t="s">
        <v>13</v>
      </c>
      <c r="AT33" s="45" t="s">
        <v>14</v>
      </c>
      <c r="AU33" s="45" t="s">
        <v>15</v>
      </c>
      <c r="AV33" s="45" t="s">
        <v>16</v>
      </c>
      <c r="AW33" s="45" t="s">
        <v>17</v>
      </c>
      <c r="AX33" s="46" t="s">
        <v>18</v>
      </c>
      <c r="AY33" s="163" t="s">
        <v>387</v>
      </c>
    </row>
    <row r="34" spans="1:51" ht="15.75" thickBot="1" x14ac:dyDescent="0.3">
      <c r="A34" s="25" t="s">
        <v>48</v>
      </c>
      <c r="B34" s="26" t="s">
        <v>49</v>
      </c>
      <c r="C34" s="26" t="s">
        <v>50</v>
      </c>
      <c r="D34" s="26" t="s">
        <v>51</v>
      </c>
      <c r="E34" s="26" t="s">
        <v>52</v>
      </c>
      <c r="F34" s="26" t="s">
        <v>53</v>
      </c>
      <c r="G34" s="27" t="s">
        <v>54</v>
      </c>
      <c r="H34" s="27" t="s">
        <v>55</v>
      </c>
      <c r="I34" s="28" t="s">
        <v>82</v>
      </c>
      <c r="J34" s="28" t="s">
        <v>83</v>
      </c>
      <c r="K34" s="28" t="s">
        <v>84</v>
      </c>
      <c r="L34" s="29" t="s">
        <v>85</v>
      </c>
      <c r="M34" s="29" t="s">
        <v>86</v>
      </c>
      <c r="N34" s="29" t="s">
        <v>60</v>
      </c>
      <c r="O34" s="26" t="s">
        <v>61</v>
      </c>
      <c r="P34" s="26" t="s">
        <v>62</v>
      </c>
      <c r="Q34" s="26" t="s">
        <v>63</v>
      </c>
      <c r="R34" s="26" t="s">
        <v>64</v>
      </c>
      <c r="S34" s="26" t="s">
        <v>65</v>
      </c>
      <c r="T34" s="26" t="s">
        <v>66</v>
      </c>
      <c r="U34" s="26" t="s">
        <v>67</v>
      </c>
      <c r="V34" s="26" t="s">
        <v>68</v>
      </c>
      <c r="W34" s="26"/>
      <c r="X34" s="26" t="s">
        <v>70</v>
      </c>
      <c r="Y34" s="29" t="s">
        <v>80</v>
      </c>
      <c r="Z34" s="29" t="s">
        <v>72</v>
      </c>
      <c r="AA34" s="69"/>
      <c r="AB34" s="69"/>
      <c r="AC34" s="69"/>
      <c r="AD34" s="69"/>
      <c r="AE34" s="69"/>
      <c r="AF34" s="47" t="s">
        <v>19</v>
      </c>
      <c r="AG34" s="48">
        <v>1</v>
      </c>
      <c r="AH34" s="48">
        <v>2</v>
      </c>
      <c r="AI34" s="48">
        <v>3</v>
      </c>
      <c r="AJ34" s="48">
        <v>4</v>
      </c>
      <c r="AK34" s="48">
        <v>5</v>
      </c>
      <c r="AL34" s="48">
        <v>6</v>
      </c>
      <c r="AM34" s="48">
        <v>7</v>
      </c>
      <c r="AN34" s="48">
        <v>8</v>
      </c>
      <c r="AO34" s="48">
        <v>9</v>
      </c>
      <c r="AP34" s="48">
        <v>10</v>
      </c>
      <c r="AQ34" s="48">
        <v>11</v>
      </c>
      <c r="AR34" s="48">
        <v>12</v>
      </c>
      <c r="AS34" s="48">
        <v>13</v>
      </c>
      <c r="AT34" s="48">
        <v>14</v>
      </c>
      <c r="AU34" s="48">
        <v>15</v>
      </c>
      <c r="AV34" s="48">
        <v>16</v>
      </c>
      <c r="AW34" s="48">
        <v>17</v>
      </c>
      <c r="AX34" s="49">
        <v>18</v>
      </c>
      <c r="AY34" s="163">
        <v>19</v>
      </c>
    </row>
    <row r="35" spans="1:51" x14ac:dyDescent="0.25">
      <c r="A35" s="30" t="s">
        <v>424</v>
      </c>
      <c r="B35" s="19"/>
      <c r="C35" s="19"/>
      <c r="D35" s="19"/>
      <c r="E35" s="31"/>
      <c r="F35" s="20"/>
      <c r="G35" s="32"/>
      <c r="H35" s="22"/>
      <c r="I35" s="33"/>
      <c r="J35" s="33"/>
      <c r="K35" s="33"/>
      <c r="L35" s="42"/>
      <c r="M35" s="42"/>
      <c r="N35" s="23"/>
      <c r="O35" s="23"/>
      <c r="P35" s="23"/>
      <c r="Q35" s="21"/>
      <c r="R35" s="21"/>
      <c r="S35" s="21"/>
      <c r="T35" s="21"/>
      <c r="U35" s="21"/>
      <c r="V35" s="23"/>
      <c r="W35" s="23" t="s">
        <v>425</v>
      </c>
      <c r="X35" s="24"/>
      <c r="Y35" s="24" t="s">
        <v>426</v>
      </c>
      <c r="Z35" s="24"/>
      <c r="AA35" s="68"/>
      <c r="AB35" s="68"/>
      <c r="AC35" s="68"/>
      <c r="AD35" s="68"/>
      <c r="AE35" s="68"/>
    </row>
    <row r="36" spans="1:51" x14ac:dyDescent="0.25">
      <c r="A36" s="34"/>
      <c r="B36" s="19"/>
      <c r="C36" s="19"/>
      <c r="D36" s="19"/>
      <c r="E36" s="35"/>
      <c r="F36" s="20"/>
      <c r="G36" s="36"/>
      <c r="H36" s="22"/>
      <c r="I36" s="37"/>
      <c r="J36" s="37"/>
      <c r="K36" s="37"/>
      <c r="L36" s="42"/>
      <c r="M36" s="42"/>
      <c r="N36" s="23"/>
      <c r="O36" s="23"/>
      <c r="P36" s="23"/>
      <c r="Q36" s="21"/>
      <c r="R36" s="21"/>
      <c r="S36" s="21"/>
      <c r="T36" s="21"/>
      <c r="U36" s="21"/>
      <c r="V36" s="23"/>
      <c r="W36" s="23"/>
      <c r="X36" s="24"/>
      <c r="Y36" s="24"/>
      <c r="Z36" s="24"/>
      <c r="AA36" s="68"/>
      <c r="AB36" s="68"/>
      <c r="AC36" s="68"/>
      <c r="AD36" s="68"/>
      <c r="AE36" s="68"/>
    </row>
    <row r="37" spans="1:51" x14ac:dyDescent="0.25">
      <c r="A37" s="34"/>
      <c r="B37" s="19"/>
      <c r="C37" s="19"/>
      <c r="D37" s="19"/>
      <c r="E37" s="35"/>
      <c r="F37" s="20"/>
      <c r="G37" s="36"/>
      <c r="H37" s="22"/>
      <c r="I37" s="37"/>
      <c r="J37" s="37"/>
      <c r="K37" s="37"/>
      <c r="L37" s="42"/>
      <c r="M37" s="42"/>
      <c r="N37" s="23"/>
      <c r="O37" s="23"/>
      <c r="P37" s="23"/>
      <c r="Q37" s="21"/>
      <c r="R37" s="21"/>
      <c r="S37" s="21"/>
      <c r="T37" s="21"/>
      <c r="U37" s="21"/>
      <c r="V37" s="23"/>
      <c r="W37" s="23"/>
      <c r="X37" s="24"/>
      <c r="Y37" s="24"/>
      <c r="Z37" s="24"/>
      <c r="AA37" s="68"/>
      <c r="AB37" s="68"/>
      <c r="AC37" s="68"/>
      <c r="AD37" s="68"/>
      <c r="AE37" s="68"/>
    </row>
    <row r="38" spans="1:51" x14ac:dyDescent="0.25">
      <c r="A38" s="34"/>
      <c r="B38" s="19"/>
      <c r="C38" s="19"/>
      <c r="D38" s="19"/>
      <c r="E38" s="35"/>
      <c r="F38" s="20"/>
      <c r="G38" s="36"/>
      <c r="H38" s="22"/>
      <c r="I38" s="37"/>
      <c r="J38" s="37"/>
      <c r="K38" s="37"/>
      <c r="L38" s="42"/>
      <c r="M38" s="42"/>
      <c r="N38" s="23"/>
      <c r="O38" s="23"/>
      <c r="P38" s="23"/>
      <c r="Q38" s="21"/>
      <c r="R38" s="21"/>
      <c r="S38" s="21"/>
      <c r="T38" s="21"/>
      <c r="U38" s="21"/>
      <c r="V38" s="23"/>
      <c r="W38" s="23"/>
      <c r="X38" s="24"/>
      <c r="Y38" s="24"/>
      <c r="Z38" s="24"/>
      <c r="AA38" s="68"/>
      <c r="AB38" s="68"/>
      <c r="AC38" s="68"/>
      <c r="AD38" s="68"/>
      <c r="AE38" s="68"/>
    </row>
    <row r="40" spans="1:51" x14ac:dyDescent="0.25">
      <c r="A40" s="39" t="s">
        <v>78</v>
      </c>
      <c r="B40" s="39"/>
      <c r="C40" s="3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69FD6-265A-4E86-8346-9EFC2A8FE23A}">
  <sheetPr>
    <tabColor theme="9" tint="0.39997558519241921"/>
  </sheetPr>
  <dimension ref="A1:T8"/>
  <sheetViews>
    <sheetView zoomScale="69" zoomScaleNormal="69" workbookViewId="0">
      <selection activeCell="D9" sqref="D9"/>
    </sheetView>
  </sheetViews>
  <sheetFormatPr defaultRowHeight="15" x14ac:dyDescent="0.25"/>
  <cols>
    <col min="1" max="1" width="38.140625" customWidth="1"/>
    <col min="6" max="20" width="9.140625" style="70"/>
  </cols>
  <sheetData>
    <row r="1" spans="1:20" x14ac:dyDescent="0.25">
      <c r="A1" s="40" t="s">
        <v>87</v>
      </c>
    </row>
    <row r="2" spans="1:20" ht="15.75" thickBot="1" x14ac:dyDescent="0.3"/>
    <row r="3" spans="1:20" x14ac:dyDescent="0.25">
      <c r="A3" s="44"/>
      <c r="B3" s="45" t="s">
        <v>1</v>
      </c>
      <c r="C3" s="45" t="s">
        <v>2</v>
      </c>
      <c r="D3" s="45" t="s">
        <v>3</v>
      </c>
      <c r="E3" s="138" t="s">
        <v>4</v>
      </c>
      <c r="F3" s="71" t="s">
        <v>5</v>
      </c>
      <c r="G3" s="71" t="s">
        <v>6</v>
      </c>
      <c r="H3" s="71" t="s">
        <v>7</v>
      </c>
      <c r="I3" s="71" t="s">
        <v>8</v>
      </c>
      <c r="J3" s="71" t="s">
        <v>9</v>
      </c>
      <c r="K3" s="71" t="s">
        <v>10</v>
      </c>
      <c r="L3" s="71" t="s">
        <v>11</v>
      </c>
      <c r="M3" s="71" t="s">
        <v>12</v>
      </c>
      <c r="N3" s="71" t="s">
        <v>13</v>
      </c>
      <c r="O3" s="71" t="s">
        <v>14</v>
      </c>
      <c r="P3" s="71" t="s">
        <v>15</v>
      </c>
      <c r="Q3" s="71" t="s">
        <v>16</v>
      </c>
      <c r="R3" s="71" t="s">
        <v>17</v>
      </c>
      <c r="S3" s="78" t="s">
        <v>18</v>
      </c>
      <c r="T3" s="164" t="s">
        <v>387</v>
      </c>
    </row>
    <row r="4" spans="1:20" ht="15.75" thickBot="1" x14ac:dyDescent="0.3">
      <c r="A4" s="47" t="s">
        <v>32</v>
      </c>
      <c r="B4" s="48">
        <v>1</v>
      </c>
      <c r="C4" s="48">
        <v>2</v>
      </c>
      <c r="D4" s="48">
        <v>3</v>
      </c>
      <c r="E4" s="139">
        <v>4</v>
      </c>
      <c r="F4" s="72">
        <v>5</v>
      </c>
      <c r="G4" s="72">
        <v>6</v>
      </c>
      <c r="H4" s="72">
        <v>7</v>
      </c>
      <c r="I4" s="72">
        <v>8</v>
      </c>
      <c r="J4" s="72">
        <v>9</v>
      </c>
      <c r="K4" s="72">
        <v>10</v>
      </c>
      <c r="L4" s="72">
        <v>11</v>
      </c>
      <c r="M4" s="72">
        <v>12</v>
      </c>
      <c r="N4" s="72">
        <v>13</v>
      </c>
      <c r="O4" s="72">
        <v>14</v>
      </c>
      <c r="P4" s="72">
        <v>15</v>
      </c>
      <c r="Q4" s="72">
        <v>16</v>
      </c>
      <c r="R4" s="72">
        <v>17</v>
      </c>
      <c r="S4" s="79">
        <v>18</v>
      </c>
      <c r="T4" s="164">
        <v>19</v>
      </c>
    </row>
    <row r="5" spans="1:20" x14ac:dyDescent="0.25">
      <c r="A5" s="2" t="s">
        <v>88</v>
      </c>
    </row>
    <row r="6" spans="1:20" x14ac:dyDescent="0.25">
      <c r="A6" s="2" t="s">
        <v>89</v>
      </c>
    </row>
    <row r="7" spans="1:20" ht="15.75" thickBot="1" x14ac:dyDescent="0.3">
      <c r="A7" s="2" t="s">
        <v>90</v>
      </c>
    </row>
    <row r="8" spans="1:20" ht="15.75" thickBot="1" x14ac:dyDescent="0.3">
      <c r="A8" s="141" t="s">
        <v>91</v>
      </c>
      <c r="B8" s="140">
        <v>1863</v>
      </c>
      <c r="C8" s="140">
        <v>1565</v>
      </c>
      <c r="D8" s="140">
        <v>1080</v>
      </c>
      <c r="E8" s="140">
        <v>1858</v>
      </c>
      <c r="F8" s="80"/>
      <c r="G8" s="80"/>
      <c r="H8" s="80"/>
      <c r="I8" s="80"/>
      <c r="J8" s="80"/>
      <c r="K8" s="80"/>
      <c r="L8" s="80"/>
      <c r="M8" s="80"/>
      <c r="N8" s="80"/>
      <c r="O8" s="80"/>
      <c r="P8" s="80"/>
      <c r="Q8" s="80"/>
      <c r="R8" s="80"/>
      <c r="S8" s="81"/>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A5C752-4A69-45C2-AA96-71EF93531865}">
  <sheetPr>
    <tabColor rgb="FFD8EC72"/>
  </sheetPr>
  <dimension ref="A1:V16"/>
  <sheetViews>
    <sheetView zoomScale="57" zoomScaleNormal="57" workbookViewId="0">
      <selection activeCell="L36" sqref="L36"/>
    </sheetView>
  </sheetViews>
  <sheetFormatPr defaultRowHeight="15" x14ac:dyDescent="0.25"/>
  <cols>
    <col min="1" max="1" width="58.140625" bestFit="1" customWidth="1"/>
    <col min="2" max="2" width="57.5703125" bestFit="1" customWidth="1"/>
    <col min="3" max="5" width="13.140625" bestFit="1" customWidth="1"/>
    <col min="6" max="13" width="13.5703125" bestFit="1" customWidth="1"/>
    <col min="14" max="15" width="13.140625" bestFit="1" customWidth="1"/>
    <col min="16" max="21" width="13.5703125" bestFit="1" customWidth="1"/>
    <col min="22" max="22" width="22.28515625" bestFit="1" customWidth="1"/>
  </cols>
  <sheetData>
    <row r="1" spans="1:22" ht="15.75" thickBot="1" x14ac:dyDescent="0.3"/>
    <row r="2" spans="1:22" ht="15.75" thickBot="1" x14ac:dyDescent="0.3">
      <c r="C2" s="130" t="s">
        <v>1</v>
      </c>
      <c r="D2" s="130" t="s">
        <v>2</v>
      </c>
      <c r="E2" s="131" t="s">
        <v>3</v>
      </c>
      <c r="F2" s="145" t="s">
        <v>4</v>
      </c>
      <c r="G2" s="136" t="s">
        <v>5</v>
      </c>
      <c r="H2" s="136" t="s">
        <v>6</v>
      </c>
      <c r="I2" s="136" t="s">
        <v>7</v>
      </c>
      <c r="J2" s="136" t="s">
        <v>8</v>
      </c>
      <c r="K2" s="136" t="s">
        <v>9</v>
      </c>
      <c r="L2" s="137" t="s">
        <v>10</v>
      </c>
      <c r="M2" s="137" t="s">
        <v>11</v>
      </c>
      <c r="N2" s="137" t="s">
        <v>12</v>
      </c>
      <c r="O2" s="137" t="s">
        <v>13</v>
      </c>
      <c r="P2" s="137" t="s">
        <v>14</v>
      </c>
      <c r="Q2" s="144" t="s">
        <v>15</v>
      </c>
      <c r="R2" s="144" t="s">
        <v>16</v>
      </c>
      <c r="S2" s="144" t="s">
        <v>17</v>
      </c>
      <c r="T2" s="144" t="s">
        <v>18</v>
      </c>
      <c r="U2" s="144" t="s">
        <v>387</v>
      </c>
    </row>
    <row r="3" spans="1:22" ht="15.75" thickBot="1" x14ac:dyDescent="0.3">
      <c r="A3" s="15" t="s">
        <v>31</v>
      </c>
      <c r="B3" s="16" t="s">
        <v>32</v>
      </c>
      <c r="C3" s="132">
        <v>-3</v>
      </c>
      <c r="D3" s="133">
        <v>-2</v>
      </c>
      <c r="E3" s="134">
        <v>-1</v>
      </c>
      <c r="F3" s="145">
        <v>0</v>
      </c>
      <c r="G3" s="136">
        <v>1</v>
      </c>
      <c r="H3" s="136">
        <v>2</v>
      </c>
      <c r="I3" s="136">
        <v>3</v>
      </c>
      <c r="J3" s="136">
        <v>4</v>
      </c>
      <c r="K3" s="136">
        <v>5</v>
      </c>
      <c r="L3" s="137">
        <v>6</v>
      </c>
      <c r="M3" s="137">
        <v>7</v>
      </c>
      <c r="N3" s="137">
        <v>8</v>
      </c>
      <c r="O3" s="137">
        <v>9</v>
      </c>
      <c r="P3" s="137">
        <v>10</v>
      </c>
      <c r="Q3" s="144">
        <v>11</v>
      </c>
      <c r="R3" s="144">
        <v>12</v>
      </c>
      <c r="S3" s="144">
        <v>13</v>
      </c>
      <c r="T3" s="144">
        <v>14</v>
      </c>
      <c r="U3" s="144">
        <v>15</v>
      </c>
      <c r="V3" s="1" t="s">
        <v>33</v>
      </c>
    </row>
    <row r="4" spans="1:22" x14ac:dyDescent="0.25">
      <c r="A4" s="17" t="s">
        <v>34</v>
      </c>
      <c r="B4" s="18" t="s">
        <v>35</v>
      </c>
      <c r="C4" s="146"/>
      <c r="D4" s="146"/>
      <c r="E4" s="146"/>
      <c r="F4" s="146"/>
      <c r="G4" s="162">
        <f>'Conventional Pipeline (Large)'!AG47</f>
        <v>1200</v>
      </c>
      <c r="H4" s="162">
        <f>'Conventional Pipeline (Large)'!AH47</f>
        <v>1269</v>
      </c>
      <c r="I4" s="162">
        <f>'Conventional Pipeline (Large)'!AI47</f>
        <v>1959</v>
      </c>
      <c r="J4" s="162">
        <f>'Conventional Pipeline (Large)'!AJ47</f>
        <v>1652</v>
      </c>
      <c r="K4" s="162">
        <f>'Conventional Pipeline (Large)'!AK47</f>
        <v>2043</v>
      </c>
      <c r="L4" s="162">
        <f>'Conventional Pipeline (Large)'!AL47</f>
        <v>1735</v>
      </c>
      <c r="M4" s="162">
        <f>'Conventional Pipeline (Large)'!AM47</f>
        <v>1075</v>
      </c>
      <c r="N4" s="162">
        <f>'Conventional Pipeline (Large)'!AN47</f>
        <v>730</v>
      </c>
      <c r="O4" s="162">
        <f>'Conventional Pipeline (Large)'!AO47</f>
        <v>512</v>
      </c>
      <c r="P4" s="162">
        <f>'Conventional Pipeline (Large)'!AP47</f>
        <v>20</v>
      </c>
      <c r="Q4" s="162">
        <f>'Conventional Pipeline (Large)'!AQ47</f>
        <v>0</v>
      </c>
      <c r="R4" s="162">
        <f>'Conventional Pipeline (Large)'!AR47</f>
        <v>0</v>
      </c>
      <c r="S4" s="162">
        <f>'Conventional Pipeline (Large)'!AS47</f>
        <v>0</v>
      </c>
      <c r="T4" s="162">
        <f>'Conventional Pipeline (Large)'!AT47</f>
        <v>0</v>
      </c>
      <c r="U4" s="320">
        <f>'Conventional Pipeline (Large)'!AU47</f>
        <v>0</v>
      </c>
      <c r="V4" s="320">
        <f t="shared" ref="V4:V10" si="0">SUM(G4:U4)</f>
        <v>12195</v>
      </c>
    </row>
    <row r="5" spans="1:22" x14ac:dyDescent="0.25">
      <c r="A5" s="3" t="s">
        <v>34</v>
      </c>
      <c r="B5" s="4" t="s">
        <v>36</v>
      </c>
      <c r="C5" s="146"/>
      <c r="D5" s="146"/>
      <c r="E5" s="146"/>
      <c r="F5" s="146"/>
      <c r="G5" s="115">
        <f>'NSC Pipeline'!AK6</f>
        <v>0</v>
      </c>
      <c r="H5" s="115">
        <f>'NSC Pipeline'!AL6</f>
        <v>130</v>
      </c>
      <c r="I5" s="115">
        <f>'NSC Pipeline'!AM6</f>
        <v>130</v>
      </c>
      <c r="J5" s="115">
        <f>'NSC Pipeline'!AN6</f>
        <v>0</v>
      </c>
      <c r="K5" s="115">
        <f>'NSC Pipeline'!AO6</f>
        <v>0</v>
      </c>
      <c r="L5" s="115">
        <f>'NSC Pipeline'!AP6</f>
        <v>0</v>
      </c>
      <c r="M5" s="115">
        <f>'NSC Pipeline'!AQ6</f>
        <v>0</v>
      </c>
      <c r="N5" s="115">
        <f>'NSC Pipeline'!AR6</f>
        <v>0</v>
      </c>
      <c r="O5" s="115">
        <f>'NSC Pipeline'!AS6</f>
        <v>0</v>
      </c>
      <c r="P5" s="115">
        <f>'NSC Pipeline'!AT6</f>
        <v>0</v>
      </c>
      <c r="Q5" s="115">
        <f>'NSC Pipeline'!AU6</f>
        <v>0</v>
      </c>
      <c r="R5" s="115">
        <f>'NSC Pipeline'!AV6</f>
        <v>0</v>
      </c>
      <c r="S5" s="115">
        <f>'NSC Pipeline'!AW6</f>
        <v>0</v>
      </c>
      <c r="T5" s="115">
        <f>'NSC Pipeline'!AX6</f>
        <v>0</v>
      </c>
      <c r="U5" s="321">
        <f>'NSC Pipeline'!AY6</f>
        <v>0</v>
      </c>
      <c r="V5" s="321">
        <f t="shared" si="0"/>
        <v>260</v>
      </c>
    </row>
    <row r="6" spans="1:22" x14ac:dyDescent="0.25">
      <c r="A6" s="5" t="s">
        <v>37</v>
      </c>
      <c r="B6" s="6" t="s">
        <v>35</v>
      </c>
      <c r="C6" s="146"/>
      <c r="D6" s="146"/>
      <c r="E6" s="146"/>
      <c r="F6" s="146"/>
      <c r="G6" s="115">
        <f>'Conventional Pending (Large)'!AH18</f>
        <v>46</v>
      </c>
      <c r="H6" s="115">
        <f>'Conventional Pending (Large)'!AI18</f>
        <v>46</v>
      </c>
      <c r="I6" s="115">
        <f>'Conventional Pending (Large)'!AJ18</f>
        <v>135</v>
      </c>
      <c r="J6" s="115">
        <f>'Conventional Pending (Large)'!AK18</f>
        <v>142</v>
      </c>
      <c r="K6" s="115">
        <f>'Conventional Pending (Large)'!AL18</f>
        <v>312</v>
      </c>
      <c r="L6" s="115">
        <f>'Conventional Pending (Large)'!AM18</f>
        <v>366</v>
      </c>
      <c r="M6" s="115">
        <f>'Conventional Pending (Large)'!AN18</f>
        <v>260</v>
      </c>
      <c r="N6" s="115">
        <f>'Conventional Pending (Large)'!AO18</f>
        <v>151</v>
      </c>
      <c r="O6" s="115">
        <f>'Conventional Pending (Large)'!AP18</f>
        <v>151</v>
      </c>
      <c r="P6" s="115">
        <f>'Conventional Pending (Large)'!AQ18</f>
        <v>0</v>
      </c>
      <c r="Q6" s="115">
        <f>'Conventional Pending (Large)'!AR18</f>
        <v>0</v>
      </c>
      <c r="R6" s="115">
        <f>'Conventional Pending (Large)'!AS18</f>
        <v>0</v>
      </c>
      <c r="S6" s="115">
        <f>'Conventional Pending (Large)'!AT18</f>
        <v>0</v>
      </c>
      <c r="T6" s="115">
        <f>'Conventional Pending (Large)'!AU18</f>
        <v>0</v>
      </c>
      <c r="U6" s="321">
        <f>'Conventional Pending (Large)'!AV18</f>
        <v>0</v>
      </c>
      <c r="V6" s="321">
        <f t="shared" si="0"/>
        <v>1609</v>
      </c>
    </row>
    <row r="7" spans="1:22" x14ac:dyDescent="0.25">
      <c r="A7" s="5" t="s">
        <v>37</v>
      </c>
      <c r="B7" s="7" t="s">
        <v>36</v>
      </c>
      <c r="C7" s="146"/>
      <c r="D7" s="146"/>
      <c r="E7" s="146"/>
      <c r="F7" s="146"/>
      <c r="G7" s="115">
        <f>'NSC Pending'!AL7</f>
        <v>0</v>
      </c>
      <c r="H7" s="115">
        <f>'NSC Pending'!AM7</f>
        <v>0</v>
      </c>
      <c r="I7" s="115">
        <f>'NSC Pending'!AN7</f>
        <v>0</v>
      </c>
      <c r="J7" s="115">
        <f>'NSC Pending'!AO7</f>
        <v>0</v>
      </c>
      <c r="K7" s="115">
        <f>'NSC Pending'!AP7</f>
        <v>0</v>
      </c>
      <c r="L7" s="115">
        <f>'NSC Pending'!AQ7</f>
        <v>43</v>
      </c>
      <c r="M7" s="115">
        <f>'NSC Pending'!AR7</f>
        <v>43</v>
      </c>
      <c r="N7" s="115">
        <f>'NSC Pending'!AS7</f>
        <v>43</v>
      </c>
      <c r="O7" s="115">
        <f>'NSC Pending'!AT7</f>
        <v>44</v>
      </c>
      <c r="P7" s="115">
        <f>'NSC Pending'!AU7</f>
        <v>0</v>
      </c>
      <c r="Q7" s="115">
        <f>'NSC Pending'!AV7</f>
        <v>0</v>
      </c>
      <c r="R7" s="115">
        <f>'NSC Pending'!AW7</f>
        <v>0</v>
      </c>
      <c r="S7" s="115">
        <f>'NSC Pending'!AX7</f>
        <v>0</v>
      </c>
      <c r="T7" s="115">
        <f>'NSC Pending'!AY7</f>
        <v>0</v>
      </c>
      <c r="U7" s="321">
        <f>'NSC Pending'!AZ7</f>
        <v>0</v>
      </c>
      <c r="V7" s="321">
        <f t="shared" si="0"/>
        <v>173</v>
      </c>
    </row>
    <row r="8" spans="1:22" x14ac:dyDescent="0.25">
      <c r="A8" s="8" t="s">
        <v>163</v>
      </c>
      <c r="B8" s="9" t="s">
        <v>38</v>
      </c>
      <c r="C8" s="146"/>
      <c r="D8" s="146"/>
      <c r="E8" s="146"/>
      <c r="F8" s="146"/>
      <c r="G8" s="115">
        <f>'ConventionalAllocations (Large)'!AC127</f>
        <v>0</v>
      </c>
      <c r="H8" s="115">
        <f>'ConventionalAllocations (Large)'!AD127</f>
        <v>0</v>
      </c>
      <c r="I8" s="115">
        <f>'ConventionalAllocations (Large)'!AE127</f>
        <v>0</v>
      </c>
      <c r="J8" s="115">
        <f>'ConventionalAllocations (Large)'!AF127</f>
        <v>0</v>
      </c>
      <c r="K8" s="115">
        <f>'ConventionalAllocations (Large)'!AG127</f>
        <v>537</v>
      </c>
      <c r="L8" s="115">
        <f>'ConventionalAllocations (Large)'!AH127</f>
        <v>1589</v>
      </c>
      <c r="M8" s="115">
        <f>'ConventionalAllocations (Large)'!AI127</f>
        <v>2009</v>
      </c>
      <c r="N8" s="115">
        <f>'ConventionalAllocations (Large)'!AJ127</f>
        <v>3331</v>
      </c>
      <c r="O8" s="115">
        <f>'ConventionalAllocations (Large)'!AK127</f>
        <v>2870</v>
      </c>
      <c r="P8" s="115">
        <f>'ConventionalAllocations (Large)'!AL127</f>
        <v>2624</v>
      </c>
      <c r="Q8" s="115">
        <f>'ConventionalAllocations (Large)'!AM127</f>
        <v>1969</v>
      </c>
      <c r="R8" s="115">
        <f>'ConventionalAllocations (Large)'!AN127</f>
        <v>1297</v>
      </c>
      <c r="S8" s="115">
        <f>'ConventionalAllocations (Large)'!AO127</f>
        <v>926</v>
      </c>
      <c r="T8" s="115">
        <f>'ConventionalAllocations (Large)'!AP127</f>
        <v>378</v>
      </c>
      <c r="U8" s="321">
        <f>'ConventionalAllocations (Large)'!AQ127</f>
        <v>378</v>
      </c>
      <c r="V8" s="321">
        <f t="shared" si="0"/>
        <v>17908</v>
      </c>
    </row>
    <row r="9" spans="1:22" x14ac:dyDescent="0.25">
      <c r="A9" s="8" t="s">
        <v>163</v>
      </c>
      <c r="B9" s="65" t="s">
        <v>39</v>
      </c>
      <c r="C9" s="146"/>
      <c r="D9" s="146"/>
      <c r="E9" s="146"/>
      <c r="F9" s="146"/>
      <c r="G9" s="115">
        <f>'NSC Allocations'!AG6</f>
        <v>0</v>
      </c>
      <c r="H9" s="115">
        <f>'NSC Allocations'!AH6</f>
        <v>0</v>
      </c>
      <c r="I9" s="115">
        <f>'NSC Allocations'!AI6</f>
        <v>0</v>
      </c>
      <c r="J9" s="115">
        <f>'NSC Allocations'!AJ6</f>
        <v>0</v>
      </c>
      <c r="K9" s="115">
        <f>'NSC Allocations'!AK6</f>
        <v>0</v>
      </c>
      <c r="L9" s="115">
        <f>'NSC Allocations'!AL6</f>
        <v>0</v>
      </c>
      <c r="M9" s="115">
        <f>'NSC Allocations'!AM6</f>
        <v>0</v>
      </c>
      <c r="N9" s="115">
        <f>'NSC Allocations'!AN6</f>
        <v>0</v>
      </c>
      <c r="O9" s="115">
        <f>'NSC Allocations'!AO6</f>
        <v>0</v>
      </c>
      <c r="P9" s="115">
        <f>'NSC Allocations'!AP6</f>
        <v>0</v>
      </c>
      <c r="Q9" s="115">
        <f>'NSC Allocations'!AQ6</f>
        <v>0</v>
      </c>
      <c r="R9" s="115">
        <f>'NSC Allocations'!AR6</f>
        <v>0</v>
      </c>
      <c r="S9" s="115">
        <f>'NSC Allocations'!AS6</f>
        <v>0</v>
      </c>
      <c r="T9" s="115">
        <f>'NSC Allocations'!AT6</f>
        <v>0</v>
      </c>
      <c r="U9" s="321">
        <f>'NSC Allocations'!AU6</f>
        <v>0</v>
      </c>
      <c r="V9" s="321">
        <f t="shared" si="0"/>
        <v>0</v>
      </c>
    </row>
    <row r="10" spans="1:22" x14ac:dyDescent="0.25">
      <c r="A10" s="8" t="s">
        <v>163</v>
      </c>
      <c r="B10" s="95" t="s">
        <v>254</v>
      </c>
      <c r="C10" s="146"/>
      <c r="D10" s="146"/>
      <c r="E10" s="146"/>
      <c r="F10" s="146"/>
      <c r="G10" s="115">
        <f>'Conv Windfall (Large Mplan)'!AD12</f>
        <v>0</v>
      </c>
      <c r="H10" s="115">
        <f>'Conv Windfall (Large Mplan)'!AE12</f>
        <v>0</v>
      </c>
      <c r="I10" s="115">
        <f>'Conv Windfall (Large Mplan)'!AF12</f>
        <v>0</v>
      </c>
      <c r="J10" s="115">
        <f>'Conv Windfall (Large Mplan)'!AG12</f>
        <v>0</v>
      </c>
      <c r="K10" s="115">
        <f>'Conv Windfall (Large Mplan)'!AH12</f>
        <v>0</v>
      </c>
      <c r="L10" s="115">
        <f>'Conv Windfall (Large Mplan)'!AI12</f>
        <v>175</v>
      </c>
      <c r="M10" s="115">
        <f>'Conv Windfall (Large Mplan)'!AJ12</f>
        <v>175</v>
      </c>
      <c r="N10" s="115">
        <f>'Conv Windfall (Large Mplan)'!AK12</f>
        <v>175</v>
      </c>
      <c r="O10" s="115">
        <f>'Conv Windfall (Large Mplan)'!AL12</f>
        <v>390</v>
      </c>
      <c r="P10" s="115">
        <f>'Conv Windfall (Large Mplan)'!AM12</f>
        <v>392</v>
      </c>
      <c r="Q10" s="115">
        <f>'Conv Windfall (Large Mplan)'!AN12</f>
        <v>393</v>
      </c>
      <c r="R10" s="115">
        <f>'Conv Windfall (Large Mplan)'!AO12</f>
        <v>394</v>
      </c>
      <c r="S10" s="115">
        <f>'Conv Windfall (Large Mplan)'!AP12</f>
        <v>376</v>
      </c>
      <c r="T10" s="115">
        <f>'Conv Windfall (Large Mplan)'!AQ12</f>
        <v>298</v>
      </c>
      <c r="U10" s="321">
        <f>'Conv Windfall (Large Mplan)'!AR12</f>
        <v>298</v>
      </c>
      <c r="V10" s="321">
        <f t="shared" si="0"/>
        <v>3066</v>
      </c>
    </row>
    <row r="11" spans="1:22" ht="15.75" thickBot="1" x14ac:dyDescent="0.3">
      <c r="A11" s="10" t="s">
        <v>40</v>
      </c>
      <c r="B11" s="11" t="s">
        <v>389</v>
      </c>
      <c r="C11" s="146" cm="1">
        <f t="array" ref="C11:U11">'Conventional (Small Site)'!B5:T5</f>
        <v>0</v>
      </c>
      <c r="D11" s="146">
        <v>0</v>
      </c>
      <c r="E11" s="146">
        <v>0</v>
      </c>
      <c r="F11" s="146">
        <v>0</v>
      </c>
      <c r="G11" s="321">
        <v>424</v>
      </c>
      <c r="H11" s="321">
        <v>424</v>
      </c>
      <c r="I11" s="321">
        <v>424</v>
      </c>
      <c r="J11" s="321">
        <v>424</v>
      </c>
      <c r="K11" s="114">
        <v>424</v>
      </c>
      <c r="L11" s="321">
        <v>424</v>
      </c>
      <c r="M11" s="321">
        <v>424</v>
      </c>
      <c r="N11" s="321">
        <v>424</v>
      </c>
      <c r="O11" s="321">
        <v>424</v>
      </c>
      <c r="P11" s="114">
        <v>424</v>
      </c>
      <c r="Q11" s="321">
        <v>424</v>
      </c>
      <c r="R11" s="321">
        <v>424</v>
      </c>
      <c r="S11" s="321">
        <v>424</v>
      </c>
      <c r="T11" s="321">
        <v>424</v>
      </c>
      <c r="U11" s="114">
        <v>424</v>
      </c>
      <c r="V11" s="321">
        <f>SUM(C11:U11)</f>
        <v>6360</v>
      </c>
    </row>
    <row r="12" spans="1:22" ht="15.75" thickBot="1" x14ac:dyDescent="0.3">
      <c r="A12" s="76" t="s">
        <v>41</v>
      </c>
      <c r="B12" s="76"/>
      <c r="C12" s="147"/>
      <c r="D12" s="147"/>
      <c r="E12" s="147"/>
      <c r="F12" s="147"/>
      <c r="G12" s="116"/>
      <c r="H12" s="76"/>
      <c r="I12" s="76"/>
      <c r="J12" s="76"/>
      <c r="K12" s="117"/>
      <c r="L12" s="116"/>
      <c r="M12" s="76"/>
      <c r="N12" s="76"/>
      <c r="O12" s="76"/>
      <c r="P12" s="117"/>
      <c r="Q12" s="116"/>
      <c r="R12" s="76"/>
      <c r="S12" s="77"/>
      <c r="T12" s="77"/>
      <c r="U12" s="122"/>
      <c r="V12" s="324"/>
    </row>
    <row r="13" spans="1:22" x14ac:dyDescent="0.25">
      <c r="A13" s="12" t="s">
        <v>42</v>
      </c>
      <c r="B13" s="316" t="s">
        <v>43</v>
      </c>
      <c r="C13" s="147">
        <f t="shared" ref="C13:E13" si="1">C4+C6+C8</f>
        <v>0</v>
      </c>
      <c r="D13" s="147">
        <f t="shared" si="1"/>
        <v>0</v>
      </c>
      <c r="E13" s="147">
        <f t="shared" si="1"/>
        <v>0</v>
      </c>
      <c r="F13" s="147">
        <f>F4+F6+F8+F10</f>
        <v>0</v>
      </c>
      <c r="G13" s="118">
        <f t="shared" ref="G13:T13" si="2">G4+G6+G8+G10</f>
        <v>1246</v>
      </c>
      <c r="H13" s="2">
        <f t="shared" si="2"/>
        <v>1315</v>
      </c>
      <c r="I13" s="2">
        <f t="shared" si="2"/>
        <v>2094</v>
      </c>
      <c r="J13" s="2">
        <f t="shared" si="2"/>
        <v>1794</v>
      </c>
      <c r="K13" s="119">
        <f t="shared" si="2"/>
        <v>2892</v>
      </c>
      <c r="L13" s="118">
        <f t="shared" si="2"/>
        <v>3865</v>
      </c>
      <c r="M13" s="2">
        <f t="shared" si="2"/>
        <v>3519</v>
      </c>
      <c r="N13" s="2">
        <f t="shared" si="2"/>
        <v>4387</v>
      </c>
      <c r="O13" s="2">
        <f t="shared" si="2"/>
        <v>3923</v>
      </c>
      <c r="P13" s="119">
        <f t="shared" si="2"/>
        <v>3036</v>
      </c>
      <c r="Q13" s="118">
        <f t="shared" si="2"/>
        <v>2362</v>
      </c>
      <c r="R13" s="2">
        <f t="shared" si="2"/>
        <v>1691</v>
      </c>
      <c r="S13" s="2">
        <f t="shared" si="2"/>
        <v>1302</v>
      </c>
      <c r="T13" s="2">
        <f t="shared" si="2"/>
        <v>676</v>
      </c>
      <c r="U13" s="119">
        <f>U4+U6+U8+U10</f>
        <v>676</v>
      </c>
      <c r="V13" s="323">
        <f>SUM(G13:U13)</f>
        <v>34778</v>
      </c>
    </row>
    <row r="14" spans="1:22" x14ac:dyDescent="0.25">
      <c r="A14" s="13" t="s">
        <v>42</v>
      </c>
      <c r="B14" s="317" t="s">
        <v>44</v>
      </c>
      <c r="C14" s="147">
        <f t="shared" ref="C14:T14" si="3">C5+C7+C9</f>
        <v>0</v>
      </c>
      <c r="D14" s="147">
        <f t="shared" si="3"/>
        <v>0</v>
      </c>
      <c r="E14" s="147">
        <f t="shared" si="3"/>
        <v>0</v>
      </c>
      <c r="F14" s="147">
        <f>F5+F7+F9</f>
        <v>0</v>
      </c>
      <c r="G14" s="118">
        <f t="shared" si="3"/>
        <v>0</v>
      </c>
      <c r="H14" s="2">
        <f t="shared" si="3"/>
        <v>130</v>
      </c>
      <c r="I14" s="2">
        <f t="shared" si="3"/>
        <v>130</v>
      </c>
      <c r="J14" s="2">
        <f t="shared" si="3"/>
        <v>0</v>
      </c>
      <c r="K14" s="119">
        <f t="shared" si="3"/>
        <v>0</v>
      </c>
      <c r="L14" s="118">
        <f t="shared" si="3"/>
        <v>43</v>
      </c>
      <c r="M14" s="2">
        <f t="shared" si="3"/>
        <v>43</v>
      </c>
      <c r="N14" s="2">
        <f t="shared" si="3"/>
        <v>43</v>
      </c>
      <c r="O14" s="2">
        <f t="shared" si="3"/>
        <v>44</v>
      </c>
      <c r="P14" s="119">
        <f t="shared" si="3"/>
        <v>0</v>
      </c>
      <c r="Q14" s="118">
        <f t="shared" si="3"/>
        <v>0</v>
      </c>
      <c r="R14" s="2">
        <f t="shared" si="3"/>
        <v>0</v>
      </c>
      <c r="S14" s="2">
        <f t="shared" si="3"/>
        <v>0</v>
      </c>
      <c r="T14" s="2">
        <f t="shared" si="3"/>
        <v>0</v>
      </c>
      <c r="U14" s="119">
        <f>U5+U7+U9</f>
        <v>0</v>
      </c>
      <c r="V14" s="323">
        <f>SUM(C14:T14)</f>
        <v>433</v>
      </c>
    </row>
    <row r="15" spans="1:22" x14ac:dyDescent="0.25">
      <c r="A15" s="13" t="s">
        <v>42</v>
      </c>
      <c r="B15" s="318" t="s">
        <v>390</v>
      </c>
      <c r="C15" s="146">
        <f>C11</f>
        <v>0</v>
      </c>
      <c r="D15" s="146">
        <f t="shared" ref="D15:U15" si="4">D11</f>
        <v>0</v>
      </c>
      <c r="E15" s="146">
        <f t="shared" si="4"/>
        <v>0</v>
      </c>
      <c r="F15" s="146">
        <f t="shared" si="4"/>
        <v>0</v>
      </c>
      <c r="G15" s="118">
        <f t="shared" si="4"/>
        <v>424</v>
      </c>
      <c r="H15" s="2">
        <f t="shared" si="4"/>
        <v>424</v>
      </c>
      <c r="I15" s="2">
        <f t="shared" si="4"/>
        <v>424</v>
      </c>
      <c r="J15" s="2">
        <f t="shared" si="4"/>
        <v>424</v>
      </c>
      <c r="K15" s="119">
        <f t="shared" si="4"/>
        <v>424</v>
      </c>
      <c r="L15" s="118">
        <f t="shared" si="4"/>
        <v>424</v>
      </c>
      <c r="M15" s="2">
        <f t="shared" si="4"/>
        <v>424</v>
      </c>
      <c r="N15" s="2">
        <f t="shared" si="4"/>
        <v>424</v>
      </c>
      <c r="O15" s="2">
        <f t="shared" si="4"/>
        <v>424</v>
      </c>
      <c r="P15" s="119">
        <f t="shared" si="4"/>
        <v>424</v>
      </c>
      <c r="Q15" s="118">
        <f t="shared" si="4"/>
        <v>424</v>
      </c>
      <c r="R15" s="118">
        <f t="shared" si="4"/>
        <v>424</v>
      </c>
      <c r="S15" s="118">
        <f t="shared" si="4"/>
        <v>424</v>
      </c>
      <c r="T15" s="118">
        <f t="shared" si="4"/>
        <v>424</v>
      </c>
      <c r="U15" s="323">
        <f t="shared" si="4"/>
        <v>424</v>
      </c>
      <c r="V15" s="323">
        <f>SUM(C15:U15)</f>
        <v>6360</v>
      </c>
    </row>
    <row r="16" spans="1:22" ht="15.75" thickBot="1" x14ac:dyDescent="0.3">
      <c r="A16" s="14" t="s">
        <v>42</v>
      </c>
      <c r="B16" s="319" t="s">
        <v>45</v>
      </c>
      <c r="C16" s="147">
        <f t="shared" ref="C16:U16" si="5">SUM(C13:C15)</f>
        <v>0</v>
      </c>
      <c r="D16" s="147">
        <f t="shared" si="5"/>
        <v>0</v>
      </c>
      <c r="E16" s="147">
        <f t="shared" si="5"/>
        <v>0</v>
      </c>
      <c r="F16" s="147">
        <f t="shared" si="5"/>
        <v>0</v>
      </c>
      <c r="G16" s="120">
        <f t="shared" si="5"/>
        <v>1670</v>
      </c>
      <c r="H16" s="113">
        <f t="shared" si="5"/>
        <v>1869</v>
      </c>
      <c r="I16" s="113">
        <f t="shared" si="5"/>
        <v>2648</v>
      </c>
      <c r="J16" s="113">
        <f t="shared" si="5"/>
        <v>2218</v>
      </c>
      <c r="K16" s="121">
        <f t="shared" si="5"/>
        <v>3316</v>
      </c>
      <c r="L16" s="120">
        <f t="shared" si="5"/>
        <v>4332</v>
      </c>
      <c r="M16" s="113">
        <f t="shared" si="5"/>
        <v>3986</v>
      </c>
      <c r="N16" s="113">
        <f t="shared" si="5"/>
        <v>4854</v>
      </c>
      <c r="O16" s="113">
        <f t="shared" si="5"/>
        <v>4391</v>
      </c>
      <c r="P16" s="121">
        <f t="shared" si="5"/>
        <v>3460</v>
      </c>
      <c r="Q16" s="120">
        <f t="shared" si="5"/>
        <v>2786</v>
      </c>
      <c r="R16" s="113">
        <f t="shared" si="5"/>
        <v>2115</v>
      </c>
      <c r="S16" s="113">
        <f t="shared" si="5"/>
        <v>1726</v>
      </c>
      <c r="T16" s="113">
        <f t="shared" si="5"/>
        <v>1100</v>
      </c>
      <c r="U16" s="121">
        <f t="shared" si="5"/>
        <v>1100</v>
      </c>
      <c r="V16" s="322">
        <f>SUM(C16:U16)</f>
        <v>41571</v>
      </c>
    </row>
  </sheetData>
  <pageMargins left="0.7" right="0.7" top="0.75" bottom="0.75" header="0.3" footer="0.3"/>
  <pageSetup paperSize="9"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BEC2D2-A415-43C7-87E5-8D209DD12579}">
  <sheetPr>
    <tabColor rgb="FF99FF33"/>
  </sheetPr>
  <dimension ref="A1:AY68"/>
  <sheetViews>
    <sheetView topLeftCell="N1" zoomScale="54" zoomScaleNormal="54" workbookViewId="0">
      <pane ySplit="4" topLeftCell="A5" activePane="bottomLeft" state="frozen"/>
      <selection pane="bottomLeft" activeCell="Y6" sqref="Y6"/>
    </sheetView>
  </sheetViews>
  <sheetFormatPr defaultRowHeight="15" x14ac:dyDescent="0.25"/>
  <cols>
    <col min="1" max="1" width="31.85546875" customWidth="1"/>
    <col min="2" max="2" width="28.7109375" customWidth="1"/>
    <col min="3" max="3" width="15.42578125" customWidth="1"/>
    <col min="4" max="4" width="21.85546875" bestFit="1" customWidth="1"/>
    <col min="5" max="5" width="14.7109375" bestFit="1" customWidth="1"/>
    <col min="6" max="6" width="27.42578125" bestFit="1" customWidth="1"/>
    <col min="7" max="7" width="30" bestFit="1" customWidth="1"/>
    <col min="8" max="8" width="17.5703125" bestFit="1" customWidth="1"/>
    <col min="9" max="9" width="14.7109375" bestFit="1" customWidth="1"/>
    <col min="10" max="10" width="18.85546875" bestFit="1" customWidth="1"/>
    <col min="11" max="11" width="30.85546875" bestFit="1" customWidth="1"/>
    <col min="12" max="12" width="24.7109375" bestFit="1" customWidth="1"/>
    <col min="13" max="13" width="26.5703125" customWidth="1"/>
    <col min="14" max="14" width="27.7109375" bestFit="1" customWidth="1"/>
    <col min="15" max="15" width="11.28515625" bestFit="1" customWidth="1"/>
    <col min="16" max="16" width="12.85546875" bestFit="1" customWidth="1"/>
    <col min="17" max="17" width="9.42578125" bestFit="1" customWidth="1"/>
    <col min="18" max="18" width="38.5703125" bestFit="1" customWidth="1"/>
    <col min="19" max="19" width="39" bestFit="1" customWidth="1"/>
    <col min="20" max="20" width="65.7109375" bestFit="1" customWidth="1"/>
    <col min="21" max="21" width="13.42578125" bestFit="1" customWidth="1"/>
    <col min="22" max="22" width="48.5703125" bestFit="1" customWidth="1"/>
    <col min="23" max="23" width="22.85546875" bestFit="1" customWidth="1"/>
    <col min="24" max="24" width="80" customWidth="1"/>
    <col min="25" max="25" width="53.5703125" customWidth="1"/>
    <col min="26" max="26" width="3" style="66" customWidth="1"/>
    <col min="27" max="27" width="3.140625" style="66" customWidth="1"/>
    <col min="28" max="28" width="25" bestFit="1" customWidth="1"/>
    <col min="29" max="31" width="15.42578125" style="70" bestFit="1" customWidth="1"/>
    <col min="32" max="32" width="16" style="110" bestFit="1" customWidth="1"/>
    <col min="33" max="33" width="16" bestFit="1" customWidth="1"/>
    <col min="34" max="37" width="15.7109375" bestFit="1" customWidth="1"/>
    <col min="38" max="39" width="16" bestFit="1" customWidth="1"/>
    <col min="40" max="41" width="15.42578125" bestFit="1" customWidth="1"/>
    <col min="42" max="43" width="16" bestFit="1" customWidth="1"/>
    <col min="44" max="47" width="15.7109375" bestFit="1" customWidth="1"/>
    <col min="48" max="48" width="18.42578125" bestFit="1" customWidth="1"/>
    <col min="50" max="50" width="15" customWidth="1"/>
  </cols>
  <sheetData>
    <row r="1" spans="1:48" x14ac:dyDescent="0.25">
      <c r="A1" s="41"/>
      <c r="B1" s="41"/>
      <c r="C1" s="41"/>
    </row>
    <row r="2" spans="1:48" ht="15.75" thickBot="1" x14ac:dyDescent="0.3"/>
    <row r="3" spans="1:48" ht="15.75" thickBot="1" x14ac:dyDescent="0.3">
      <c r="H3" s="412" t="s">
        <v>92</v>
      </c>
      <c r="I3" s="412"/>
      <c r="J3" s="412"/>
      <c r="V3" s="98"/>
      <c r="AB3" s="44"/>
      <c r="AC3" s="130" t="s">
        <v>1</v>
      </c>
      <c r="AD3" s="130" t="s">
        <v>2</v>
      </c>
      <c r="AE3" s="131" t="s">
        <v>3</v>
      </c>
      <c r="AF3" s="135" t="s">
        <v>4</v>
      </c>
      <c r="AG3" s="136" t="s">
        <v>5</v>
      </c>
      <c r="AH3" s="136" t="s">
        <v>6</v>
      </c>
      <c r="AI3" s="136" t="s">
        <v>7</v>
      </c>
      <c r="AJ3" s="136" t="s">
        <v>8</v>
      </c>
      <c r="AK3" s="136" t="s">
        <v>9</v>
      </c>
      <c r="AL3" s="137" t="s">
        <v>10</v>
      </c>
      <c r="AM3" s="137" t="s">
        <v>11</v>
      </c>
      <c r="AN3" s="137" t="s">
        <v>12</v>
      </c>
      <c r="AO3" s="137" t="s">
        <v>13</v>
      </c>
      <c r="AP3" s="137" t="s">
        <v>14</v>
      </c>
      <c r="AQ3" s="144" t="s">
        <v>15</v>
      </c>
      <c r="AR3" s="144" t="s">
        <v>16</v>
      </c>
      <c r="AS3" s="144" t="s">
        <v>17</v>
      </c>
      <c r="AT3" s="144" t="s">
        <v>18</v>
      </c>
      <c r="AU3" s="144" t="s">
        <v>387</v>
      </c>
    </row>
    <row r="4" spans="1:48" ht="15.75" thickBot="1" x14ac:dyDescent="0.3">
      <c r="A4" s="25" t="s">
        <v>48</v>
      </c>
      <c r="B4" s="26" t="s">
        <v>49</v>
      </c>
      <c r="C4" s="26" t="s">
        <v>50</v>
      </c>
      <c r="D4" s="26" t="s">
        <v>51</v>
      </c>
      <c r="E4" s="26" t="s">
        <v>52</v>
      </c>
      <c r="F4" s="27" t="s">
        <v>54</v>
      </c>
      <c r="G4" s="27" t="s">
        <v>55</v>
      </c>
      <c r="H4" s="28" t="s">
        <v>56</v>
      </c>
      <c r="I4" s="28" t="s">
        <v>57</v>
      </c>
      <c r="J4" s="28" t="s">
        <v>58</v>
      </c>
      <c r="K4" s="29" t="s">
        <v>59</v>
      </c>
      <c r="L4" s="29" t="s">
        <v>60</v>
      </c>
      <c r="M4" s="26" t="s">
        <v>61</v>
      </c>
      <c r="N4" s="26" t="s">
        <v>62</v>
      </c>
      <c r="O4" s="26" t="s">
        <v>63</v>
      </c>
      <c r="P4" s="26" t="s">
        <v>64</v>
      </c>
      <c r="Q4" s="26" t="s">
        <v>65</v>
      </c>
      <c r="R4" s="26" t="s">
        <v>66</v>
      </c>
      <c r="S4" s="26" t="s">
        <v>67</v>
      </c>
      <c r="T4" s="26" t="s">
        <v>161</v>
      </c>
      <c r="U4" s="97" t="s">
        <v>68</v>
      </c>
      <c r="V4" s="97" t="s">
        <v>171</v>
      </c>
      <c r="W4" s="97" t="s">
        <v>93</v>
      </c>
      <c r="X4" s="29" t="s">
        <v>72</v>
      </c>
      <c r="Y4" s="29" t="s">
        <v>111</v>
      </c>
      <c r="Z4" s="67"/>
      <c r="AA4" s="67"/>
      <c r="AB4" s="47" t="s">
        <v>19</v>
      </c>
      <c r="AC4" s="132">
        <v>-3</v>
      </c>
      <c r="AD4" s="133">
        <v>-2</v>
      </c>
      <c r="AE4" s="134">
        <v>-1</v>
      </c>
      <c r="AF4" s="135">
        <v>0</v>
      </c>
      <c r="AG4" s="136">
        <v>1</v>
      </c>
      <c r="AH4" s="136">
        <v>2</v>
      </c>
      <c r="AI4" s="136">
        <v>3</v>
      </c>
      <c r="AJ4" s="136">
        <v>4</v>
      </c>
      <c r="AK4" s="136">
        <v>5</v>
      </c>
      <c r="AL4" s="137">
        <v>6</v>
      </c>
      <c r="AM4" s="137">
        <v>7</v>
      </c>
      <c r="AN4" s="137">
        <v>8</v>
      </c>
      <c r="AO4" s="137">
        <v>9</v>
      </c>
      <c r="AP4" s="137">
        <v>10</v>
      </c>
      <c r="AQ4" s="144">
        <v>11</v>
      </c>
      <c r="AR4" s="144">
        <v>12</v>
      </c>
      <c r="AS4" s="144">
        <v>13</v>
      </c>
      <c r="AT4" s="144">
        <v>14</v>
      </c>
      <c r="AU4" s="144">
        <v>15</v>
      </c>
      <c r="AV4" s="49" t="s">
        <v>227</v>
      </c>
    </row>
    <row r="5" spans="1:48" ht="45" x14ac:dyDescent="0.25">
      <c r="A5" s="30" t="s">
        <v>115</v>
      </c>
      <c r="B5" s="177" t="s">
        <v>168</v>
      </c>
      <c r="C5" s="177"/>
      <c r="D5" s="177">
        <v>44966</v>
      </c>
      <c r="E5" s="31">
        <v>45007</v>
      </c>
      <c r="F5" s="91" t="s">
        <v>167</v>
      </c>
      <c r="G5" s="178"/>
      <c r="H5" s="33">
        <v>188</v>
      </c>
      <c r="I5" s="33">
        <v>0</v>
      </c>
      <c r="J5" s="33">
        <v>188</v>
      </c>
      <c r="K5" s="42"/>
      <c r="L5" s="165"/>
      <c r="M5" s="165" t="s">
        <v>113</v>
      </c>
      <c r="N5" s="165" t="s">
        <v>114</v>
      </c>
      <c r="O5" s="172"/>
      <c r="P5" s="172"/>
      <c r="Q5" s="172"/>
      <c r="R5" s="172" t="s">
        <v>116</v>
      </c>
      <c r="S5" s="172" t="s">
        <v>169</v>
      </c>
      <c r="T5" s="165" t="s">
        <v>165</v>
      </c>
      <c r="U5" s="179" t="s">
        <v>166</v>
      </c>
      <c r="V5" s="180">
        <v>188</v>
      </c>
      <c r="W5" s="165" t="s">
        <v>170</v>
      </c>
      <c r="X5" s="181"/>
      <c r="Y5" s="181" t="s">
        <v>182</v>
      </c>
      <c r="Z5" s="68"/>
      <c r="AA5" s="68"/>
      <c r="AG5">
        <v>0</v>
      </c>
      <c r="AH5">
        <v>0</v>
      </c>
      <c r="AI5">
        <v>94</v>
      </c>
      <c r="AJ5">
        <v>94</v>
      </c>
      <c r="AK5">
        <v>0</v>
      </c>
      <c r="AL5">
        <v>0</v>
      </c>
      <c r="AM5">
        <v>0</v>
      </c>
      <c r="AN5">
        <v>0</v>
      </c>
      <c r="AO5">
        <v>0</v>
      </c>
      <c r="AP5">
        <v>0</v>
      </c>
      <c r="AQ5">
        <v>0</v>
      </c>
      <c r="AR5">
        <v>0</v>
      </c>
      <c r="AS5">
        <v>0</v>
      </c>
      <c r="AT5">
        <v>0</v>
      </c>
      <c r="AU5">
        <v>0</v>
      </c>
      <c r="AV5">
        <f>SUM(AG5:AU5)</f>
        <v>188</v>
      </c>
    </row>
    <row r="6" spans="1:48" ht="30" x14ac:dyDescent="0.25">
      <c r="A6" s="107" t="s">
        <v>173</v>
      </c>
      <c r="B6" s="100" t="s">
        <v>168</v>
      </c>
      <c r="C6" s="187"/>
      <c r="D6" s="187">
        <v>43458</v>
      </c>
      <c r="E6" s="300"/>
      <c r="F6" s="108" t="s">
        <v>174</v>
      </c>
      <c r="G6" s="209"/>
      <c r="H6" s="109">
        <v>1950</v>
      </c>
      <c r="I6" s="109" t="s">
        <v>172</v>
      </c>
      <c r="J6" s="109" t="s">
        <v>172</v>
      </c>
      <c r="K6" s="100"/>
      <c r="L6" s="210"/>
      <c r="M6" s="210" t="s">
        <v>113</v>
      </c>
      <c r="N6" s="210" t="s">
        <v>114</v>
      </c>
      <c r="O6" s="211"/>
      <c r="P6" s="211"/>
      <c r="Q6" s="211"/>
      <c r="R6" s="211" t="s">
        <v>116</v>
      </c>
      <c r="S6" s="211" t="s">
        <v>118</v>
      </c>
      <c r="T6" s="210" t="s">
        <v>430</v>
      </c>
      <c r="U6" s="210"/>
      <c r="V6" s="100">
        <v>0</v>
      </c>
      <c r="W6" s="168" t="s">
        <v>179</v>
      </c>
      <c r="X6" s="214"/>
      <c r="Y6" s="213" t="s">
        <v>30</v>
      </c>
      <c r="Z6" s="68"/>
      <c r="AA6" s="68"/>
      <c r="AG6" s="123"/>
      <c r="AH6" s="123"/>
      <c r="AI6" s="123"/>
      <c r="AJ6" s="123"/>
      <c r="AK6" s="123"/>
      <c r="AL6" s="123"/>
      <c r="AM6" s="123"/>
      <c r="AN6" s="123"/>
      <c r="AO6" s="123"/>
      <c r="AP6" s="123"/>
      <c r="AQ6" s="123"/>
      <c r="AR6" s="123"/>
      <c r="AS6" s="123"/>
      <c r="AT6" s="123"/>
      <c r="AU6" s="123"/>
      <c r="AV6" s="123">
        <f t="shared" ref="AV6:AV56" si="0">SUM(AG6:AU6)</f>
        <v>0</v>
      </c>
    </row>
    <row r="7" spans="1:48" ht="30" x14ac:dyDescent="0.25">
      <c r="A7" s="107" t="s">
        <v>175</v>
      </c>
      <c r="B7" s="187" t="s">
        <v>177</v>
      </c>
      <c r="C7" s="187"/>
      <c r="D7" s="187">
        <v>44554</v>
      </c>
      <c r="E7" s="300"/>
      <c r="F7" s="108" t="s">
        <v>176</v>
      </c>
      <c r="G7" s="209"/>
      <c r="H7" s="109">
        <v>215</v>
      </c>
      <c r="I7" s="109"/>
      <c r="J7" s="109"/>
      <c r="K7" s="100"/>
      <c r="L7" s="210"/>
      <c r="M7" s="210" t="s">
        <v>113</v>
      </c>
      <c r="N7" s="210" t="s">
        <v>114</v>
      </c>
      <c r="O7" s="211"/>
      <c r="P7" s="211"/>
      <c r="Q7" s="211"/>
      <c r="R7" s="211" t="s">
        <v>116</v>
      </c>
      <c r="S7" s="211" t="s">
        <v>118</v>
      </c>
      <c r="T7" s="210" t="s">
        <v>429</v>
      </c>
      <c r="U7" s="210"/>
      <c r="V7" s="100">
        <v>0</v>
      </c>
      <c r="W7" s="210" t="s">
        <v>178</v>
      </c>
      <c r="X7" s="214"/>
      <c r="Y7" s="213" t="s">
        <v>30</v>
      </c>
      <c r="Z7" s="68"/>
      <c r="AA7" s="68"/>
      <c r="AG7" s="123"/>
      <c r="AH7" s="123"/>
      <c r="AI7" s="123"/>
      <c r="AJ7" s="123"/>
      <c r="AK7" s="123"/>
      <c r="AL7" s="123"/>
      <c r="AM7" s="123"/>
      <c r="AN7" s="123"/>
      <c r="AO7" s="123"/>
      <c r="AP7" s="123"/>
      <c r="AQ7" s="123"/>
      <c r="AR7" s="123"/>
      <c r="AS7" s="123"/>
      <c r="AT7" s="123"/>
      <c r="AU7" s="123"/>
      <c r="AV7" s="123">
        <f t="shared" si="0"/>
        <v>0</v>
      </c>
    </row>
    <row r="8" spans="1:48" ht="165" x14ac:dyDescent="0.25">
      <c r="A8" s="34" t="s">
        <v>121</v>
      </c>
      <c r="B8" s="177" t="s">
        <v>168</v>
      </c>
      <c r="C8" s="177"/>
      <c r="D8" s="177">
        <v>45049</v>
      </c>
      <c r="E8" s="35">
        <v>44256</v>
      </c>
      <c r="F8" s="183" t="s">
        <v>124</v>
      </c>
      <c r="G8" s="178" t="s">
        <v>183</v>
      </c>
      <c r="H8" s="184">
        <v>1228</v>
      </c>
      <c r="I8" s="184">
        <v>230</v>
      </c>
      <c r="J8" s="184">
        <v>998</v>
      </c>
      <c r="K8" s="42"/>
      <c r="L8" s="165"/>
      <c r="M8" s="165" t="s">
        <v>77</v>
      </c>
      <c r="N8" s="165" t="s">
        <v>114</v>
      </c>
      <c r="O8" s="172"/>
      <c r="P8" s="172"/>
      <c r="Q8" s="172"/>
      <c r="R8" s="172" t="s">
        <v>116</v>
      </c>
      <c r="S8" s="172" t="s">
        <v>184</v>
      </c>
      <c r="T8" s="165" t="s">
        <v>165</v>
      </c>
      <c r="U8" s="165" t="s">
        <v>186</v>
      </c>
      <c r="V8" s="180">
        <v>998</v>
      </c>
      <c r="W8" s="165" t="s">
        <v>170</v>
      </c>
      <c r="X8" s="182"/>
      <c r="Y8" s="182" t="s">
        <v>185</v>
      </c>
      <c r="Z8" s="68"/>
      <c r="AA8" s="68"/>
      <c r="AG8">
        <v>100</v>
      </c>
      <c r="AH8">
        <v>265</v>
      </c>
      <c r="AI8">
        <v>265</v>
      </c>
      <c r="AJ8">
        <v>0</v>
      </c>
      <c r="AK8">
        <v>184</v>
      </c>
      <c r="AL8">
        <v>184</v>
      </c>
      <c r="AM8">
        <v>0</v>
      </c>
      <c r="AN8">
        <v>0</v>
      </c>
      <c r="AO8">
        <v>0</v>
      </c>
      <c r="AP8">
        <v>0</v>
      </c>
      <c r="AQ8">
        <v>0</v>
      </c>
      <c r="AR8">
        <v>0</v>
      </c>
      <c r="AS8">
        <v>0</v>
      </c>
      <c r="AT8">
        <v>0</v>
      </c>
      <c r="AU8">
        <v>0</v>
      </c>
      <c r="AV8">
        <f t="shared" si="0"/>
        <v>998</v>
      </c>
    </row>
    <row r="9" spans="1:48" ht="60" x14ac:dyDescent="0.25">
      <c r="A9" s="52" t="s">
        <v>461</v>
      </c>
      <c r="B9" s="177" t="s">
        <v>168</v>
      </c>
      <c r="C9" s="312"/>
      <c r="D9" s="312">
        <v>45182</v>
      </c>
      <c r="E9" s="185"/>
      <c r="F9" s="197" t="s">
        <v>462</v>
      </c>
      <c r="G9" s="313"/>
      <c r="H9" s="205">
        <v>300</v>
      </c>
      <c r="I9" s="205">
        <v>0</v>
      </c>
      <c r="J9" s="205">
        <v>300</v>
      </c>
      <c r="K9" s="42"/>
      <c r="L9" s="170"/>
      <c r="M9" s="170" t="s">
        <v>122</v>
      </c>
      <c r="N9" s="170" t="s">
        <v>114</v>
      </c>
      <c r="O9" s="175"/>
      <c r="P9" s="175"/>
      <c r="Q9" s="175"/>
      <c r="R9" s="172" t="s">
        <v>463</v>
      </c>
      <c r="S9" s="175" t="s">
        <v>116</v>
      </c>
      <c r="T9" s="170" t="s">
        <v>30</v>
      </c>
      <c r="U9" s="170" t="s">
        <v>464</v>
      </c>
      <c r="V9" s="180">
        <v>300</v>
      </c>
      <c r="W9" s="165" t="s">
        <v>178</v>
      </c>
      <c r="X9" s="166"/>
      <c r="Y9" s="166" t="s">
        <v>465</v>
      </c>
      <c r="Z9" s="301"/>
      <c r="AA9" s="301"/>
      <c r="AG9">
        <v>0</v>
      </c>
      <c r="AH9">
        <v>0</v>
      </c>
      <c r="AI9">
        <v>75</v>
      </c>
      <c r="AJ9">
        <v>75</v>
      </c>
      <c r="AK9">
        <v>75</v>
      </c>
      <c r="AL9">
        <v>75</v>
      </c>
      <c r="AM9">
        <v>0</v>
      </c>
      <c r="AN9">
        <v>0</v>
      </c>
      <c r="AO9">
        <v>0</v>
      </c>
      <c r="AP9">
        <v>0</v>
      </c>
      <c r="AQ9">
        <v>0</v>
      </c>
      <c r="AR9">
        <v>0</v>
      </c>
      <c r="AS9">
        <v>0</v>
      </c>
      <c r="AT9">
        <v>0</v>
      </c>
      <c r="AU9">
        <v>0</v>
      </c>
      <c r="AV9">
        <f t="shared" si="0"/>
        <v>300</v>
      </c>
    </row>
    <row r="10" spans="1:48" ht="120" x14ac:dyDescent="0.25">
      <c r="A10" s="52" t="s">
        <v>468</v>
      </c>
      <c r="B10" s="177" t="s">
        <v>168</v>
      </c>
      <c r="C10" s="312"/>
      <c r="D10" s="312">
        <v>44552</v>
      </c>
      <c r="E10" s="185"/>
      <c r="F10" s="314" t="s">
        <v>469</v>
      </c>
      <c r="G10" s="315" t="s">
        <v>472</v>
      </c>
      <c r="H10" s="205">
        <v>852</v>
      </c>
      <c r="I10" s="205">
        <v>0</v>
      </c>
      <c r="J10" s="205">
        <v>852</v>
      </c>
      <c r="K10" s="42"/>
      <c r="L10" s="170"/>
      <c r="M10" s="170" t="s">
        <v>113</v>
      </c>
      <c r="N10" s="170" t="s">
        <v>114</v>
      </c>
      <c r="O10" s="175"/>
      <c r="P10" s="175"/>
      <c r="Q10" s="175"/>
      <c r="R10" s="172" t="s">
        <v>116</v>
      </c>
      <c r="S10" s="172" t="s">
        <v>471</v>
      </c>
      <c r="T10" s="170" t="s">
        <v>30</v>
      </c>
      <c r="U10" s="170" t="s">
        <v>470</v>
      </c>
      <c r="V10" s="180">
        <v>852</v>
      </c>
      <c r="W10" s="165" t="s">
        <v>178</v>
      </c>
      <c r="X10" s="166"/>
      <c r="Y10" s="166" t="s">
        <v>473</v>
      </c>
      <c r="Z10" s="301"/>
      <c r="AA10" s="301"/>
      <c r="AG10">
        <v>0</v>
      </c>
      <c r="AH10">
        <v>0</v>
      </c>
      <c r="AI10">
        <v>0</v>
      </c>
      <c r="AJ10">
        <v>170</v>
      </c>
      <c r="AK10">
        <v>170</v>
      </c>
      <c r="AL10">
        <v>170</v>
      </c>
      <c r="AM10">
        <v>171</v>
      </c>
      <c r="AN10">
        <v>171</v>
      </c>
      <c r="AO10">
        <v>0</v>
      </c>
      <c r="AP10">
        <v>0</v>
      </c>
      <c r="AQ10">
        <v>0</v>
      </c>
      <c r="AR10">
        <v>0</v>
      </c>
      <c r="AS10">
        <v>0</v>
      </c>
      <c r="AT10">
        <v>0</v>
      </c>
      <c r="AU10">
        <v>0</v>
      </c>
      <c r="AV10">
        <f t="shared" si="0"/>
        <v>852</v>
      </c>
    </row>
    <row r="11" spans="1:48" ht="30" x14ac:dyDescent="0.25">
      <c r="A11" s="186" t="s">
        <v>433</v>
      </c>
      <c r="B11" s="187" t="s">
        <v>168</v>
      </c>
      <c r="C11" s="189"/>
      <c r="D11" s="189">
        <v>44447</v>
      </c>
      <c r="E11" s="189"/>
      <c r="F11" s="190" t="s">
        <v>434</v>
      </c>
      <c r="G11" s="302"/>
      <c r="H11" s="100">
        <v>56</v>
      </c>
      <c r="I11" s="100">
        <v>0</v>
      </c>
      <c r="J11" s="100">
        <v>56</v>
      </c>
      <c r="K11" s="100"/>
      <c r="L11" s="171"/>
      <c r="M11" s="171" t="s">
        <v>129</v>
      </c>
      <c r="N11" s="171" t="s">
        <v>123</v>
      </c>
      <c r="O11" s="173"/>
      <c r="P11" s="173"/>
      <c r="Q11" s="173"/>
      <c r="R11" s="211" t="s">
        <v>127</v>
      </c>
      <c r="S11" s="173" t="s">
        <v>130</v>
      </c>
      <c r="T11" s="171" t="s">
        <v>436</v>
      </c>
      <c r="U11" s="171" t="s">
        <v>435</v>
      </c>
      <c r="V11" s="100">
        <v>0</v>
      </c>
      <c r="W11" s="210" t="s">
        <v>178</v>
      </c>
      <c r="X11" s="168"/>
      <c r="Y11" s="168" t="s">
        <v>30</v>
      </c>
      <c r="Z11" s="301"/>
      <c r="AA11" s="301"/>
      <c r="AG11" s="303"/>
      <c r="AH11" s="303"/>
      <c r="AI11" s="303"/>
      <c r="AJ11" s="303"/>
      <c r="AK11" s="303"/>
      <c r="AL11" s="303"/>
      <c r="AM11" s="303"/>
      <c r="AN11" s="303"/>
      <c r="AO11" s="303"/>
      <c r="AP11" s="303"/>
      <c r="AQ11" s="303"/>
      <c r="AR11" s="303"/>
      <c r="AS11" s="303"/>
      <c r="AT11" s="303"/>
      <c r="AU11" s="303"/>
      <c r="AV11" s="303">
        <v>0</v>
      </c>
    </row>
    <row r="12" spans="1:48" ht="145.5" customHeight="1" x14ac:dyDescent="0.25">
      <c r="A12" s="52" t="s">
        <v>447</v>
      </c>
      <c r="B12" s="177" t="s">
        <v>168</v>
      </c>
      <c r="D12" s="185">
        <v>42327</v>
      </c>
      <c r="E12" s="94" t="s">
        <v>181</v>
      </c>
      <c r="F12" s="51" t="s">
        <v>202</v>
      </c>
      <c r="G12" s="89" t="s">
        <v>449</v>
      </c>
      <c r="H12" s="42">
        <v>92</v>
      </c>
      <c r="I12" s="42">
        <v>0</v>
      </c>
      <c r="J12" s="42">
        <v>92</v>
      </c>
      <c r="M12" s="170" t="s">
        <v>129</v>
      </c>
      <c r="N12" s="170" t="s">
        <v>123</v>
      </c>
      <c r="R12" s="172" t="s">
        <v>116</v>
      </c>
      <c r="S12" s="174" t="s">
        <v>200</v>
      </c>
      <c r="T12" s="42">
        <v>53</v>
      </c>
      <c r="U12" s="42">
        <v>1.75</v>
      </c>
      <c r="V12" s="42">
        <v>39</v>
      </c>
      <c r="W12" s="165" t="s">
        <v>170</v>
      </c>
      <c r="X12" s="166"/>
      <c r="Y12" s="205" t="s">
        <v>448</v>
      </c>
      <c r="AG12">
        <v>19</v>
      </c>
      <c r="AH12">
        <v>20</v>
      </c>
      <c r="AV12">
        <f t="shared" si="0"/>
        <v>39</v>
      </c>
    </row>
    <row r="13" spans="1:48" ht="45" x14ac:dyDescent="0.25">
      <c r="A13" s="186" t="s">
        <v>209</v>
      </c>
      <c r="B13" s="187" t="s">
        <v>168</v>
      </c>
      <c r="C13" s="188"/>
      <c r="D13" s="189">
        <v>42786</v>
      </c>
      <c r="E13" s="189">
        <v>43875</v>
      </c>
      <c r="F13" s="190" t="s">
        <v>210</v>
      </c>
      <c r="G13" s="104"/>
      <c r="H13" s="100">
        <v>172</v>
      </c>
      <c r="I13" s="100">
        <v>0</v>
      </c>
      <c r="J13" s="100">
        <v>172</v>
      </c>
      <c r="K13" s="104"/>
      <c r="L13" s="104"/>
      <c r="M13" s="171" t="s">
        <v>76</v>
      </c>
      <c r="N13" s="171" t="s">
        <v>123</v>
      </c>
      <c r="O13" s="104"/>
      <c r="P13" s="104"/>
      <c r="Q13" s="104"/>
      <c r="R13" s="173" t="s">
        <v>132</v>
      </c>
      <c r="S13" s="173" t="s">
        <v>131</v>
      </c>
      <c r="T13" s="168">
        <v>172</v>
      </c>
      <c r="U13" s="100">
        <v>1.46</v>
      </c>
      <c r="V13" s="100">
        <v>0</v>
      </c>
      <c r="W13" s="167" t="s">
        <v>208</v>
      </c>
      <c r="X13" s="168"/>
      <c r="Y13" s="100" t="s">
        <v>30</v>
      </c>
      <c r="AG13" s="123"/>
      <c r="AH13" s="123"/>
      <c r="AI13" s="123"/>
      <c r="AJ13" s="123"/>
      <c r="AK13" s="123"/>
      <c r="AL13" s="123"/>
      <c r="AM13" s="123"/>
      <c r="AN13" s="123"/>
      <c r="AO13" s="123"/>
      <c r="AP13" s="123"/>
      <c r="AQ13" s="123"/>
      <c r="AR13" s="123"/>
      <c r="AS13" s="123"/>
      <c r="AT13" s="123"/>
      <c r="AU13" s="123"/>
      <c r="AV13" s="123">
        <f t="shared" si="0"/>
        <v>0</v>
      </c>
    </row>
    <row r="14" spans="1:48" ht="105" x14ac:dyDescent="0.25">
      <c r="A14" s="52" t="s">
        <v>135</v>
      </c>
      <c r="B14" s="177" t="s">
        <v>168</v>
      </c>
      <c r="D14" s="185">
        <v>44966</v>
      </c>
      <c r="F14" s="169" t="s">
        <v>211</v>
      </c>
      <c r="H14" s="42">
        <v>326</v>
      </c>
      <c r="I14" s="42">
        <v>0</v>
      </c>
      <c r="J14" s="42">
        <v>326</v>
      </c>
      <c r="M14" s="170" t="s">
        <v>136</v>
      </c>
      <c r="N14" s="170" t="s">
        <v>123</v>
      </c>
      <c r="R14" s="172" t="s">
        <v>116</v>
      </c>
      <c r="S14" s="175" t="s">
        <v>134</v>
      </c>
      <c r="T14" s="42">
        <v>0</v>
      </c>
      <c r="U14" s="42">
        <v>5.4</v>
      </c>
      <c r="V14" s="180">
        <v>326</v>
      </c>
      <c r="W14" s="165" t="s">
        <v>178</v>
      </c>
      <c r="X14" s="166"/>
      <c r="Y14" s="169" t="s">
        <v>212</v>
      </c>
      <c r="AG14">
        <v>0</v>
      </c>
      <c r="AH14">
        <v>0</v>
      </c>
      <c r="AI14">
        <v>81</v>
      </c>
      <c r="AJ14">
        <v>81</v>
      </c>
      <c r="AK14">
        <v>82</v>
      </c>
      <c r="AL14">
        <v>82</v>
      </c>
      <c r="AM14">
        <v>0</v>
      </c>
      <c r="AN14">
        <v>0</v>
      </c>
      <c r="AO14">
        <v>0</v>
      </c>
      <c r="AP14">
        <v>0</v>
      </c>
      <c r="AQ14">
        <v>0</v>
      </c>
      <c r="AR14">
        <v>0</v>
      </c>
      <c r="AS14">
        <v>0</v>
      </c>
      <c r="AT14">
        <v>0</v>
      </c>
      <c r="AU14">
        <v>0</v>
      </c>
      <c r="AV14">
        <f t="shared" si="0"/>
        <v>326</v>
      </c>
    </row>
    <row r="15" spans="1:48" ht="45" x14ac:dyDescent="0.25">
      <c r="A15" s="52" t="s">
        <v>221</v>
      </c>
      <c r="B15" s="177" t="s">
        <v>168</v>
      </c>
      <c r="D15" s="185">
        <v>44230</v>
      </c>
      <c r="E15" s="185">
        <v>44930</v>
      </c>
      <c r="F15" s="169" t="s">
        <v>222</v>
      </c>
      <c r="H15" s="42">
        <v>53</v>
      </c>
      <c r="I15" s="42">
        <v>0</v>
      </c>
      <c r="J15" s="42">
        <v>53</v>
      </c>
      <c r="M15" s="206" t="s">
        <v>126</v>
      </c>
      <c r="N15" s="206" t="s">
        <v>123</v>
      </c>
      <c r="R15" s="172" t="s">
        <v>128</v>
      </c>
      <c r="S15" s="172" t="s">
        <v>116</v>
      </c>
      <c r="T15" s="42" t="s">
        <v>30</v>
      </c>
      <c r="U15" s="42">
        <v>0.42</v>
      </c>
      <c r="V15" s="180">
        <v>53</v>
      </c>
      <c r="W15" s="165" t="s">
        <v>170</v>
      </c>
      <c r="X15" s="166"/>
      <c r="Y15" s="166" t="s">
        <v>223</v>
      </c>
      <c r="AG15">
        <v>0</v>
      </c>
      <c r="AH15">
        <v>27</v>
      </c>
      <c r="AI15">
        <v>26</v>
      </c>
      <c r="AJ15">
        <v>0</v>
      </c>
      <c r="AK15">
        <v>0</v>
      </c>
      <c r="AL15">
        <v>0</v>
      </c>
      <c r="AM15">
        <v>0</v>
      </c>
      <c r="AN15">
        <v>0</v>
      </c>
      <c r="AO15">
        <v>0</v>
      </c>
      <c r="AP15">
        <v>0</v>
      </c>
      <c r="AQ15">
        <v>0</v>
      </c>
      <c r="AR15">
        <v>0</v>
      </c>
      <c r="AS15">
        <v>0</v>
      </c>
      <c r="AT15">
        <v>0</v>
      </c>
      <c r="AU15">
        <v>0</v>
      </c>
      <c r="AV15">
        <f t="shared" si="0"/>
        <v>53</v>
      </c>
    </row>
    <row r="16" spans="1:48" ht="45" x14ac:dyDescent="0.25">
      <c r="A16" s="52" t="s">
        <v>232</v>
      </c>
      <c r="B16" s="177" t="s">
        <v>168</v>
      </c>
      <c r="D16" s="185">
        <v>42300</v>
      </c>
      <c r="E16" s="42" t="s">
        <v>181</v>
      </c>
      <c r="F16" s="89" t="s">
        <v>231</v>
      </c>
      <c r="G16" s="89" t="s">
        <v>233</v>
      </c>
      <c r="H16" s="42">
        <v>49</v>
      </c>
      <c r="J16" s="42">
        <v>49</v>
      </c>
      <c r="M16" s="170" t="s">
        <v>126</v>
      </c>
      <c r="N16" s="170" t="s">
        <v>123</v>
      </c>
      <c r="R16" s="175" t="s">
        <v>116</v>
      </c>
      <c r="S16" s="175" t="s">
        <v>116</v>
      </c>
      <c r="T16" s="42">
        <v>0</v>
      </c>
      <c r="V16" s="180">
        <v>49</v>
      </c>
      <c r="W16" s="165" t="s">
        <v>170</v>
      </c>
      <c r="X16" s="166"/>
      <c r="Y16" s="89" t="s">
        <v>457</v>
      </c>
      <c r="AG16">
        <v>49</v>
      </c>
      <c r="AH16">
        <v>0</v>
      </c>
      <c r="AI16">
        <v>0</v>
      </c>
      <c r="AJ16">
        <v>0</v>
      </c>
      <c r="AK16">
        <v>0</v>
      </c>
      <c r="AL16">
        <v>0</v>
      </c>
      <c r="AM16">
        <v>0</v>
      </c>
      <c r="AN16">
        <v>0</v>
      </c>
      <c r="AO16">
        <v>0</v>
      </c>
      <c r="AP16">
        <v>0</v>
      </c>
      <c r="AQ16">
        <v>0</v>
      </c>
      <c r="AR16">
        <v>0</v>
      </c>
      <c r="AS16">
        <v>0</v>
      </c>
      <c r="AT16">
        <v>0</v>
      </c>
      <c r="AU16">
        <v>0</v>
      </c>
      <c r="AV16">
        <f t="shared" si="0"/>
        <v>49</v>
      </c>
    </row>
    <row r="17" spans="1:48" ht="30" x14ac:dyDescent="0.25">
      <c r="A17" s="52" t="s">
        <v>454</v>
      </c>
      <c r="B17" s="177" t="s">
        <v>168</v>
      </c>
      <c r="D17" s="185">
        <v>44755</v>
      </c>
      <c r="F17" s="89" t="s">
        <v>455</v>
      </c>
      <c r="H17" s="42">
        <v>60</v>
      </c>
      <c r="I17" s="42">
        <v>38</v>
      </c>
      <c r="J17" s="42">
        <v>22</v>
      </c>
      <c r="M17" s="170" t="s">
        <v>133</v>
      </c>
      <c r="N17" s="170" t="s">
        <v>123</v>
      </c>
      <c r="R17" s="175" t="s">
        <v>116</v>
      </c>
      <c r="S17" s="175" t="s">
        <v>116</v>
      </c>
      <c r="T17" s="42" t="s">
        <v>30</v>
      </c>
      <c r="U17" s="42">
        <v>0.25</v>
      </c>
      <c r="V17" s="180">
        <v>22</v>
      </c>
      <c r="W17" s="165" t="s">
        <v>178</v>
      </c>
      <c r="X17" s="166"/>
      <c r="Y17" s="169" t="s">
        <v>456</v>
      </c>
      <c r="AG17">
        <v>0</v>
      </c>
      <c r="AH17">
        <v>11</v>
      </c>
      <c r="AI17">
        <v>11</v>
      </c>
      <c r="AJ17">
        <v>0</v>
      </c>
      <c r="AK17">
        <v>0</v>
      </c>
      <c r="AL17">
        <v>0</v>
      </c>
      <c r="AM17">
        <v>0</v>
      </c>
      <c r="AN17">
        <v>0</v>
      </c>
      <c r="AO17">
        <v>0</v>
      </c>
      <c r="AP17">
        <v>0</v>
      </c>
      <c r="AQ17">
        <v>0</v>
      </c>
      <c r="AR17">
        <v>0</v>
      </c>
      <c r="AS17">
        <v>0</v>
      </c>
      <c r="AT17">
        <v>0</v>
      </c>
      <c r="AU17">
        <v>0</v>
      </c>
      <c r="AV17">
        <f t="shared" si="0"/>
        <v>22</v>
      </c>
    </row>
    <row r="18" spans="1:48" ht="30" x14ac:dyDescent="0.25">
      <c r="A18" s="52" t="s">
        <v>478</v>
      </c>
      <c r="B18" s="177" t="s">
        <v>168</v>
      </c>
      <c r="D18" s="185">
        <v>43133</v>
      </c>
      <c r="E18" s="185">
        <v>44112</v>
      </c>
      <c r="F18" s="89" t="s">
        <v>479</v>
      </c>
      <c r="G18" s="89" t="s">
        <v>480</v>
      </c>
      <c r="H18" s="42">
        <v>76</v>
      </c>
      <c r="I18" s="42">
        <v>0</v>
      </c>
      <c r="J18" s="42">
        <v>76</v>
      </c>
      <c r="M18" s="170" t="s">
        <v>73</v>
      </c>
      <c r="N18" s="170" t="s">
        <v>123</v>
      </c>
      <c r="R18" s="175" t="s">
        <v>116</v>
      </c>
      <c r="S18" s="175" t="s">
        <v>116</v>
      </c>
      <c r="T18" s="42" t="s">
        <v>30</v>
      </c>
      <c r="U18" s="42">
        <v>0.65</v>
      </c>
      <c r="V18" s="180">
        <v>76</v>
      </c>
      <c r="W18" s="165" t="s">
        <v>170</v>
      </c>
      <c r="X18" s="166"/>
      <c r="Y18" s="169" t="s">
        <v>484</v>
      </c>
      <c r="AG18">
        <v>0</v>
      </c>
      <c r="AH18">
        <v>0</v>
      </c>
      <c r="AI18">
        <v>38</v>
      </c>
      <c r="AJ18">
        <v>38</v>
      </c>
      <c r="AK18">
        <v>0</v>
      </c>
      <c r="AL18">
        <v>0</v>
      </c>
      <c r="AM18">
        <v>0</v>
      </c>
      <c r="AN18">
        <v>0</v>
      </c>
      <c r="AO18">
        <v>0</v>
      </c>
      <c r="AP18">
        <v>0</v>
      </c>
      <c r="AQ18">
        <v>0</v>
      </c>
      <c r="AR18">
        <v>0</v>
      </c>
      <c r="AS18">
        <v>0</v>
      </c>
      <c r="AT18">
        <v>0</v>
      </c>
      <c r="AU18">
        <v>0</v>
      </c>
      <c r="AV18">
        <f t="shared" si="0"/>
        <v>76</v>
      </c>
    </row>
    <row r="19" spans="1:48" ht="45" x14ac:dyDescent="0.25">
      <c r="A19" s="52" t="s">
        <v>481</v>
      </c>
      <c r="B19" s="177" t="s">
        <v>168</v>
      </c>
      <c r="D19" s="185">
        <v>44538</v>
      </c>
      <c r="E19" s="185">
        <v>44112</v>
      </c>
      <c r="F19" s="89" t="s">
        <v>479</v>
      </c>
      <c r="G19" s="89" t="s">
        <v>482</v>
      </c>
      <c r="H19" s="42">
        <v>19</v>
      </c>
      <c r="I19" s="42">
        <v>0</v>
      </c>
      <c r="J19" s="42">
        <v>19</v>
      </c>
      <c r="M19" s="170" t="s">
        <v>73</v>
      </c>
      <c r="N19" s="170" t="s">
        <v>123</v>
      </c>
      <c r="R19" s="175" t="s">
        <v>116</v>
      </c>
      <c r="S19" s="175" t="s">
        <v>116</v>
      </c>
      <c r="T19" s="42" t="s">
        <v>30</v>
      </c>
      <c r="U19" s="42">
        <v>0.65</v>
      </c>
      <c r="V19" s="180">
        <v>19</v>
      </c>
      <c r="W19" s="165" t="s">
        <v>170</v>
      </c>
      <c r="X19" s="166"/>
      <c r="Y19" s="169" t="s">
        <v>483</v>
      </c>
      <c r="AG19">
        <v>0</v>
      </c>
      <c r="AH19">
        <v>0</v>
      </c>
      <c r="AI19">
        <v>9</v>
      </c>
      <c r="AJ19">
        <v>10</v>
      </c>
      <c r="AK19">
        <v>0</v>
      </c>
      <c r="AL19">
        <v>0</v>
      </c>
      <c r="AM19">
        <v>0</v>
      </c>
      <c r="AN19">
        <v>0</v>
      </c>
      <c r="AO19">
        <v>0</v>
      </c>
      <c r="AP19">
        <v>0</v>
      </c>
      <c r="AQ19">
        <v>0</v>
      </c>
      <c r="AR19">
        <v>0</v>
      </c>
      <c r="AS19">
        <v>0</v>
      </c>
      <c r="AT19">
        <v>0</v>
      </c>
      <c r="AU19">
        <v>0</v>
      </c>
      <c r="AV19">
        <f t="shared" si="0"/>
        <v>19</v>
      </c>
    </row>
    <row r="20" spans="1:48" ht="60" x14ac:dyDescent="0.25">
      <c r="A20" s="52" t="s">
        <v>275</v>
      </c>
      <c r="B20" s="177" t="s">
        <v>168</v>
      </c>
      <c r="D20" s="185">
        <v>43840</v>
      </c>
      <c r="E20" s="42" t="s">
        <v>181</v>
      </c>
      <c r="F20" s="92" t="s">
        <v>276</v>
      </c>
      <c r="H20" s="42">
        <v>270</v>
      </c>
      <c r="I20" s="42">
        <v>0</v>
      </c>
      <c r="J20" s="42">
        <v>270</v>
      </c>
      <c r="L20" s="169" t="s">
        <v>217</v>
      </c>
      <c r="M20" s="42" t="s">
        <v>277</v>
      </c>
      <c r="N20" s="42" t="s">
        <v>139</v>
      </c>
      <c r="R20" s="172" t="s">
        <v>116</v>
      </c>
      <c r="S20" s="172" t="s">
        <v>116</v>
      </c>
      <c r="T20" s="42" t="s">
        <v>30</v>
      </c>
      <c r="U20" s="42">
        <v>2.37</v>
      </c>
      <c r="V20" s="180">
        <v>270</v>
      </c>
      <c r="W20" s="165" t="s">
        <v>170</v>
      </c>
      <c r="X20" s="166"/>
      <c r="Y20" s="169" t="s">
        <v>278</v>
      </c>
      <c r="AG20">
        <v>67</v>
      </c>
      <c r="AH20">
        <v>67</v>
      </c>
      <c r="AI20">
        <v>68</v>
      </c>
      <c r="AJ20">
        <v>68</v>
      </c>
      <c r="AK20">
        <v>0</v>
      </c>
      <c r="AL20">
        <v>0</v>
      </c>
      <c r="AM20">
        <v>0</v>
      </c>
      <c r="AN20">
        <v>0</v>
      </c>
      <c r="AO20">
        <v>0</v>
      </c>
      <c r="AP20">
        <v>0</v>
      </c>
      <c r="AQ20">
        <v>0</v>
      </c>
      <c r="AR20">
        <v>0</v>
      </c>
      <c r="AS20">
        <v>0</v>
      </c>
      <c r="AT20">
        <v>0</v>
      </c>
      <c r="AU20">
        <v>0</v>
      </c>
      <c r="AV20">
        <f t="shared" si="0"/>
        <v>270</v>
      </c>
    </row>
    <row r="21" spans="1:48" ht="60" x14ac:dyDescent="0.25">
      <c r="A21" s="52" t="s">
        <v>279</v>
      </c>
      <c r="B21" s="177" t="s">
        <v>168</v>
      </c>
      <c r="D21" s="185">
        <v>42979</v>
      </c>
      <c r="E21" s="185">
        <v>43282</v>
      </c>
      <c r="F21" s="176" t="s">
        <v>281</v>
      </c>
      <c r="G21" s="42" t="s">
        <v>280</v>
      </c>
      <c r="H21" s="42">
        <v>1088</v>
      </c>
      <c r="I21" s="42">
        <v>0</v>
      </c>
      <c r="J21" s="42">
        <v>1088</v>
      </c>
      <c r="M21" s="42" t="s">
        <v>140</v>
      </c>
      <c r="N21" s="42" t="s">
        <v>139</v>
      </c>
      <c r="R21" s="175" t="s">
        <v>141</v>
      </c>
      <c r="S21" s="175" t="s">
        <v>116</v>
      </c>
      <c r="T21" s="42" t="s">
        <v>30</v>
      </c>
      <c r="U21" s="42" t="s">
        <v>181</v>
      </c>
      <c r="V21" s="180">
        <v>1088</v>
      </c>
      <c r="W21" s="165" t="s">
        <v>170</v>
      </c>
      <c r="X21" s="166"/>
      <c r="Y21" s="169" t="s">
        <v>284</v>
      </c>
      <c r="AG21">
        <v>217</v>
      </c>
      <c r="AH21">
        <v>217</v>
      </c>
      <c r="AI21">
        <v>218</v>
      </c>
      <c r="AJ21">
        <v>218</v>
      </c>
      <c r="AK21">
        <v>218</v>
      </c>
      <c r="AL21">
        <v>0</v>
      </c>
      <c r="AM21">
        <v>0</v>
      </c>
      <c r="AN21">
        <v>0</v>
      </c>
      <c r="AO21">
        <v>0</v>
      </c>
      <c r="AP21">
        <v>0</v>
      </c>
      <c r="AQ21">
        <v>0</v>
      </c>
      <c r="AR21">
        <v>0</v>
      </c>
      <c r="AS21">
        <v>0</v>
      </c>
      <c r="AT21">
        <v>0</v>
      </c>
      <c r="AU21">
        <v>0</v>
      </c>
      <c r="AV21">
        <f t="shared" si="0"/>
        <v>1088</v>
      </c>
    </row>
    <row r="22" spans="1:48" ht="103.5" customHeight="1" x14ac:dyDescent="0.25">
      <c r="A22" s="52" t="s">
        <v>282</v>
      </c>
      <c r="B22" s="177" t="s">
        <v>168</v>
      </c>
      <c r="D22" s="185">
        <v>43840</v>
      </c>
      <c r="E22" s="185"/>
      <c r="F22" s="176" t="s">
        <v>281</v>
      </c>
      <c r="G22" s="42" t="s">
        <v>283</v>
      </c>
      <c r="H22" s="42">
        <v>122</v>
      </c>
      <c r="I22" s="42">
        <v>0</v>
      </c>
      <c r="J22" s="42">
        <v>122</v>
      </c>
      <c r="M22" s="42" t="s">
        <v>140</v>
      </c>
      <c r="N22" s="42" t="s">
        <v>139</v>
      </c>
      <c r="R22" s="175" t="s">
        <v>141</v>
      </c>
      <c r="S22" s="172" t="s">
        <v>116</v>
      </c>
      <c r="T22" s="42" t="s">
        <v>30</v>
      </c>
      <c r="U22" s="42" t="s">
        <v>181</v>
      </c>
      <c r="V22" s="180">
        <v>122</v>
      </c>
      <c r="W22" s="165" t="s">
        <v>170</v>
      </c>
      <c r="X22" s="166"/>
      <c r="Y22" s="169" t="s">
        <v>285</v>
      </c>
      <c r="AG22">
        <v>24</v>
      </c>
      <c r="AH22">
        <v>24</v>
      </c>
      <c r="AI22">
        <v>24</v>
      </c>
      <c r="AJ22">
        <v>25</v>
      </c>
      <c r="AK22">
        <v>25</v>
      </c>
      <c r="AL22">
        <v>0</v>
      </c>
      <c r="AM22">
        <v>0</v>
      </c>
      <c r="AN22">
        <v>0</v>
      </c>
      <c r="AO22">
        <v>0</v>
      </c>
      <c r="AP22">
        <v>0</v>
      </c>
      <c r="AQ22">
        <v>0</v>
      </c>
      <c r="AR22">
        <v>0</v>
      </c>
      <c r="AS22">
        <v>0</v>
      </c>
      <c r="AT22">
        <v>0</v>
      </c>
      <c r="AU22">
        <v>0</v>
      </c>
      <c r="AV22">
        <f t="shared" si="0"/>
        <v>122</v>
      </c>
    </row>
    <row r="23" spans="1:48" ht="103.5" customHeight="1" x14ac:dyDescent="0.25">
      <c r="A23" s="52" t="s">
        <v>458</v>
      </c>
      <c r="B23" s="177" t="s">
        <v>168</v>
      </c>
      <c r="D23" s="185">
        <v>44230</v>
      </c>
      <c r="E23" s="185">
        <v>44529</v>
      </c>
      <c r="F23" s="311" t="s">
        <v>459</v>
      </c>
      <c r="G23" s="42"/>
      <c r="H23" s="42">
        <v>25</v>
      </c>
      <c r="I23" s="42">
        <v>0</v>
      </c>
      <c r="J23" s="42">
        <v>25</v>
      </c>
      <c r="M23" s="42" t="s">
        <v>138</v>
      </c>
      <c r="N23" s="42" t="s">
        <v>139</v>
      </c>
      <c r="R23" s="175" t="s">
        <v>116</v>
      </c>
      <c r="S23" s="175" t="s">
        <v>116</v>
      </c>
      <c r="T23" s="42" t="s">
        <v>30</v>
      </c>
      <c r="U23" s="42">
        <v>0.59</v>
      </c>
      <c r="V23" s="180">
        <v>25</v>
      </c>
      <c r="W23" s="165" t="s">
        <v>170</v>
      </c>
      <c r="X23" s="166"/>
      <c r="Y23" s="169" t="s">
        <v>460</v>
      </c>
      <c r="AG23">
        <v>12</v>
      </c>
      <c r="AH23">
        <v>13</v>
      </c>
      <c r="AI23">
        <v>0</v>
      </c>
      <c r="AJ23">
        <v>0</v>
      </c>
      <c r="AK23">
        <v>0</v>
      </c>
      <c r="AL23">
        <v>0</v>
      </c>
      <c r="AM23">
        <v>0</v>
      </c>
      <c r="AN23">
        <v>0</v>
      </c>
      <c r="AO23">
        <v>0</v>
      </c>
      <c r="AP23">
        <v>0</v>
      </c>
      <c r="AQ23">
        <v>0</v>
      </c>
      <c r="AR23">
        <v>0</v>
      </c>
      <c r="AS23">
        <v>0</v>
      </c>
      <c r="AT23">
        <v>0</v>
      </c>
      <c r="AU23">
        <v>0</v>
      </c>
      <c r="AV23">
        <f t="shared" si="0"/>
        <v>25</v>
      </c>
    </row>
    <row r="24" spans="1:48" ht="45" x14ac:dyDescent="0.25">
      <c r="A24" s="52" t="s">
        <v>474</v>
      </c>
      <c r="B24" s="42" t="s">
        <v>168</v>
      </c>
      <c r="D24" s="185">
        <v>44861</v>
      </c>
      <c r="E24" s="185"/>
      <c r="F24" s="169" t="s">
        <v>475</v>
      </c>
      <c r="G24" s="169" t="s">
        <v>476</v>
      </c>
      <c r="H24" s="42">
        <v>149</v>
      </c>
      <c r="I24" s="42">
        <v>0</v>
      </c>
      <c r="J24" s="42">
        <v>149</v>
      </c>
      <c r="L24" s="42"/>
      <c r="M24" s="42" t="s">
        <v>277</v>
      </c>
      <c r="N24" s="42" t="s">
        <v>139</v>
      </c>
      <c r="R24" s="172" t="s">
        <v>116</v>
      </c>
      <c r="S24" s="172" t="s">
        <v>116</v>
      </c>
      <c r="T24" s="42" t="s">
        <v>30</v>
      </c>
      <c r="U24" s="42">
        <v>0.59</v>
      </c>
      <c r="V24" s="180">
        <v>149</v>
      </c>
      <c r="W24" s="165" t="s">
        <v>178</v>
      </c>
      <c r="X24" s="169"/>
      <c r="Y24" s="169" t="s">
        <v>477</v>
      </c>
      <c r="AG24">
        <v>0</v>
      </c>
      <c r="AH24">
        <v>0</v>
      </c>
      <c r="AI24">
        <v>0</v>
      </c>
      <c r="AJ24">
        <v>0</v>
      </c>
      <c r="AK24">
        <v>0</v>
      </c>
      <c r="AL24">
        <v>49</v>
      </c>
      <c r="AM24">
        <v>50</v>
      </c>
      <c r="AN24">
        <v>50</v>
      </c>
      <c r="AO24">
        <v>0</v>
      </c>
      <c r="AP24">
        <v>0</v>
      </c>
      <c r="AQ24">
        <v>0</v>
      </c>
      <c r="AR24">
        <v>0</v>
      </c>
      <c r="AS24">
        <v>0</v>
      </c>
      <c r="AT24">
        <v>0</v>
      </c>
      <c r="AU24">
        <v>0</v>
      </c>
      <c r="AV24">
        <f t="shared" si="0"/>
        <v>149</v>
      </c>
    </row>
    <row r="25" spans="1:48" ht="30" x14ac:dyDescent="0.25">
      <c r="A25" s="186" t="s">
        <v>259</v>
      </c>
      <c r="B25" s="187" t="s">
        <v>168</v>
      </c>
      <c r="C25" s="104"/>
      <c r="D25" s="189">
        <v>41570</v>
      </c>
      <c r="E25" s="104"/>
      <c r="F25" s="100" t="s">
        <v>261</v>
      </c>
      <c r="G25" s="168" t="s">
        <v>260</v>
      </c>
      <c r="H25" s="100">
        <v>16</v>
      </c>
      <c r="I25" s="100">
        <v>14</v>
      </c>
      <c r="J25" s="100">
        <v>2</v>
      </c>
      <c r="K25" s="104"/>
      <c r="L25" s="104"/>
      <c r="M25" s="100" t="s">
        <v>133</v>
      </c>
      <c r="N25" s="100" t="s">
        <v>143</v>
      </c>
      <c r="O25" s="104"/>
      <c r="P25" s="104"/>
      <c r="Q25" s="104"/>
      <c r="R25" s="173" t="s">
        <v>145</v>
      </c>
      <c r="S25" s="173" t="s">
        <v>144</v>
      </c>
      <c r="T25" s="100">
        <v>2</v>
      </c>
      <c r="U25" s="104"/>
      <c r="V25" s="100">
        <v>0</v>
      </c>
      <c r="W25" s="167" t="s">
        <v>262</v>
      </c>
      <c r="X25" s="168"/>
      <c r="Y25" s="100" t="s">
        <v>30</v>
      </c>
      <c r="AG25" s="123"/>
      <c r="AH25" s="123"/>
      <c r="AI25" s="123"/>
      <c r="AJ25" s="123"/>
      <c r="AK25" s="123"/>
      <c r="AL25" s="123"/>
      <c r="AM25" s="123"/>
      <c r="AN25" s="123"/>
      <c r="AO25" s="123"/>
      <c r="AP25" s="123"/>
      <c r="AQ25" s="123"/>
      <c r="AR25" s="123"/>
      <c r="AS25" s="123"/>
      <c r="AT25" s="123"/>
      <c r="AU25" s="123"/>
      <c r="AV25" s="123">
        <f t="shared" si="0"/>
        <v>0</v>
      </c>
    </row>
    <row r="26" spans="1:48" ht="135" x14ac:dyDescent="0.25">
      <c r="A26" s="52" t="s">
        <v>148</v>
      </c>
      <c r="B26" s="187" t="s">
        <v>168</v>
      </c>
      <c r="D26" s="185">
        <v>45007</v>
      </c>
      <c r="E26" s="185">
        <v>45055</v>
      </c>
      <c r="F26" s="92" t="s">
        <v>263</v>
      </c>
      <c r="G26" s="169" t="s">
        <v>264</v>
      </c>
      <c r="H26" s="42">
        <v>505</v>
      </c>
      <c r="I26" s="42">
        <v>264</v>
      </c>
      <c r="J26" s="42">
        <v>241</v>
      </c>
      <c r="M26" s="42" t="s">
        <v>147</v>
      </c>
      <c r="N26" s="42" t="s">
        <v>143</v>
      </c>
      <c r="R26" s="172" t="s">
        <v>116</v>
      </c>
      <c r="S26" s="175" t="s">
        <v>146</v>
      </c>
      <c r="T26" s="42">
        <v>0</v>
      </c>
      <c r="U26" s="42">
        <v>3.52</v>
      </c>
      <c r="V26" s="180">
        <v>241</v>
      </c>
      <c r="W26" s="165" t="s">
        <v>170</v>
      </c>
      <c r="X26" s="169"/>
      <c r="Y26" s="169" t="s">
        <v>265</v>
      </c>
      <c r="AG26">
        <v>0</v>
      </c>
      <c r="AH26">
        <v>0</v>
      </c>
      <c r="AI26">
        <v>72</v>
      </c>
      <c r="AJ26">
        <v>0</v>
      </c>
      <c r="AK26">
        <v>0</v>
      </c>
      <c r="AL26">
        <v>94</v>
      </c>
      <c r="AM26">
        <v>0</v>
      </c>
      <c r="AN26">
        <v>0</v>
      </c>
      <c r="AO26">
        <v>75</v>
      </c>
      <c r="AP26">
        <v>0</v>
      </c>
      <c r="AQ26">
        <v>0</v>
      </c>
      <c r="AR26">
        <v>0</v>
      </c>
      <c r="AS26">
        <v>0</v>
      </c>
      <c r="AT26">
        <v>0</v>
      </c>
      <c r="AU26">
        <v>0</v>
      </c>
      <c r="AV26">
        <f t="shared" si="0"/>
        <v>241</v>
      </c>
    </row>
    <row r="27" spans="1:48" ht="80.25" customHeight="1" x14ac:dyDescent="0.25">
      <c r="A27" s="52" t="s">
        <v>266</v>
      </c>
      <c r="B27" s="42" t="s">
        <v>177</v>
      </c>
      <c r="D27" s="185">
        <v>41477</v>
      </c>
      <c r="F27" s="169" t="s">
        <v>267</v>
      </c>
      <c r="H27" s="94">
        <v>214</v>
      </c>
      <c r="I27" s="94">
        <v>0</v>
      </c>
      <c r="J27" s="94">
        <v>214</v>
      </c>
      <c r="M27" s="42" t="s">
        <v>268</v>
      </c>
      <c r="N27" s="42" t="s">
        <v>143</v>
      </c>
      <c r="R27" s="172" t="s">
        <v>116</v>
      </c>
      <c r="S27" s="172" t="s">
        <v>116</v>
      </c>
      <c r="T27" s="42">
        <v>0</v>
      </c>
      <c r="V27" s="180">
        <v>214</v>
      </c>
      <c r="W27" s="165" t="s">
        <v>170</v>
      </c>
      <c r="X27" s="169"/>
      <c r="Y27" s="169" t="s">
        <v>269</v>
      </c>
      <c r="AG27">
        <v>0</v>
      </c>
      <c r="AH27">
        <v>0</v>
      </c>
      <c r="AI27">
        <v>0</v>
      </c>
      <c r="AJ27">
        <v>0</v>
      </c>
      <c r="AK27">
        <v>0</v>
      </c>
      <c r="AL27">
        <v>71</v>
      </c>
      <c r="AM27">
        <v>71</v>
      </c>
      <c r="AN27">
        <v>72</v>
      </c>
      <c r="AO27">
        <v>0</v>
      </c>
      <c r="AP27">
        <v>0</v>
      </c>
      <c r="AQ27">
        <v>0</v>
      </c>
      <c r="AR27">
        <v>0</v>
      </c>
      <c r="AS27">
        <v>0</v>
      </c>
      <c r="AT27">
        <v>0</v>
      </c>
      <c r="AU27">
        <v>0</v>
      </c>
      <c r="AV27">
        <f t="shared" si="0"/>
        <v>214</v>
      </c>
    </row>
    <row r="28" spans="1:48" ht="105.75" customHeight="1" x14ac:dyDescent="0.25">
      <c r="A28" s="52" t="s">
        <v>271</v>
      </c>
      <c r="B28" s="42" t="s">
        <v>168</v>
      </c>
      <c r="D28" s="185">
        <v>43349</v>
      </c>
      <c r="E28" s="42" t="s">
        <v>181</v>
      </c>
      <c r="F28" s="169" t="s">
        <v>273</v>
      </c>
      <c r="G28" s="169" t="s">
        <v>272</v>
      </c>
      <c r="H28" s="42">
        <v>169</v>
      </c>
      <c r="I28" s="42">
        <v>0</v>
      </c>
      <c r="J28" s="42">
        <v>169</v>
      </c>
      <c r="M28" s="42" t="s">
        <v>129</v>
      </c>
      <c r="N28" s="42" t="s">
        <v>143</v>
      </c>
      <c r="R28" s="175" t="s">
        <v>274</v>
      </c>
      <c r="S28" s="172" t="s">
        <v>116</v>
      </c>
      <c r="T28" s="42">
        <v>0</v>
      </c>
      <c r="U28" s="42">
        <v>1.45</v>
      </c>
      <c r="V28" s="180">
        <v>169</v>
      </c>
      <c r="W28" s="165" t="s">
        <v>170</v>
      </c>
      <c r="X28" s="191"/>
      <c r="Y28" s="169" t="s">
        <v>270</v>
      </c>
      <c r="AG28">
        <v>0</v>
      </c>
      <c r="AH28">
        <v>169</v>
      </c>
      <c r="AI28">
        <v>0</v>
      </c>
      <c r="AJ28">
        <v>0</v>
      </c>
      <c r="AK28">
        <v>0</v>
      </c>
      <c r="AL28">
        <v>0</v>
      </c>
      <c r="AM28">
        <v>0</v>
      </c>
      <c r="AN28">
        <v>0</v>
      </c>
      <c r="AO28">
        <v>0</v>
      </c>
      <c r="AP28">
        <v>0</v>
      </c>
      <c r="AQ28">
        <v>0</v>
      </c>
      <c r="AR28">
        <v>0</v>
      </c>
      <c r="AS28">
        <v>0</v>
      </c>
      <c r="AT28">
        <v>0</v>
      </c>
      <c r="AU28">
        <v>0</v>
      </c>
      <c r="AV28">
        <f t="shared" si="0"/>
        <v>169</v>
      </c>
    </row>
    <row r="29" spans="1:48" ht="105.75" customHeight="1" x14ac:dyDescent="0.25">
      <c r="A29" s="52" t="s">
        <v>450</v>
      </c>
      <c r="B29" s="42" t="s">
        <v>168</v>
      </c>
      <c r="D29" s="185">
        <v>44043</v>
      </c>
      <c r="E29" s="185">
        <v>44368</v>
      </c>
      <c r="F29" s="169" t="s">
        <v>451</v>
      </c>
      <c r="G29" s="169" t="s">
        <v>452</v>
      </c>
      <c r="H29" s="42">
        <v>213</v>
      </c>
      <c r="I29" s="42">
        <v>0</v>
      </c>
      <c r="J29" s="42">
        <v>213</v>
      </c>
      <c r="M29" s="42" t="s">
        <v>129</v>
      </c>
      <c r="N29" s="42" t="s">
        <v>143</v>
      </c>
      <c r="R29" s="175" t="s">
        <v>116</v>
      </c>
      <c r="S29" s="175" t="s">
        <v>116</v>
      </c>
      <c r="T29" s="42">
        <v>0</v>
      </c>
      <c r="U29" s="42">
        <v>1.08</v>
      </c>
      <c r="V29" s="180">
        <v>213</v>
      </c>
      <c r="W29" s="165" t="s">
        <v>170</v>
      </c>
      <c r="X29" s="191"/>
      <c r="Y29" s="169" t="s">
        <v>453</v>
      </c>
      <c r="AG29">
        <v>0</v>
      </c>
      <c r="AH29">
        <v>0</v>
      </c>
      <c r="AI29">
        <v>71</v>
      </c>
      <c r="AJ29">
        <v>71</v>
      </c>
      <c r="AK29">
        <v>71</v>
      </c>
      <c r="AL29">
        <v>0</v>
      </c>
      <c r="AM29">
        <v>0</v>
      </c>
      <c r="AN29">
        <v>0</v>
      </c>
      <c r="AO29">
        <v>0</v>
      </c>
      <c r="AP29">
        <v>0</v>
      </c>
      <c r="AQ29">
        <v>0</v>
      </c>
      <c r="AR29">
        <v>0</v>
      </c>
      <c r="AS29">
        <v>0</v>
      </c>
      <c r="AT29">
        <v>0</v>
      </c>
      <c r="AU29">
        <v>0</v>
      </c>
      <c r="AV29">
        <f t="shared" si="0"/>
        <v>213</v>
      </c>
    </row>
    <row r="30" spans="1:48" ht="75" x14ac:dyDescent="0.25">
      <c r="A30" s="52" t="s">
        <v>152</v>
      </c>
      <c r="B30" s="42" t="s">
        <v>168</v>
      </c>
      <c r="D30" s="185">
        <v>45069</v>
      </c>
      <c r="F30" s="169" t="s">
        <v>294</v>
      </c>
      <c r="G30" s="169" t="s">
        <v>295</v>
      </c>
      <c r="H30" s="42">
        <v>92</v>
      </c>
      <c r="I30" s="42">
        <v>0</v>
      </c>
      <c r="J30" s="42">
        <v>92</v>
      </c>
      <c r="L30" s="42" t="s">
        <v>217</v>
      </c>
      <c r="M30" s="42" t="s">
        <v>151</v>
      </c>
      <c r="N30" s="42" t="s">
        <v>150</v>
      </c>
      <c r="R30" s="172" t="s">
        <v>116</v>
      </c>
      <c r="S30" s="174" t="s">
        <v>296</v>
      </c>
      <c r="T30" s="42">
        <v>0</v>
      </c>
      <c r="U30" s="42">
        <v>0.61</v>
      </c>
      <c r="V30" s="180">
        <v>92</v>
      </c>
      <c r="W30" s="165" t="s">
        <v>178</v>
      </c>
      <c r="X30" s="169"/>
      <c r="Y30" s="169" t="s">
        <v>297</v>
      </c>
      <c r="AG30">
        <v>0</v>
      </c>
      <c r="AH30">
        <v>46</v>
      </c>
      <c r="AI30">
        <v>46</v>
      </c>
      <c r="AJ30">
        <v>0</v>
      </c>
      <c r="AK30">
        <v>0</v>
      </c>
      <c r="AL30">
        <v>0</v>
      </c>
      <c r="AM30">
        <v>0</v>
      </c>
      <c r="AN30">
        <v>0</v>
      </c>
      <c r="AO30">
        <v>0</v>
      </c>
      <c r="AP30">
        <v>0</v>
      </c>
      <c r="AQ30">
        <v>0</v>
      </c>
      <c r="AR30">
        <v>0</v>
      </c>
      <c r="AS30">
        <v>0</v>
      </c>
      <c r="AT30">
        <v>0</v>
      </c>
      <c r="AU30">
        <v>0</v>
      </c>
      <c r="AV30">
        <f t="shared" si="0"/>
        <v>92</v>
      </c>
    </row>
    <row r="31" spans="1:48" ht="45" x14ac:dyDescent="0.25">
      <c r="A31" s="52" t="s">
        <v>298</v>
      </c>
      <c r="B31" s="42" t="s">
        <v>168</v>
      </c>
      <c r="D31" s="185">
        <v>44106</v>
      </c>
      <c r="E31" s="185">
        <v>44256</v>
      </c>
      <c r="F31" s="169" t="s">
        <v>299</v>
      </c>
      <c r="G31" s="169" t="s">
        <v>300</v>
      </c>
      <c r="H31" s="42">
        <v>149</v>
      </c>
      <c r="I31" s="42">
        <v>0</v>
      </c>
      <c r="J31" s="42">
        <v>149</v>
      </c>
      <c r="L31" s="42" t="s">
        <v>217</v>
      </c>
      <c r="M31" s="42" t="s">
        <v>149</v>
      </c>
      <c r="N31" s="42" t="s">
        <v>150</v>
      </c>
      <c r="R31" s="172" t="s">
        <v>116</v>
      </c>
      <c r="S31" s="172" t="s">
        <v>116</v>
      </c>
      <c r="T31" s="42" t="s">
        <v>30</v>
      </c>
      <c r="U31" s="42">
        <v>1.28</v>
      </c>
      <c r="V31" s="180">
        <v>149</v>
      </c>
      <c r="W31" s="165" t="s">
        <v>170</v>
      </c>
      <c r="X31" s="169"/>
      <c r="Y31" s="169" t="s">
        <v>301</v>
      </c>
      <c r="AG31">
        <v>149</v>
      </c>
      <c r="AH31">
        <v>0</v>
      </c>
      <c r="AI31">
        <v>0</v>
      </c>
      <c r="AJ31">
        <v>0</v>
      </c>
      <c r="AK31">
        <v>0</v>
      </c>
      <c r="AL31">
        <v>0</v>
      </c>
      <c r="AM31">
        <v>0</v>
      </c>
      <c r="AN31">
        <v>0</v>
      </c>
      <c r="AO31">
        <v>0</v>
      </c>
      <c r="AP31">
        <v>0</v>
      </c>
      <c r="AQ31">
        <v>0</v>
      </c>
      <c r="AR31">
        <v>0</v>
      </c>
      <c r="AS31">
        <v>0</v>
      </c>
      <c r="AT31">
        <v>0</v>
      </c>
      <c r="AU31">
        <v>0</v>
      </c>
      <c r="AV31">
        <f t="shared" si="0"/>
        <v>149</v>
      </c>
    </row>
    <row r="32" spans="1:48" ht="60" x14ac:dyDescent="0.25">
      <c r="A32" s="52" t="s">
        <v>303</v>
      </c>
      <c r="B32" s="42" t="s">
        <v>168</v>
      </c>
      <c r="D32" s="185">
        <v>44239</v>
      </c>
      <c r="E32" s="185">
        <v>44327</v>
      </c>
      <c r="F32" s="169" t="s">
        <v>304</v>
      </c>
      <c r="G32" s="169"/>
      <c r="H32" s="42">
        <v>278</v>
      </c>
      <c r="I32" s="42">
        <v>0</v>
      </c>
      <c r="J32" s="42">
        <v>278</v>
      </c>
      <c r="L32" s="42" t="s">
        <v>217</v>
      </c>
      <c r="M32" s="192" t="s">
        <v>153</v>
      </c>
      <c r="N32" s="193" t="s">
        <v>153</v>
      </c>
      <c r="R32" s="172" t="s">
        <v>116</v>
      </c>
      <c r="S32" s="172" t="s">
        <v>116</v>
      </c>
      <c r="T32" s="42" t="s">
        <v>30</v>
      </c>
      <c r="U32" s="42">
        <v>1.9</v>
      </c>
      <c r="V32" s="180">
        <v>278</v>
      </c>
      <c r="W32" s="165" t="s">
        <v>170</v>
      </c>
      <c r="Y32" s="169" t="s">
        <v>305</v>
      </c>
      <c r="AG32">
        <v>278</v>
      </c>
      <c r="AH32">
        <v>0</v>
      </c>
      <c r="AI32">
        <v>0</v>
      </c>
      <c r="AJ32">
        <v>0</v>
      </c>
      <c r="AK32">
        <v>0</v>
      </c>
      <c r="AL32">
        <v>0</v>
      </c>
      <c r="AM32">
        <v>0</v>
      </c>
      <c r="AN32">
        <v>0</v>
      </c>
      <c r="AO32">
        <v>0</v>
      </c>
      <c r="AP32">
        <v>0</v>
      </c>
      <c r="AQ32">
        <v>0</v>
      </c>
      <c r="AR32">
        <v>0</v>
      </c>
      <c r="AS32">
        <v>0</v>
      </c>
      <c r="AT32">
        <v>0</v>
      </c>
      <c r="AU32">
        <v>0</v>
      </c>
      <c r="AV32">
        <f t="shared" si="0"/>
        <v>278</v>
      </c>
    </row>
    <row r="33" spans="1:48" ht="45" x14ac:dyDescent="0.25">
      <c r="A33" s="52" t="s">
        <v>157</v>
      </c>
      <c r="B33" s="42" t="s">
        <v>168</v>
      </c>
      <c r="D33" s="185">
        <v>44987</v>
      </c>
      <c r="E33" s="185">
        <v>45075</v>
      </c>
      <c r="F33" s="169" t="s">
        <v>307</v>
      </c>
      <c r="G33" s="169" t="s">
        <v>309</v>
      </c>
      <c r="H33" s="42">
        <v>516</v>
      </c>
      <c r="I33" s="42">
        <v>23</v>
      </c>
      <c r="J33" s="42">
        <v>493</v>
      </c>
      <c r="L33" s="42" t="s">
        <v>217</v>
      </c>
      <c r="M33" s="42" t="s">
        <v>155</v>
      </c>
      <c r="N33" s="42" t="s">
        <v>156</v>
      </c>
      <c r="R33" s="194" t="s">
        <v>154</v>
      </c>
      <c r="S33" s="195" t="s">
        <v>308</v>
      </c>
      <c r="T33" s="169" t="s">
        <v>30</v>
      </c>
      <c r="U33" s="42">
        <v>1.24</v>
      </c>
      <c r="V33" s="180">
        <v>493</v>
      </c>
      <c r="W33" s="165" t="s">
        <v>170</v>
      </c>
      <c r="X33" s="169"/>
      <c r="Y33" s="169" t="s">
        <v>310</v>
      </c>
      <c r="AG33">
        <v>98</v>
      </c>
      <c r="AH33">
        <v>98</v>
      </c>
      <c r="AI33">
        <v>99</v>
      </c>
      <c r="AJ33">
        <v>99</v>
      </c>
      <c r="AK33">
        <v>99</v>
      </c>
      <c r="AL33">
        <v>0</v>
      </c>
      <c r="AM33">
        <v>0</v>
      </c>
      <c r="AN33">
        <v>0</v>
      </c>
      <c r="AO33">
        <v>0</v>
      </c>
      <c r="AP33">
        <v>0</v>
      </c>
      <c r="AQ33">
        <v>0</v>
      </c>
      <c r="AR33">
        <v>0</v>
      </c>
      <c r="AS33">
        <v>0</v>
      </c>
      <c r="AT33">
        <v>0</v>
      </c>
      <c r="AU33">
        <v>0</v>
      </c>
      <c r="AV33">
        <f t="shared" si="0"/>
        <v>493</v>
      </c>
    </row>
    <row r="34" spans="1:48" ht="60" x14ac:dyDescent="0.25">
      <c r="A34" s="52" t="s">
        <v>159</v>
      </c>
      <c r="B34" s="42" t="s">
        <v>168</v>
      </c>
      <c r="D34" s="185">
        <v>44580</v>
      </c>
      <c r="E34" s="185">
        <v>45050</v>
      </c>
      <c r="F34" s="169" t="s">
        <v>311</v>
      </c>
      <c r="H34" s="42">
        <v>460</v>
      </c>
      <c r="I34" s="42">
        <v>0</v>
      </c>
      <c r="J34" s="42">
        <v>460</v>
      </c>
      <c r="M34" s="42" t="s">
        <v>155</v>
      </c>
      <c r="N34" s="42" t="s">
        <v>156</v>
      </c>
      <c r="R34" s="194" t="s">
        <v>154</v>
      </c>
      <c r="S34" s="195" t="s">
        <v>158</v>
      </c>
      <c r="T34" s="42">
        <v>0</v>
      </c>
      <c r="U34" s="42">
        <v>1.1599999999999999</v>
      </c>
      <c r="V34" s="180">
        <v>460</v>
      </c>
      <c r="W34" s="196" t="s">
        <v>170</v>
      </c>
      <c r="X34" s="169"/>
      <c r="Y34" s="169" t="s">
        <v>312</v>
      </c>
      <c r="AG34">
        <v>0</v>
      </c>
      <c r="AH34">
        <v>0</v>
      </c>
      <c r="AI34">
        <v>115</v>
      </c>
      <c r="AJ34">
        <v>115</v>
      </c>
      <c r="AK34">
        <v>115</v>
      </c>
      <c r="AL34">
        <v>115</v>
      </c>
      <c r="AM34">
        <v>0</v>
      </c>
      <c r="AN34">
        <v>0</v>
      </c>
      <c r="AO34">
        <v>0</v>
      </c>
      <c r="AP34">
        <v>0</v>
      </c>
      <c r="AQ34">
        <v>0</v>
      </c>
      <c r="AR34">
        <v>0</v>
      </c>
      <c r="AS34">
        <v>0</v>
      </c>
      <c r="AT34">
        <v>0</v>
      </c>
      <c r="AU34">
        <v>0</v>
      </c>
      <c r="AV34">
        <f t="shared" si="0"/>
        <v>460</v>
      </c>
    </row>
    <row r="35" spans="1:48" ht="45" x14ac:dyDescent="0.25">
      <c r="A35" s="190" t="s">
        <v>315</v>
      </c>
      <c r="B35" s="100" t="s">
        <v>168</v>
      </c>
      <c r="C35" s="104"/>
      <c r="D35" s="189">
        <v>42783</v>
      </c>
      <c r="E35" s="189">
        <v>43858</v>
      </c>
      <c r="F35" s="168" t="s">
        <v>316</v>
      </c>
      <c r="G35" s="168" t="s">
        <v>317</v>
      </c>
      <c r="H35" s="100">
        <v>41</v>
      </c>
      <c r="I35" s="100">
        <v>0</v>
      </c>
      <c r="J35" s="100">
        <v>41</v>
      </c>
      <c r="K35" s="104"/>
      <c r="L35" s="104"/>
      <c r="M35" s="100" t="s">
        <v>155</v>
      </c>
      <c r="N35" s="100" t="s">
        <v>156</v>
      </c>
      <c r="O35" s="104"/>
      <c r="P35" s="104"/>
      <c r="Q35" s="104"/>
      <c r="R35" s="305" t="s">
        <v>314</v>
      </c>
      <c r="S35" s="306" t="s">
        <v>160</v>
      </c>
      <c r="T35" s="100">
        <v>41</v>
      </c>
      <c r="U35" s="100">
        <v>0.32</v>
      </c>
      <c r="V35" s="100">
        <v>0</v>
      </c>
      <c r="W35" s="210" t="s">
        <v>170</v>
      </c>
      <c r="X35" s="168"/>
      <c r="Y35" s="168" t="s">
        <v>318</v>
      </c>
      <c r="AG35" s="123"/>
      <c r="AH35" s="123"/>
      <c r="AI35" s="123"/>
      <c r="AJ35" s="123"/>
      <c r="AK35" s="123"/>
      <c r="AL35" s="123"/>
      <c r="AM35" s="123"/>
      <c r="AN35" s="123"/>
      <c r="AO35" s="123"/>
      <c r="AP35" s="123"/>
      <c r="AQ35" s="123"/>
      <c r="AR35" s="123"/>
      <c r="AS35" s="123"/>
      <c r="AT35" s="123"/>
      <c r="AU35" s="123"/>
      <c r="AV35" s="123">
        <f t="shared" si="0"/>
        <v>0</v>
      </c>
    </row>
    <row r="36" spans="1:48" ht="45" x14ac:dyDescent="0.25">
      <c r="A36" s="52" t="s">
        <v>319</v>
      </c>
      <c r="B36" s="42" t="s">
        <v>168</v>
      </c>
      <c r="D36" s="185">
        <v>44328</v>
      </c>
      <c r="E36" s="185">
        <v>44853</v>
      </c>
      <c r="F36" s="169" t="s">
        <v>321</v>
      </c>
      <c r="G36" s="169" t="s">
        <v>322</v>
      </c>
      <c r="H36" s="42">
        <v>118</v>
      </c>
      <c r="I36" s="42">
        <v>0</v>
      </c>
      <c r="J36" s="42">
        <v>118</v>
      </c>
      <c r="M36" s="42" t="s">
        <v>155</v>
      </c>
      <c r="N36" s="42" t="s">
        <v>156</v>
      </c>
      <c r="R36" s="194" t="s">
        <v>314</v>
      </c>
      <c r="S36" s="195" t="s">
        <v>323</v>
      </c>
      <c r="T36" s="42" t="s">
        <v>30</v>
      </c>
      <c r="U36" s="42">
        <v>0.38</v>
      </c>
      <c r="V36" s="180">
        <v>118</v>
      </c>
      <c r="W36" s="165" t="s">
        <v>170</v>
      </c>
      <c r="Y36" s="169" t="s">
        <v>324</v>
      </c>
      <c r="AG36">
        <v>39</v>
      </c>
      <c r="AH36">
        <v>39</v>
      </c>
      <c r="AI36">
        <v>40</v>
      </c>
      <c r="AJ36">
        <v>0</v>
      </c>
      <c r="AK36">
        <v>0</v>
      </c>
      <c r="AL36">
        <v>0</v>
      </c>
      <c r="AM36">
        <v>0</v>
      </c>
      <c r="AN36">
        <v>0</v>
      </c>
      <c r="AO36">
        <v>0</v>
      </c>
      <c r="AP36">
        <v>0</v>
      </c>
      <c r="AQ36">
        <v>0</v>
      </c>
      <c r="AR36">
        <v>0</v>
      </c>
      <c r="AS36">
        <v>0</v>
      </c>
      <c r="AT36">
        <v>0</v>
      </c>
      <c r="AU36">
        <v>0</v>
      </c>
      <c r="AV36">
        <f t="shared" si="0"/>
        <v>118</v>
      </c>
    </row>
    <row r="37" spans="1:48" ht="45" x14ac:dyDescent="0.25">
      <c r="A37" s="52" t="s">
        <v>326</v>
      </c>
      <c r="B37" s="42" t="s">
        <v>168</v>
      </c>
      <c r="D37" s="185">
        <v>44552</v>
      </c>
      <c r="E37" s="185">
        <v>44841</v>
      </c>
      <c r="F37" s="169" t="s">
        <v>328</v>
      </c>
      <c r="H37" s="42">
        <v>575</v>
      </c>
      <c r="I37" s="42">
        <v>0</v>
      </c>
      <c r="J37" s="42">
        <v>575</v>
      </c>
      <c r="M37" s="42" t="s">
        <v>268</v>
      </c>
      <c r="N37" s="42" t="s">
        <v>156</v>
      </c>
      <c r="R37" s="194" t="s">
        <v>327</v>
      </c>
      <c r="S37" s="195" t="s">
        <v>329</v>
      </c>
      <c r="T37" s="42" t="s">
        <v>30</v>
      </c>
      <c r="U37" s="42">
        <v>0.64</v>
      </c>
      <c r="V37" s="180">
        <v>575</v>
      </c>
      <c r="W37" s="196" t="s">
        <v>170</v>
      </c>
      <c r="Y37" s="169" t="s">
        <v>330</v>
      </c>
      <c r="AG37">
        <v>0</v>
      </c>
      <c r="AH37">
        <v>115</v>
      </c>
      <c r="AI37">
        <v>115</v>
      </c>
      <c r="AJ37">
        <v>115</v>
      </c>
      <c r="AK37">
        <v>115</v>
      </c>
      <c r="AL37">
        <v>115</v>
      </c>
      <c r="AM37">
        <v>0</v>
      </c>
      <c r="AN37">
        <v>0</v>
      </c>
      <c r="AO37">
        <v>0</v>
      </c>
      <c r="AP37">
        <v>0</v>
      </c>
      <c r="AQ37">
        <v>0</v>
      </c>
      <c r="AR37">
        <v>0</v>
      </c>
      <c r="AS37">
        <v>0</v>
      </c>
      <c r="AT37">
        <v>0</v>
      </c>
      <c r="AU37">
        <v>0</v>
      </c>
      <c r="AV37">
        <f t="shared" si="0"/>
        <v>575</v>
      </c>
    </row>
    <row r="38" spans="1:48" ht="45" x14ac:dyDescent="0.25">
      <c r="A38" s="52" t="s">
        <v>334</v>
      </c>
      <c r="B38" s="42" t="s">
        <v>168</v>
      </c>
      <c r="D38" s="185">
        <v>43798</v>
      </c>
      <c r="F38" s="169" t="s">
        <v>335</v>
      </c>
      <c r="G38" s="169" t="s">
        <v>336</v>
      </c>
      <c r="H38" s="42">
        <v>2083</v>
      </c>
      <c r="I38" s="42">
        <v>0</v>
      </c>
      <c r="J38" s="42">
        <v>2083</v>
      </c>
      <c r="M38" s="42" t="s">
        <v>268</v>
      </c>
      <c r="N38" s="42" t="s">
        <v>156</v>
      </c>
      <c r="R38" s="194" t="s">
        <v>327</v>
      </c>
      <c r="S38" s="195" t="s">
        <v>332</v>
      </c>
      <c r="T38" s="94">
        <v>0</v>
      </c>
      <c r="U38" s="42">
        <v>4.82</v>
      </c>
      <c r="V38" s="94">
        <v>2083</v>
      </c>
      <c r="W38" s="165" t="s">
        <v>178</v>
      </c>
      <c r="X38" s="247"/>
      <c r="Y38" s="247" t="s">
        <v>444</v>
      </c>
      <c r="AG38">
        <v>0</v>
      </c>
      <c r="AH38">
        <v>0</v>
      </c>
      <c r="AI38">
        <v>0</v>
      </c>
      <c r="AJ38">
        <v>0</v>
      </c>
      <c r="AK38">
        <v>416</v>
      </c>
      <c r="AL38">
        <v>416</v>
      </c>
      <c r="AM38">
        <v>417</v>
      </c>
      <c r="AN38">
        <v>417</v>
      </c>
      <c r="AO38">
        <v>417</v>
      </c>
      <c r="AP38">
        <v>0</v>
      </c>
      <c r="AQ38">
        <v>0</v>
      </c>
      <c r="AR38">
        <v>0</v>
      </c>
      <c r="AS38">
        <v>0</v>
      </c>
      <c r="AT38">
        <v>0</v>
      </c>
      <c r="AU38">
        <v>0</v>
      </c>
      <c r="AV38">
        <f t="shared" si="0"/>
        <v>2083</v>
      </c>
    </row>
    <row r="39" spans="1:48" ht="238.5" customHeight="1" x14ac:dyDescent="0.25">
      <c r="A39" s="52" t="s">
        <v>338</v>
      </c>
      <c r="B39" s="42" t="s">
        <v>168</v>
      </c>
      <c r="D39" s="185">
        <v>42118</v>
      </c>
      <c r="E39" s="185">
        <v>42186</v>
      </c>
      <c r="F39" s="169" t="s">
        <v>339</v>
      </c>
      <c r="G39" s="169" t="s">
        <v>340</v>
      </c>
      <c r="H39" s="42">
        <v>635</v>
      </c>
      <c r="I39" s="42">
        <v>536</v>
      </c>
      <c r="J39" s="42">
        <v>99</v>
      </c>
      <c r="M39" s="42" t="s">
        <v>268</v>
      </c>
      <c r="N39" s="42" t="s">
        <v>156</v>
      </c>
      <c r="R39" s="194" t="s">
        <v>337</v>
      </c>
      <c r="S39" s="195" t="s">
        <v>341</v>
      </c>
      <c r="T39" s="42">
        <v>0</v>
      </c>
      <c r="U39" s="42">
        <v>18.3</v>
      </c>
      <c r="V39" s="180">
        <v>99</v>
      </c>
      <c r="W39" s="196" t="s">
        <v>170</v>
      </c>
      <c r="X39" s="169"/>
      <c r="Y39" s="169" t="s">
        <v>342</v>
      </c>
      <c r="AG39">
        <v>0</v>
      </c>
      <c r="AH39">
        <v>0</v>
      </c>
      <c r="AI39">
        <v>0</v>
      </c>
      <c r="AJ39">
        <v>0</v>
      </c>
      <c r="AK39">
        <v>0</v>
      </c>
      <c r="AL39">
        <v>19</v>
      </c>
      <c r="AM39">
        <v>20</v>
      </c>
      <c r="AN39">
        <v>20</v>
      </c>
      <c r="AO39">
        <v>20</v>
      </c>
      <c r="AP39">
        <v>20</v>
      </c>
      <c r="AQ39">
        <v>0</v>
      </c>
      <c r="AR39">
        <v>0</v>
      </c>
      <c r="AS39">
        <v>0</v>
      </c>
      <c r="AT39">
        <v>0</v>
      </c>
      <c r="AU39">
        <v>0</v>
      </c>
      <c r="AV39">
        <f t="shared" si="0"/>
        <v>99</v>
      </c>
    </row>
    <row r="40" spans="1:48" ht="135" x14ac:dyDescent="0.25">
      <c r="A40" s="52" t="s">
        <v>345</v>
      </c>
      <c r="B40" s="42" t="s">
        <v>168</v>
      </c>
      <c r="D40" s="185">
        <v>44813</v>
      </c>
      <c r="F40" s="169" t="s">
        <v>346</v>
      </c>
      <c r="H40" s="42">
        <v>564</v>
      </c>
      <c r="I40" s="42">
        <v>0</v>
      </c>
      <c r="J40" s="42">
        <v>564</v>
      </c>
      <c r="M40" s="42" t="s">
        <v>333</v>
      </c>
      <c r="N40" s="42" t="s">
        <v>156</v>
      </c>
      <c r="R40" s="194" t="s">
        <v>344</v>
      </c>
      <c r="S40" s="195" t="s">
        <v>343</v>
      </c>
      <c r="T40" s="42">
        <v>0</v>
      </c>
      <c r="U40" s="42">
        <v>1.97</v>
      </c>
      <c r="V40" s="94">
        <v>564</v>
      </c>
      <c r="X40" s="247"/>
      <c r="Y40" s="247" t="s">
        <v>445</v>
      </c>
      <c r="AG40">
        <v>0</v>
      </c>
      <c r="AH40">
        <v>0</v>
      </c>
      <c r="AI40">
        <v>112</v>
      </c>
      <c r="AJ40">
        <v>113</v>
      </c>
      <c r="AK40">
        <v>113</v>
      </c>
      <c r="AL40">
        <v>113</v>
      </c>
      <c r="AM40">
        <v>113</v>
      </c>
      <c r="AN40">
        <v>0</v>
      </c>
      <c r="AO40">
        <v>0</v>
      </c>
      <c r="AP40">
        <v>0</v>
      </c>
      <c r="AQ40">
        <v>0</v>
      </c>
      <c r="AR40">
        <v>0</v>
      </c>
      <c r="AS40">
        <v>0</v>
      </c>
      <c r="AT40">
        <v>0</v>
      </c>
      <c r="AU40">
        <v>0</v>
      </c>
      <c r="AV40">
        <f t="shared" si="0"/>
        <v>564</v>
      </c>
    </row>
    <row r="41" spans="1:48" ht="45" x14ac:dyDescent="0.25">
      <c r="A41" s="52" t="s">
        <v>353</v>
      </c>
      <c r="B41" s="42" t="s">
        <v>177</v>
      </c>
      <c r="D41" s="185">
        <v>43518</v>
      </c>
      <c r="F41" s="169" t="s">
        <v>357</v>
      </c>
      <c r="G41" s="169" t="s">
        <v>358</v>
      </c>
      <c r="H41" s="42">
        <v>897</v>
      </c>
      <c r="I41" s="42">
        <v>0</v>
      </c>
      <c r="J41" s="42">
        <v>897</v>
      </c>
      <c r="M41" s="42" t="s">
        <v>348</v>
      </c>
      <c r="N41" s="42" t="s">
        <v>156</v>
      </c>
      <c r="R41" s="194" t="s">
        <v>349</v>
      </c>
      <c r="S41" s="195" t="s">
        <v>347</v>
      </c>
      <c r="T41" s="42">
        <v>0</v>
      </c>
      <c r="U41" s="42">
        <v>6.12</v>
      </c>
      <c r="V41" s="180">
        <v>897</v>
      </c>
      <c r="W41" s="170" t="s">
        <v>178</v>
      </c>
      <c r="X41" s="169"/>
      <c r="Y41" s="169" t="s">
        <v>359</v>
      </c>
      <c r="AG41">
        <v>0</v>
      </c>
      <c r="AH41">
        <v>0</v>
      </c>
      <c r="AI41">
        <v>179</v>
      </c>
      <c r="AJ41">
        <v>179</v>
      </c>
      <c r="AK41">
        <v>179</v>
      </c>
      <c r="AL41">
        <v>180</v>
      </c>
      <c r="AM41">
        <v>180</v>
      </c>
      <c r="AN41">
        <v>0</v>
      </c>
      <c r="AO41">
        <v>0</v>
      </c>
      <c r="AP41">
        <v>0</v>
      </c>
      <c r="AQ41">
        <v>0</v>
      </c>
      <c r="AR41">
        <v>0</v>
      </c>
      <c r="AS41">
        <v>0</v>
      </c>
      <c r="AT41">
        <v>0</v>
      </c>
      <c r="AU41">
        <v>0</v>
      </c>
      <c r="AV41">
        <f t="shared" si="0"/>
        <v>897</v>
      </c>
    </row>
    <row r="42" spans="1:48" ht="30" x14ac:dyDescent="0.25">
      <c r="A42" s="52" t="s">
        <v>354</v>
      </c>
      <c r="B42" s="42" t="s">
        <v>361</v>
      </c>
      <c r="D42" s="185">
        <v>43928</v>
      </c>
      <c r="F42" s="169" t="s">
        <v>360</v>
      </c>
      <c r="G42" s="169" t="s">
        <v>358</v>
      </c>
      <c r="H42" s="42">
        <v>11</v>
      </c>
      <c r="I42" s="42">
        <v>0</v>
      </c>
      <c r="J42" s="42">
        <v>11</v>
      </c>
      <c r="M42" s="42" t="s">
        <v>348</v>
      </c>
      <c r="N42" s="42" t="s">
        <v>156</v>
      </c>
      <c r="R42" s="194" t="s">
        <v>349</v>
      </c>
      <c r="S42" s="195" t="s">
        <v>347</v>
      </c>
      <c r="T42" s="42">
        <v>0</v>
      </c>
      <c r="U42" s="42">
        <v>6.12</v>
      </c>
      <c r="V42" s="180">
        <v>11</v>
      </c>
      <c r="W42" s="170" t="s">
        <v>178</v>
      </c>
      <c r="X42" s="169"/>
      <c r="Y42" s="169" t="s">
        <v>359</v>
      </c>
      <c r="AG42">
        <v>0</v>
      </c>
      <c r="AH42">
        <v>0</v>
      </c>
      <c r="AI42">
        <v>2</v>
      </c>
      <c r="AJ42">
        <v>2</v>
      </c>
      <c r="AK42">
        <v>2</v>
      </c>
      <c r="AL42">
        <v>2</v>
      </c>
      <c r="AM42">
        <v>3</v>
      </c>
      <c r="AN42">
        <v>0</v>
      </c>
      <c r="AO42">
        <v>0</v>
      </c>
      <c r="AP42">
        <v>0</v>
      </c>
      <c r="AQ42">
        <v>0</v>
      </c>
      <c r="AR42">
        <v>0</v>
      </c>
      <c r="AS42">
        <v>0</v>
      </c>
      <c r="AT42">
        <v>0</v>
      </c>
      <c r="AU42">
        <v>0</v>
      </c>
      <c r="AV42">
        <f t="shared" si="0"/>
        <v>11</v>
      </c>
    </row>
    <row r="43" spans="1:48" ht="30" x14ac:dyDescent="0.25">
      <c r="A43" t="s">
        <v>355</v>
      </c>
      <c r="B43" s="169" t="s">
        <v>362</v>
      </c>
      <c r="D43" s="185">
        <v>44803</v>
      </c>
      <c r="F43" s="169" t="s">
        <v>360</v>
      </c>
      <c r="G43" s="169" t="s">
        <v>358</v>
      </c>
      <c r="H43" s="42">
        <v>250</v>
      </c>
      <c r="I43" s="42">
        <v>0</v>
      </c>
      <c r="J43" s="42">
        <v>250</v>
      </c>
      <c r="M43" s="42" t="s">
        <v>348</v>
      </c>
      <c r="N43" s="42" t="s">
        <v>156</v>
      </c>
      <c r="R43" s="194" t="s">
        <v>349</v>
      </c>
      <c r="S43" s="195" t="s">
        <v>347</v>
      </c>
      <c r="T43" s="42">
        <v>0</v>
      </c>
      <c r="U43" s="42">
        <v>6.12</v>
      </c>
      <c r="V43" s="180">
        <v>250</v>
      </c>
      <c r="W43" s="170" t="s">
        <v>178</v>
      </c>
      <c r="X43" s="169"/>
      <c r="Y43" s="169" t="s">
        <v>359</v>
      </c>
      <c r="AG43">
        <v>0</v>
      </c>
      <c r="AH43">
        <v>0</v>
      </c>
      <c r="AI43">
        <v>50</v>
      </c>
      <c r="AJ43">
        <v>50</v>
      </c>
      <c r="AK43">
        <v>50</v>
      </c>
      <c r="AL43">
        <v>50</v>
      </c>
      <c r="AM43">
        <v>50</v>
      </c>
      <c r="AN43">
        <v>0</v>
      </c>
      <c r="AO43">
        <v>0</v>
      </c>
      <c r="AP43">
        <v>0</v>
      </c>
      <c r="AQ43">
        <v>0</v>
      </c>
      <c r="AR43">
        <v>0</v>
      </c>
      <c r="AS43">
        <v>0</v>
      </c>
      <c r="AT43">
        <v>0</v>
      </c>
      <c r="AU43">
        <v>0</v>
      </c>
      <c r="AV43">
        <f t="shared" si="0"/>
        <v>250</v>
      </c>
    </row>
    <row r="44" spans="1:48" ht="30" x14ac:dyDescent="0.25">
      <c r="A44" s="52" t="s">
        <v>356</v>
      </c>
      <c r="B44" s="42" t="s">
        <v>168</v>
      </c>
      <c r="D44" s="185">
        <v>44309</v>
      </c>
      <c r="E44" s="169" t="s">
        <v>181</v>
      </c>
      <c r="F44" s="169" t="s">
        <v>360</v>
      </c>
      <c r="G44" s="169" t="s">
        <v>224</v>
      </c>
      <c r="H44" s="42">
        <v>645</v>
      </c>
      <c r="I44" s="42">
        <v>0</v>
      </c>
      <c r="J44" s="42">
        <v>645</v>
      </c>
      <c r="M44" s="42" t="s">
        <v>348</v>
      </c>
      <c r="N44" s="42" t="s">
        <v>156</v>
      </c>
      <c r="R44" s="194" t="s">
        <v>349</v>
      </c>
      <c r="S44" s="195" t="s">
        <v>347</v>
      </c>
      <c r="T44" s="42">
        <v>0</v>
      </c>
      <c r="U44" s="42">
        <v>1.95</v>
      </c>
      <c r="V44" s="180">
        <v>645</v>
      </c>
      <c r="W44" s="170" t="s">
        <v>170</v>
      </c>
      <c r="Y44" s="169" t="s">
        <v>363</v>
      </c>
      <c r="AG44">
        <v>129</v>
      </c>
      <c r="AH44">
        <v>129</v>
      </c>
      <c r="AI44">
        <v>129</v>
      </c>
      <c r="AJ44">
        <v>129</v>
      </c>
      <c r="AK44">
        <v>129</v>
      </c>
      <c r="AL44">
        <v>0</v>
      </c>
      <c r="AM44">
        <v>0</v>
      </c>
      <c r="AN44">
        <v>0</v>
      </c>
      <c r="AO44">
        <v>0</v>
      </c>
      <c r="AP44">
        <v>0</v>
      </c>
      <c r="AQ44">
        <v>0</v>
      </c>
      <c r="AR44">
        <v>0</v>
      </c>
      <c r="AS44">
        <v>0</v>
      </c>
      <c r="AT44">
        <v>0</v>
      </c>
      <c r="AU44">
        <v>0</v>
      </c>
      <c r="AV44">
        <f t="shared" si="0"/>
        <v>645</v>
      </c>
    </row>
    <row r="45" spans="1:48" ht="45" x14ac:dyDescent="0.25">
      <c r="A45" s="52" t="s">
        <v>365</v>
      </c>
      <c r="B45" s="42" t="s">
        <v>177</v>
      </c>
      <c r="D45" s="185">
        <v>43994</v>
      </c>
      <c r="F45" s="169" t="s">
        <v>367</v>
      </c>
      <c r="H45" s="42">
        <v>9</v>
      </c>
      <c r="I45" s="42">
        <v>0</v>
      </c>
      <c r="J45" s="42">
        <v>9</v>
      </c>
      <c r="M45" s="42" t="s">
        <v>268</v>
      </c>
      <c r="N45" s="42" t="s">
        <v>156</v>
      </c>
      <c r="R45" s="194" t="s">
        <v>116</v>
      </c>
      <c r="S45" s="195" t="s">
        <v>364</v>
      </c>
      <c r="T45" s="42" t="s">
        <v>368</v>
      </c>
      <c r="U45" s="42">
        <v>0.03</v>
      </c>
      <c r="V45" s="180">
        <v>9</v>
      </c>
      <c r="W45" s="170" t="s">
        <v>172</v>
      </c>
      <c r="X45" s="169"/>
      <c r="Y45" s="169" t="s">
        <v>369</v>
      </c>
      <c r="AG45">
        <v>0</v>
      </c>
      <c r="AH45">
        <v>9</v>
      </c>
      <c r="AI45">
        <v>0</v>
      </c>
      <c r="AJ45">
        <v>0</v>
      </c>
      <c r="AK45">
        <v>0</v>
      </c>
      <c r="AL45">
        <v>0</v>
      </c>
      <c r="AM45">
        <v>0</v>
      </c>
      <c r="AN45">
        <v>0</v>
      </c>
      <c r="AO45">
        <v>0</v>
      </c>
      <c r="AP45">
        <v>0</v>
      </c>
      <c r="AQ45">
        <v>0</v>
      </c>
      <c r="AR45">
        <v>0</v>
      </c>
      <c r="AS45">
        <v>0</v>
      </c>
      <c r="AT45">
        <v>0</v>
      </c>
      <c r="AU45">
        <v>0</v>
      </c>
      <c r="AV45">
        <f t="shared" si="0"/>
        <v>9</v>
      </c>
    </row>
    <row r="46" spans="1:48" ht="348.75" customHeight="1" x14ac:dyDescent="0.25">
      <c r="A46" s="52" t="s">
        <v>373</v>
      </c>
      <c r="B46" s="42" t="s">
        <v>168</v>
      </c>
      <c r="D46" s="185">
        <v>44882</v>
      </c>
      <c r="E46" s="185">
        <v>45076</v>
      </c>
      <c r="F46" s="169" t="s">
        <v>374</v>
      </c>
      <c r="G46" s="169" t="s">
        <v>224</v>
      </c>
      <c r="H46" s="42">
        <v>143</v>
      </c>
      <c r="I46" s="42">
        <v>84</v>
      </c>
      <c r="J46" s="42">
        <v>59</v>
      </c>
      <c r="M46" s="42" t="s">
        <v>325</v>
      </c>
      <c r="N46" s="42" t="s">
        <v>156</v>
      </c>
      <c r="R46" s="194" t="s">
        <v>116</v>
      </c>
      <c r="S46" s="195" t="s">
        <v>375</v>
      </c>
      <c r="T46" s="42">
        <v>0</v>
      </c>
      <c r="U46" s="42">
        <v>0.77</v>
      </c>
      <c r="V46" s="180">
        <v>59</v>
      </c>
      <c r="W46" s="170" t="s">
        <v>170</v>
      </c>
      <c r="X46" s="89"/>
      <c r="Y46" s="169" t="s">
        <v>376</v>
      </c>
      <c r="AG46">
        <v>19</v>
      </c>
      <c r="AH46">
        <v>20</v>
      </c>
      <c r="AI46">
        <v>20</v>
      </c>
      <c r="AJ46">
        <v>0</v>
      </c>
      <c r="AK46">
        <v>0</v>
      </c>
      <c r="AL46">
        <v>0</v>
      </c>
      <c r="AM46">
        <v>0</v>
      </c>
      <c r="AN46">
        <v>0</v>
      </c>
      <c r="AO46">
        <v>0</v>
      </c>
      <c r="AP46">
        <v>0</v>
      </c>
      <c r="AQ46">
        <v>0</v>
      </c>
      <c r="AR46">
        <v>0</v>
      </c>
      <c r="AS46">
        <v>0</v>
      </c>
      <c r="AT46">
        <v>0</v>
      </c>
      <c r="AU46">
        <v>0</v>
      </c>
      <c r="AV46">
        <f t="shared" si="0"/>
        <v>59</v>
      </c>
    </row>
    <row r="47" spans="1:48" x14ac:dyDescent="0.25">
      <c r="AB47" s="2" t="s">
        <v>78</v>
      </c>
      <c r="AC47" s="75"/>
      <c r="AD47" s="75"/>
      <c r="AE47" s="75"/>
      <c r="AF47" s="112"/>
      <c r="AG47" s="2">
        <f>SUM(AG5:AG46)</f>
        <v>1200</v>
      </c>
      <c r="AH47" s="2">
        <f t="shared" ref="AH47:AV47" si="1">SUM(AH5:AH46)</f>
        <v>1269</v>
      </c>
      <c r="AI47" s="2">
        <f t="shared" si="1"/>
        <v>1959</v>
      </c>
      <c r="AJ47" s="2">
        <f t="shared" si="1"/>
        <v>1652</v>
      </c>
      <c r="AK47" s="2">
        <f t="shared" si="1"/>
        <v>2043</v>
      </c>
      <c r="AL47" s="2">
        <f t="shared" si="1"/>
        <v>1735</v>
      </c>
      <c r="AM47" s="2">
        <f t="shared" si="1"/>
        <v>1075</v>
      </c>
      <c r="AN47" s="2">
        <f t="shared" si="1"/>
        <v>730</v>
      </c>
      <c r="AO47" s="2">
        <f t="shared" si="1"/>
        <v>512</v>
      </c>
      <c r="AP47" s="2">
        <f t="shared" si="1"/>
        <v>20</v>
      </c>
      <c r="AQ47" s="2">
        <f t="shared" si="1"/>
        <v>0</v>
      </c>
      <c r="AR47" s="2">
        <f t="shared" si="1"/>
        <v>0</v>
      </c>
      <c r="AS47" s="2">
        <f t="shared" si="1"/>
        <v>0</v>
      </c>
      <c r="AT47" s="2">
        <f t="shared" si="1"/>
        <v>0</v>
      </c>
      <c r="AU47" s="2">
        <f t="shared" si="1"/>
        <v>0</v>
      </c>
      <c r="AV47" s="2">
        <f t="shared" si="1"/>
        <v>12195</v>
      </c>
    </row>
    <row r="48" spans="1:48" x14ac:dyDescent="0.25">
      <c r="AV48">
        <f t="shared" si="0"/>
        <v>0</v>
      </c>
    </row>
    <row r="49" spans="48:51" x14ac:dyDescent="0.25">
      <c r="AV49">
        <f t="shared" si="0"/>
        <v>0</v>
      </c>
    </row>
    <row r="50" spans="48:51" x14ac:dyDescent="0.25">
      <c r="AV50">
        <f t="shared" si="0"/>
        <v>0</v>
      </c>
    </row>
    <row r="51" spans="48:51" x14ac:dyDescent="0.25">
      <c r="AV51">
        <f t="shared" si="0"/>
        <v>0</v>
      </c>
    </row>
    <row r="52" spans="48:51" x14ac:dyDescent="0.25">
      <c r="AV52">
        <f t="shared" si="0"/>
        <v>0</v>
      </c>
    </row>
    <row r="53" spans="48:51" x14ac:dyDescent="0.25">
      <c r="AV53">
        <f t="shared" si="0"/>
        <v>0</v>
      </c>
    </row>
    <row r="54" spans="48:51" x14ac:dyDescent="0.25">
      <c r="AV54">
        <f t="shared" si="0"/>
        <v>0</v>
      </c>
    </row>
    <row r="55" spans="48:51" x14ac:dyDescent="0.25">
      <c r="AV55">
        <f t="shared" si="0"/>
        <v>0</v>
      </c>
    </row>
    <row r="56" spans="48:51" x14ac:dyDescent="0.25">
      <c r="AV56">
        <f t="shared" si="0"/>
        <v>0</v>
      </c>
    </row>
    <row r="62" spans="48:51" x14ac:dyDescent="0.25">
      <c r="AX62" t="s">
        <v>114</v>
      </c>
      <c r="AY62">
        <v>2338</v>
      </c>
    </row>
    <row r="63" spans="48:51" x14ac:dyDescent="0.25">
      <c r="AX63" t="s">
        <v>123</v>
      </c>
      <c r="AY63">
        <v>584</v>
      </c>
    </row>
    <row r="64" spans="48:51" x14ac:dyDescent="0.25">
      <c r="AX64" t="s">
        <v>139</v>
      </c>
      <c r="AY64">
        <v>1654</v>
      </c>
    </row>
    <row r="65" spans="50:51" x14ac:dyDescent="0.25">
      <c r="AX65" t="s">
        <v>143</v>
      </c>
      <c r="AY65">
        <v>837</v>
      </c>
    </row>
    <row r="66" spans="50:51" x14ac:dyDescent="0.25">
      <c r="AX66" t="s">
        <v>150</v>
      </c>
      <c r="AY66">
        <v>241</v>
      </c>
    </row>
    <row r="67" spans="50:51" x14ac:dyDescent="0.25">
      <c r="AX67" t="s">
        <v>560</v>
      </c>
      <c r="AY67">
        <v>278</v>
      </c>
    </row>
    <row r="68" spans="50:51" x14ac:dyDescent="0.25">
      <c r="AX68" t="s">
        <v>156</v>
      </c>
      <c r="AY68">
        <v>6263</v>
      </c>
    </row>
  </sheetData>
  <autoFilter ref="N1:N56" xr:uid="{22BEC2D2-A415-43C7-87E5-8D209DD12579}"/>
  <mergeCells count="1">
    <mergeCell ref="H3:J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A347F-6FE0-4FDA-9898-A3F40C9550CC}">
  <sheetPr>
    <tabColor rgb="FF99FF33"/>
  </sheetPr>
  <dimension ref="A1:BC29"/>
  <sheetViews>
    <sheetView topLeftCell="Q1" zoomScale="69" zoomScaleNormal="69" workbookViewId="0">
      <pane ySplit="4" topLeftCell="A5" activePane="bottomLeft" state="frozen"/>
      <selection activeCell="F1" sqref="F1"/>
      <selection pane="bottomLeft" activeCell="AA5" sqref="AA5"/>
    </sheetView>
  </sheetViews>
  <sheetFormatPr defaultRowHeight="15" x14ac:dyDescent="0.25"/>
  <cols>
    <col min="1" max="1" width="28.7109375" customWidth="1"/>
    <col min="2" max="2" width="26.85546875" customWidth="1"/>
    <col min="3" max="3" width="13.42578125" customWidth="1"/>
    <col min="4" max="4" width="16.7109375" customWidth="1"/>
    <col min="5" max="5" width="22.28515625" customWidth="1"/>
    <col min="6" max="6" width="25.7109375" customWidth="1"/>
    <col min="7" max="7" width="31.28515625" customWidth="1"/>
    <col min="8" max="8" width="19.5703125" customWidth="1"/>
    <col min="9" max="9" width="18.42578125" customWidth="1"/>
    <col min="10" max="10" width="19" customWidth="1"/>
    <col min="11" max="14" width="23.7109375" customWidth="1"/>
    <col min="15" max="15" width="19.28515625" customWidth="1"/>
    <col min="16" max="16" width="18.42578125" customWidth="1"/>
    <col min="17" max="17" width="21.28515625" customWidth="1"/>
    <col min="20" max="20" width="10.85546875" customWidth="1"/>
    <col min="21" max="21" width="26.5703125" customWidth="1"/>
    <col min="22" max="22" width="27.85546875" customWidth="1"/>
    <col min="23" max="23" width="47.7109375" customWidth="1"/>
    <col min="24" max="24" width="22.7109375" customWidth="1"/>
    <col min="25" max="25" width="37.28515625" customWidth="1"/>
    <col min="26" max="26" width="29" customWidth="1"/>
    <col min="27" max="28" width="29.5703125" customWidth="1"/>
    <col min="29" max="29" width="3" style="66" customWidth="1"/>
    <col min="30" max="30" width="2.5703125" style="66" customWidth="1"/>
    <col min="31" max="31" width="3.140625" style="66" customWidth="1"/>
    <col min="32" max="32" width="19.85546875" customWidth="1"/>
    <col min="33" max="35" width="9.7109375" style="70" bestFit="1" customWidth="1"/>
    <col min="36" max="36" width="9.7109375" style="110" bestFit="1" customWidth="1"/>
    <col min="37" max="51" width="9.7109375" bestFit="1" customWidth="1"/>
    <col min="52" max="52" width="13" customWidth="1"/>
  </cols>
  <sheetData>
    <row r="1" spans="1:55" x14ac:dyDescent="0.25">
      <c r="A1" s="41"/>
      <c r="B1" s="41"/>
      <c r="C1" s="41"/>
    </row>
    <row r="2" spans="1:55" ht="15.75" thickBot="1" x14ac:dyDescent="0.3"/>
    <row r="3" spans="1:55" ht="15.75" thickBot="1" x14ac:dyDescent="0.3">
      <c r="H3" s="412" t="s">
        <v>94</v>
      </c>
      <c r="I3" s="412"/>
      <c r="J3" s="412"/>
      <c r="AF3" s="44"/>
      <c r="AG3" s="130" t="s">
        <v>1</v>
      </c>
      <c r="AH3" s="130" t="s">
        <v>2</v>
      </c>
      <c r="AI3" s="131" t="s">
        <v>3</v>
      </c>
      <c r="AJ3" s="135" t="s">
        <v>4</v>
      </c>
      <c r="AK3" s="136" t="s">
        <v>5</v>
      </c>
      <c r="AL3" s="136" t="s">
        <v>6</v>
      </c>
      <c r="AM3" s="136" t="s">
        <v>7</v>
      </c>
      <c r="AN3" s="136" t="s">
        <v>8</v>
      </c>
      <c r="AO3" s="136" t="s">
        <v>9</v>
      </c>
      <c r="AP3" s="137" t="s">
        <v>10</v>
      </c>
      <c r="AQ3" s="137" t="s">
        <v>11</v>
      </c>
      <c r="AR3" s="137" t="s">
        <v>12</v>
      </c>
      <c r="AS3" s="137" t="s">
        <v>13</v>
      </c>
      <c r="AT3" s="137" t="s">
        <v>14</v>
      </c>
      <c r="AU3" s="144" t="s">
        <v>15</v>
      </c>
      <c r="AV3" s="144" t="s">
        <v>16</v>
      </c>
      <c r="AW3" s="144" t="s">
        <v>17</v>
      </c>
      <c r="AX3" s="144" t="s">
        <v>18</v>
      </c>
      <c r="AY3" s="144" t="s">
        <v>387</v>
      </c>
    </row>
    <row r="4" spans="1:55" ht="15.75" thickBot="1" x14ac:dyDescent="0.3">
      <c r="A4" s="25" t="s">
        <v>48</v>
      </c>
      <c r="B4" s="26" t="s">
        <v>49</v>
      </c>
      <c r="C4" s="26" t="s">
        <v>50</v>
      </c>
      <c r="D4" s="26" t="s">
        <v>51</v>
      </c>
      <c r="E4" s="26" t="s">
        <v>52</v>
      </c>
      <c r="F4" s="27" t="s">
        <v>54</v>
      </c>
      <c r="G4" s="27" t="s">
        <v>55</v>
      </c>
      <c r="H4" s="28" t="s">
        <v>82</v>
      </c>
      <c r="I4" s="28" t="s">
        <v>83</v>
      </c>
      <c r="J4" s="28" t="s">
        <v>84</v>
      </c>
      <c r="K4" s="29" t="s">
        <v>85</v>
      </c>
      <c r="L4" s="29" t="s">
        <v>189</v>
      </c>
      <c r="M4" s="29" t="s">
        <v>191</v>
      </c>
      <c r="N4" s="29" t="s">
        <v>86</v>
      </c>
      <c r="O4" s="29" t="s">
        <v>60</v>
      </c>
      <c r="P4" s="26" t="s">
        <v>61</v>
      </c>
      <c r="Q4" s="26" t="s">
        <v>62</v>
      </c>
      <c r="R4" s="26" t="s">
        <v>63</v>
      </c>
      <c r="S4" s="26" t="s">
        <v>64</v>
      </c>
      <c r="T4" s="26" t="s">
        <v>65</v>
      </c>
      <c r="U4" s="26" t="s">
        <v>66</v>
      </c>
      <c r="V4" s="26" t="s">
        <v>67</v>
      </c>
      <c r="W4" s="26" t="s">
        <v>161</v>
      </c>
      <c r="X4" s="26" t="s">
        <v>68</v>
      </c>
      <c r="Y4" s="26" t="s">
        <v>162</v>
      </c>
      <c r="Z4" s="26" t="s">
        <v>93</v>
      </c>
      <c r="AA4" s="29" t="s">
        <v>72</v>
      </c>
      <c r="AB4" s="29" t="s">
        <v>111</v>
      </c>
      <c r="AC4" s="67"/>
      <c r="AD4" s="67"/>
      <c r="AE4" s="67"/>
      <c r="AF4" s="47" t="s">
        <v>19</v>
      </c>
      <c r="AG4" s="132">
        <v>-3</v>
      </c>
      <c r="AH4" s="133">
        <v>-2</v>
      </c>
      <c r="AI4" s="134">
        <v>-1</v>
      </c>
      <c r="AJ4" s="135">
        <v>0</v>
      </c>
      <c r="AK4" s="136">
        <v>1</v>
      </c>
      <c r="AL4" s="136">
        <v>2</v>
      </c>
      <c r="AM4" s="136">
        <v>3</v>
      </c>
      <c r="AN4" s="136">
        <v>4</v>
      </c>
      <c r="AO4" s="136">
        <v>5</v>
      </c>
      <c r="AP4" s="137">
        <v>6</v>
      </c>
      <c r="AQ4" s="137">
        <v>7</v>
      </c>
      <c r="AR4" s="137">
        <v>8</v>
      </c>
      <c r="AS4" s="137">
        <v>9</v>
      </c>
      <c r="AT4" s="137">
        <v>10</v>
      </c>
      <c r="AU4" s="144">
        <v>11</v>
      </c>
      <c r="AV4" s="144">
        <v>12</v>
      </c>
      <c r="AW4" s="144">
        <v>13</v>
      </c>
      <c r="AX4" s="144">
        <v>14</v>
      </c>
      <c r="AY4" s="144">
        <v>15</v>
      </c>
      <c r="AZ4" s="49" t="s">
        <v>227</v>
      </c>
    </row>
    <row r="5" spans="1:55" ht="90" x14ac:dyDescent="0.25">
      <c r="A5" s="30" t="s">
        <v>213</v>
      </c>
      <c r="B5" s="19" t="s">
        <v>214</v>
      </c>
      <c r="C5" s="19"/>
      <c r="D5" s="19">
        <v>43795</v>
      </c>
      <c r="E5" s="31" t="s">
        <v>215</v>
      </c>
      <c r="F5" s="91" t="s">
        <v>216</v>
      </c>
      <c r="G5" s="22"/>
      <c r="H5" s="33">
        <v>650</v>
      </c>
      <c r="I5" s="33">
        <v>0</v>
      </c>
      <c r="J5" s="33">
        <v>650</v>
      </c>
      <c r="K5" s="42" t="s">
        <v>204</v>
      </c>
      <c r="L5" s="42">
        <v>0</v>
      </c>
      <c r="M5" s="42">
        <v>260</v>
      </c>
      <c r="N5" s="42">
        <v>260</v>
      </c>
      <c r="O5" s="23" t="s">
        <v>74</v>
      </c>
      <c r="P5" s="23" t="s">
        <v>136</v>
      </c>
      <c r="Q5" s="23" t="s">
        <v>123</v>
      </c>
      <c r="R5" s="21"/>
      <c r="S5" s="21"/>
      <c r="T5" s="21"/>
      <c r="U5" s="21" t="s">
        <v>116</v>
      </c>
      <c r="V5" s="21" t="s">
        <v>116</v>
      </c>
      <c r="W5" s="23" t="s">
        <v>165</v>
      </c>
      <c r="X5" s="23" t="s">
        <v>218</v>
      </c>
      <c r="Y5" s="23" t="s">
        <v>220</v>
      </c>
      <c r="Z5" s="23" t="s">
        <v>219</v>
      </c>
      <c r="AA5" s="88" t="s">
        <v>228</v>
      </c>
      <c r="AB5" s="88" t="s">
        <v>313</v>
      </c>
      <c r="AC5" s="68"/>
      <c r="AD5" s="68"/>
      <c r="AE5" s="68"/>
      <c r="AK5">
        <v>0</v>
      </c>
      <c r="AL5">
        <v>130</v>
      </c>
      <c r="AM5">
        <v>130</v>
      </c>
      <c r="AN5">
        <v>0</v>
      </c>
      <c r="AO5">
        <v>0</v>
      </c>
      <c r="AP5">
        <v>0</v>
      </c>
      <c r="AQ5">
        <v>0</v>
      </c>
      <c r="AR5">
        <v>0</v>
      </c>
      <c r="AS5">
        <v>0</v>
      </c>
      <c r="AT5">
        <v>0</v>
      </c>
      <c r="AU5">
        <v>0</v>
      </c>
      <c r="AV5">
        <v>0</v>
      </c>
      <c r="AW5">
        <v>0</v>
      </c>
      <c r="AX5">
        <v>0</v>
      </c>
      <c r="AY5">
        <v>0</v>
      </c>
      <c r="AZ5">
        <f>SUM(AK5:AY5)</f>
        <v>260</v>
      </c>
    </row>
    <row r="6" spans="1:55" x14ac:dyDescent="0.25">
      <c r="A6" s="34"/>
      <c r="B6" s="19"/>
      <c r="C6" s="19"/>
      <c r="D6" s="19"/>
      <c r="E6" s="35"/>
      <c r="F6" s="36"/>
      <c r="G6" s="22"/>
      <c r="H6" s="37"/>
      <c r="I6" s="37"/>
      <c r="J6" s="37"/>
      <c r="K6" s="42"/>
      <c r="L6" s="42"/>
      <c r="M6" s="42"/>
      <c r="N6" s="42"/>
      <c r="O6" s="23"/>
      <c r="P6" s="23"/>
      <c r="Q6" s="23"/>
      <c r="R6" s="21"/>
      <c r="S6" s="21"/>
      <c r="T6" s="21"/>
      <c r="U6" s="21"/>
      <c r="V6" s="21"/>
      <c r="W6" s="23"/>
      <c r="X6" s="23"/>
      <c r="Y6" s="23"/>
      <c r="Z6" s="23"/>
      <c r="AA6" s="24"/>
      <c r="AB6" s="24"/>
      <c r="AC6" s="68"/>
      <c r="AD6" s="68"/>
      <c r="AE6" s="68"/>
      <c r="AF6" s="2" t="s">
        <v>78</v>
      </c>
      <c r="AG6" s="75"/>
      <c r="AH6" s="75"/>
      <c r="AI6" s="75"/>
      <c r="AJ6" s="112"/>
      <c r="AK6" s="2">
        <f t="shared" ref="AK6:AY6" si="0">SUM(AK5:AK5)</f>
        <v>0</v>
      </c>
      <c r="AL6" s="2">
        <f t="shared" si="0"/>
        <v>130</v>
      </c>
      <c r="AM6" s="2">
        <f t="shared" si="0"/>
        <v>130</v>
      </c>
      <c r="AN6" s="2">
        <f t="shared" si="0"/>
        <v>0</v>
      </c>
      <c r="AO6" s="2">
        <f t="shared" si="0"/>
        <v>0</v>
      </c>
      <c r="AP6" s="2">
        <f t="shared" si="0"/>
        <v>0</v>
      </c>
      <c r="AQ6" s="2">
        <f t="shared" si="0"/>
        <v>0</v>
      </c>
      <c r="AR6" s="2">
        <f t="shared" si="0"/>
        <v>0</v>
      </c>
      <c r="AS6" s="2">
        <f t="shared" si="0"/>
        <v>0</v>
      </c>
      <c r="AT6" s="2">
        <f t="shared" si="0"/>
        <v>0</v>
      </c>
      <c r="AU6" s="2">
        <f t="shared" si="0"/>
        <v>0</v>
      </c>
      <c r="AV6" s="2">
        <f t="shared" si="0"/>
        <v>0</v>
      </c>
      <c r="AW6" s="2">
        <f t="shared" si="0"/>
        <v>0</v>
      </c>
      <c r="AX6" s="2">
        <f t="shared" si="0"/>
        <v>0</v>
      </c>
      <c r="AY6" s="2">
        <f t="shared" si="0"/>
        <v>0</v>
      </c>
      <c r="AZ6" s="2"/>
    </row>
    <row r="7" spans="1:55" x14ac:dyDescent="0.25">
      <c r="A7" s="34"/>
      <c r="B7" s="19"/>
      <c r="C7" s="19"/>
      <c r="D7" s="19"/>
      <c r="E7" s="35"/>
      <c r="F7" s="36"/>
      <c r="G7" s="22"/>
      <c r="H7" s="37"/>
      <c r="I7" s="37"/>
      <c r="J7" s="37"/>
      <c r="K7" s="42"/>
      <c r="L7" s="42"/>
      <c r="M7" s="42"/>
      <c r="N7" s="42"/>
      <c r="O7" s="23"/>
      <c r="P7" s="23"/>
      <c r="Q7" s="23"/>
      <c r="R7" s="21"/>
      <c r="S7" s="21"/>
      <c r="T7" s="21"/>
      <c r="U7" s="21"/>
      <c r="V7" s="21"/>
      <c r="W7" s="23"/>
      <c r="X7" s="23"/>
      <c r="Y7" s="23"/>
      <c r="Z7" s="23"/>
      <c r="AA7" s="24"/>
      <c r="AB7" s="24"/>
      <c r="AC7" s="68"/>
      <c r="AD7" s="68"/>
      <c r="AE7" s="68"/>
      <c r="AZ7">
        <f t="shared" ref="AZ7:AZ29" si="1">SUM(AK7:AY7)</f>
        <v>0</v>
      </c>
    </row>
    <row r="8" spans="1:55" x14ac:dyDescent="0.25">
      <c r="A8" s="34"/>
      <c r="B8" s="19"/>
      <c r="C8" s="19"/>
      <c r="D8" s="19"/>
      <c r="E8" s="35"/>
      <c r="F8" s="36"/>
      <c r="G8" s="22"/>
      <c r="H8" s="37"/>
      <c r="I8" s="37"/>
      <c r="J8" s="37"/>
      <c r="K8" s="42"/>
      <c r="L8" s="42"/>
      <c r="M8" s="42"/>
      <c r="N8" s="42"/>
      <c r="O8" s="23"/>
      <c r="P8" s="23"/>
      <c r="Q8" s="23"/>
      <c r="R8" s="21"/>
      <c r="S8" s="21"/>
      <c r="T8" s="21"/>
      <c r="U8" s="21"/>
      <c r="V8" s="21"/>
      <c r="W8" s="23"/>
      <c r="X8" s="23"/>
      <c r="Y8" s="23"/>
      <c r="Z8" s="23"/>
      <c r="AA8" s="24"/>
      <c r="AB8" s="24"/>
      <c r="AC8" s="68"/>
      <c r="AD8" s="68"/>
      <c r="AE8" s="68"/>
      <c r="AZ8">
        <f t="shared" si="1"/>
        <v>0</v>
      </c>
    </row>
    <row r="9" spans="1:55" x14ac:dyDescent="0.25">
      <c r="AZ9">
        <f t="shared" si="1"/>
        <v>0</v>
      </c>
    </row>
    <row r="10" spans="1:55" x14ac:dyDescent="0.25">
      <c r="AZ10">
        <f t="shared" si="1"/>
        <v>0</v>
      </c>
      <c r="BB10" t="s">
        <v>123</v>
      </c>
      <c r="BC10">
        <v>260</v>
      </c>
    </row>
    <row r="11" spans="1:55" x14ac:dyDescent="0.25">
      <c r="AZ11">
        <f t="shared" si="1"/>
        <v>0</v>
      </c>
    </row>
    <row r="12" spans="1:55" x14ac:dyDescent="0.25">
      <c r="AZ12">
        <f t="shared" si="1"/>
        <v>0</v>
      </c>
    </row>
    <row r="13" spans="1:55" x14ac:dyDescent="0.25">
      <c r="O13" s="23"/>
      <c r="AZ13">
        <f t="shared" si="1"/>
        <v>0</v>
      </c>
    </row>
    <row r="14" spans="1:55" x14ac:dyDescent="0.25">
      <c r="O14" s="23"/>
      <c r="AZ14">
        <f t="shared" si="1"/>
        <v>0</v>
      </c>
    </row>
    <row r="15" spans="1:55" x14ac:dyDescent="0.25">
      <c r="O15" s="23"/>
      <c r="AZ15">
        <f t="shared" si="1"/>
        <v>0</v>
      </c>
    </row>
    <row r="16" spans="1:55" x14ac:dyDescent="0.25">
      <c r="O16" s="23"/>
      <c r="Z16" s="23"/>
      <c r="AZ16">
        <f t="shared" si="1"/>
        <v>0</v>
      </c>
    </row>
    <row r="17" spans="26:52" x14ac:dyDescent="0.25">
      <c r="Z17" s="23"/>
      <c r="AZ17">
        <f t="shared" si="1"/>
        <v>0</v>
      </c>
    </row>
    <row r="18" spans="26:52" x14ac:dyDescent="0.25">
      <c r="Z18" s="23"/>
      <c r="AZ18">
        <f t="shared" si="1"/>
        <v>0</v>
      </c>
    </row>
    <row r="19" spans="26:52" x14ac:dyDescent="0.25">
      <c r="AZ19">
        <f t="shared" si="1"/>
        <v>0</v>
      </c>
    </row>
    <row r="20" spans="26:52" x14ac:dyDescent="0.25">
      <c r="AZ20">
        <f t="shared" si="1"/>
        <v>0</v>
      </c>
    </row>
    <row r="21" spans="26:52" x14ac:dyDescent="0.25">
      <c r="AZ21">
        <f t="shared" si="1"/>
        <v>0</v>
      </c>
    </row>
    <row r="22" spans="26:52" x14ac:dyDescent="0.25">
      <c r="AZ22">
        <f t="shared" si="1"/>
        <v>0</v>
      </c>
    </row>
    <row r="23" spans="26:52" x14ac:dyDescent="0.25">
      <c r="AZ23">
        <f t="shared" si="1"/>
        <v>0</v>
      </c>
    </row>
    <row r="24" spans="26:52" x14ac:dyDescent="0.25">
      <c r="AZ24">
        <f t="shared" si="1"/>
        <v>0</v>
      </c>
    </row>
    <row r="25" spans="26:52" x14ac:dyDescent="0.25">
      <c r="AZ25">
        <f t="shared" si="1"/>
        <v>0</v>
      </c>
    </row>
    <row r="26" spans="26:52" x14ac:dyDescent="0.25">
      <c r="AZ26">
        <f t="shared" si="1"/>
        <v>0</v>
      </c>
    </row>
    <row r="27" spans="26:52" x14ac:dyDescent="0.25">
      <c r="AZ27">
        <f t="shared" si="1"/>
        <v>0</v>
      </c>
    </row>
    <row r="28" spans="26:52" x14ac:dyDescent="0.25">
      <c r="AZ28">
        <f t="shared" si="1"/>
        <v>0</v>
      </c>
    </row>
    <row r="29" spans="26:52" x14ac:dyDescent="0.25">
      <c r="AZ29">
        <f t="shared" si="1"/>
        <v>0</v>
      </c>
    </row>
  </sheetData>
  <mergeCells count="1">
    <mergeCell ref="H3:J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CB6C9-C428-40F2-9BCB-D84F72C37683}">
  <sheetPr>
    <tabColor rgb="FFFFC000"/>
  </sheetPr>
  <dimension ref="A1:AZ68"/>
  <sheetViews>
    <sheetView zoomScale="60" zoomScaleNormal="60" workbookViewId="0">
      <pane ySplit="4" topLeftCell="A5" activePane="bottomLeft" state="frozen"/>
      <selection activeCell="X1" sqref="X1"/>
      <selection pane="bottomLeft" activeCell="Y11" sqref="Y11"/>
    </sheetView>
  </sheetViews>
  <sheetFormatPr defaultRowHeight="15" x14ac:dyDescent="0.25"/>
  <cols>
    <col min="1" max="1" width="27.28515625" customWidth="1"/>
    <col min="2" max="2" width="26.5703125" customWidth="1"/>
    <col min="3" max="3" width="15.42578125" style="70" customWidth="1"/>
    <col min="4" max="4" width="13.5703125" style="70" customWidth="1"/>
    <col min="5" max="5" width="21.42578125" style="70" customWidth="1"/>
    <col min="6" max="6" width="14.85546875" style="70" customWidth="1"/>
    <col min="7" max="7" width="37.28515625" customWidth="1"/>
    <col min="8" max="8" width="33.28515625" customWidth="1"/>
    <col min="9" max="9" width="16.28515625" customWidth="1"/>
    <col min="10" max="10" width="14.140625" customWidth="1"/>
    <col min="11" max="11" width="15.42578125" customWidth="1"/>
    <col min="12" max="12" width="28.5703125" customWidth="1"/>
    <col min="13" max="13" width="20.5703125" customWidth="1"/>
    <col min="14" max="14" width="19.7109375" bestFit="1" customWidth="1"/>
    <col min="15" max="15" width="20.7109375" customWidth="1"/>
    <col min="17" max="17" width="13.140625" customWidth="1"/>
    <col min="18" max="18" width="16.85546875" customWidth="1"/>
    <col min="19" max="19" width="37.5703125" customWidth="1"/>
    <col min="20" max="20" width="38.42578125" customWidth="1"/>
    <col min="21" max="21" width="47.7109375" customWidth="1"/>
    <col min="22" max="22" width="26.85546875" customWidth="1"/>
    <col min="23" max="23" width="34" customWidth="1"/>
    <col min="24" max="24" width="46.28515625" bestFit="1" customWidth="1"/>
    <col min="25" max="25" width="24.42578125" customWidth="1"/>
    <col min="26" max="26" width="25.85546875" customWidth="1"/>
    <col min="27" max="28" width="2.85546875" style="66" customWidth="1"/>
    <col min="29" max="29" width="17.5703125" customWidth="1"/>
    <col min="30" max="32" width="11" style="74" bestFit="1" customWidth="1"/>
    <col min="33" max="33" width="11" style="110" bestFit="1" customWidth="1"/>
    <col min="34" max="48" width="11" bestFit="1" customWidth="1"/>
    <col min="49" max="49" width="13.5703125" customWidth="1"/>
    <col min="51" max="51" width="11.28515625" customWidth="1"/>
  </cols>
  <sheetData>
    <row r="1" spans="1:49" x14ac:dyDescent="0.25">
      <c r="B1" s="41"/>
      <c r="C1" s="82"/>
      <c r="D1" s="82"/>
    </row>
    <row r="2" spans="1:49" ht="15.75" thickBot="1" x14ac:dyDescent="0.3">
      <c r="AC2" s="73"/>
    </row>
    <row r="3" spans="1:49" ht="15.75" thickBot="1" x14ac:dyDescent="0.3">
      <c r="I3" s="412" t="s">
        <v>95</v>
      </c>
      <c r="J3" s="412"/>
      <c r="K3" s="412"/>
      <c r="AC3" s="44"/>
      <c r="AD3" s="130" t="s">
        <v>1</v>
      </c>
      <c r="AE3" s="130" t="s">
        <v>2</v>
      </c>
      <c r="AF3" s="131" t="s">
        <v>3</v>
      </c>
      <c r="AG3" s="135" t="s">
        <v>4</v>
      </c>
      <c r="AH3" s="136" t="s">
        <v>5</v>
      </c>
      <c r="AI3" s="136" t="s">
        <v>6</v>
      </c>
      <c r="AJ3" s="136" t="s">
        <v>7</v>
      </c>
      <c r="AK3" s="136" t="s">
        <v>8</v>
      </c>
      <c r="AL3" s="136" t="s">
        <v>9</v>
      </c>
      <c r="AM3" s="137" t="s">
        <v>10</v>
      </c>
      <c r="AN3" s="137" t="s">
        <v>11</v>
      </c>
      <c r="AO3" s="137" t="s">
        <v>12</v>
      </c>
      <c r="AP3" s="137" t="s">
        <v>13</v>
      </c>
      <c r="AQ3" s="137" t="s">
        <v>14</v>
      </c>
      <c r="AR3" s="144" t="s">
        <v>15</v>
      </c>
      <c r="AS3" s="144" t="s">
        <v>16</v>
      </c>
      <c r="AT3" s="144" t="s">
        <v>17</v>
      </c>
      <c r="AU3" s="144" t="s">
        <v>18</v>
      </c>
      <c r="AV3" s="144" t="s">
        <v>387</v>
      </c>
    </row>
    <row r="4" spans="1:49" ht="15.75" thickBot="1" x14ac:dyDescent="0.3">
      <c r="A4" s="394" t="s">
        <v>561</v>
      </c>
      <c r="B4" s="394" t="s">
        <v>48</v>
      </c>
      <c r="C4" s="83" t="s">
        <v>49</v>
      </c>
      <c r="D4" s="83" t="s">
        <v>50</v>
      </c>
      <c r="E4" s="83" t="s">
        <v>51</v>
      </c>
      <c r="F4" s="83" t="s">
        <v>52</v>
      </c>
      <c r="G4" s="27" t="s">
        <v>54</v>
      </c>
      <c r="H4" s="27" t="s">
        <v>55</v>
      </c>
      <c r="I4" s="28" t="s">
        <v>56</v>
      </c>
      <c r="J4" s="28" t="s">
        <v>57</v>
      </c>
      <c r="K4" s="28" t="s">
        <v>58</v>
      </c>
      <c r="L4" s="29" t="s">
        <v>59</v>
      </c>
      <c r="M4" s="29" t="s">
        <v>60</v>
      </c>
      <c r="N4" s="26" t="s">
        <v>61</v>
      </c>
      <c r="O4" s="26" t="s">
        <v>62</v>
      </c>
      <c r="P4" s="26" t="s">
        <v>63</v>
      </c>
      <c r="Q4" s="26" t="s">
        <v>64</v>
      </c>
      <c r="R4" s="26" t="s">
        <v>65</v>
      </c>
      <c r="S4" s="26" t="s">
        <v>66</v>
      </c>
      <c r="T4" s="26" t="s">
        <v>67</v>
      </c>
      <c r="U4" s="26" t="s">
        <v>203</v>
      </c>
      <c r="V4" s="26" t="s">
        <v>68</v>
      </c>
      <c r="W4" s="29" t="s">
        <v>162</v>
      </c>
      <c r="X4" s="26" t="s">
        <v>96</v>
      </c>
      <c r="Y4" s="29" t="s">
        <v>72</v>
      </c>
      <c r="Z4" s="29" t="s">
        <v>111</v>
      </c>
      <c r="AA4" s="67"/>
      <c r="AB4" s="67"/>
      <c r="AC4" s="47" t="s">
        <v>19</v>
      </c>
      <c r="AD4" s="132">
        <v>-3</v>
      </c>
      <c r="AE4" s="133">
        <v>-2</v>
      </c>
      <c r="AF4" s="134">
        <v>-1</v>
      </c>
      <c r="AG4" s="135">
        <v>0</v>
      </c>
      <c r="AH4" s="136">
        <v>1</v>
      </c>
      <c r="AI4" s="136">
        <v>2</v>
      </c>
      <c r="AJ4" s="136">
        <v>3</v>
      </c>
      <c r="AK4" s="136">
        <v>4</v>
      </c>
      <c r="AL4" s="136">
        <v>5</v>
      </c>
      <c r="AM4" s="137">
        <v>6</v>
      </c>
      <c r="AN4" s="137">
        <v>7</v>
      </c>
      <c r="AO4" s="137">
        <v>8</v>
      </c>
      <c r="AP4" s="137">
        <v>9</v>
      </c>
      <c r="AQ4" s="137">
        <v>10</v>
      </c>
      <c r="AR4" s="144">
        <v>11</v>
      </c>
      <c r="AS4" s="144">
        <v>12</v>
      </c>
      <c r="AT4" s="144">
        <v>13</v>
      </c>
      <c r="AU4" s="144">
        <v>14</v>
      </c>
      <c r="AV4" s="144">
        <v>15</v>
      </c>
      <c r="AW4" s="49" t="s">
        <v>227</v>
      </c>
    </row>
    <row r="5" spans="1:49" ht="30" x14ac:dyDescent="0.25">
      <c r="A5" s="51">
        <v>1</v>
      </c>
      <c r="B5" s="30"/>
      <c r="C5" s="84" t="s">
        <v>97</v>
      </c>
      <c r="D5" s="84" t="s">
        <v>97</v>
      </c>
      <c r="E5" s="84" t="s">
        <v>97</v>
      </c>
      <c r="F5" s="84" t="s">
        <v>97</v>
      </c>
      <c r="G5" s="32"/>
      <c r="H5" s="178"/>
      <c r="I5" s="33">
        <v>185</v>
      </c>
      <c r="J5" s="33">
        <v>0</v>
      </c>
      <c r="K5" s="33">
        <v>185</v>
      </c>
      <c r="L5" s="42"/>
      <c r="M5" s="165" t="s">
        <v>217</v>
      </c>
      <c r="N5" s="165" t="s">
        <v>122</v>
      </c>
      <c r="O5" s="165" t="s">
        <v>114</v>
      </c>
      <c r="P5" s="172"/>
      <c r="Q5" s="172"/>
      <c r="R5" s="172"/>
      <c r="S5" s="172"/>
      <c r="T5" s="198"/>
      <c r="U5" s="165" t="s">
        <v>30</v>
      </c>
      <c r="V5" s="165" t="s">
        <v>187</v>
      </c>
      <c r="W5" s="199">
        <v>185</v>
      </c>
      <c r="X5" s="165" t="s">
        <v>98</v>
      </c>
      <c r="Y5" s="200"/>
      <c r="Z5" s="201" t="s">
        <v>229</v>
      </c>
      <c r="AA5" s="68"/>
      <c r="AB5" s="68"/>
      <c r="AD5" s="70"/>
      <c r="AE5" s="70"/>
      <c r="AF5" s="70"/>
      <c r="AH5">
        <v>0</v>
      </c>
      <c r="AI5">
        <v>0</v>
      </c>
      <c r="AJ5">
        <v>0</v>
      </c>
      <c r="AK5">
        <v>0</v>
      </c>
      <c r="AL5">
        <v>62</v>
      </c>
      <c r="AM5">
        <v>62</v>
      </c>
      <c r="AN5">
        <v>61</v>
      </c>
      <c r="AO5">
        <v>0</v>
      </c>
      <c r="AP5">
        <v>0</v>
      </c>
      <c r="AQ5">
        <v>0</v>
      </c>
      <c r="AR5">
        <v>0</v>
      </c>
      <c r="AS5">
        <v>0</v>
      </c>
      <c r="AT5">
        <v>0</v>
      </c>
      <c r="AU5">
        <v>0</v>
      </c>
      <c r="AV5">
        <v>0</v>
      </c>
      <c r="AW5">
        <f>SUM(AH5:AV5)</f>
        <v>185</v>
      </c>
    </row>
    <row r="6" spans="1:49" x14ac:dyDescent="0.25">
      <c r="A6" s="51">
        <v>2</v>
      </c>
      <c r="B6" s="34"/>
      <c r="C6" s="84" t="s">
        <v>97</v>
      </c>
      <c r="D6" s="84" t="s">
        <v>97</v>
      </c>
      <c r="E6" s="84" t="s">
        <v>97</v>
      </c>
      <c r="F6" s="84" t="s">
        <v>97</v>
      </c>
      <c r="G6" s="183"/>
      <c r="H6" s="178"/>
      <c r="I6" s="37">
        <v>0</v>
      </c>
      <c r="J6" s="37">
        <v>4</v>
      </c>
      <c r="K6" s="37">
        <v>-4</v>
      </c>
      <c r="L6" s="42"/>
      <c r="M6" s="165"/>
      <c r="N6" s="165" t="s">
        <v>76</v>
      </c>
      <c r="O6" s="165" t="s">
        <v>123</v>
      </c>
      <c r="P6" s="172"/>
      <c r="Q6" s="172"/>
      <c r="R6" s="172"/>
      <c r="S6" s="172"/>
      <c r="T6" s="172"/>
      <c r="U6" s="165"/>
      <c r="V6" s="165"/>
      <c r="W6" s="199">
        <v>-4</v>
      </c>
      <c r="X6" s="165" t="s">
        <v>99</v>
      </c>
      <c r="Y6" s="182"/>
      <c r="Z6" s="202" t="s">
        <v>230</v>
      </c>
      <c r="AA6" s="68"/>
      <c r="AB6" s="68"/>
      <c r="AD6" s="70"/>
      <c r="AE6" s="70"/>
      <c r="AF6" s="70"/>
      <c r="AH6">
        <v>0</v>
      </c>
      <c r="AI6">
        <v>0</v>
      </c>
      <c r="AJ6">
        <v>0</v>
      </c>
      <c r="AK6">
        <v>0</v>
      </c>
      <c r="AL6">
        <v>0</v>
      </c>
      <c r="AM6">
        <v>-4</v>
      </c>
      <c r="AN6">
        <v>0</v>
      </c>
      <c r="AO6">
        <v>0</v>
      </c>
      <c r="AP6">
        <v>0</v>
      </c>
      <c r="AQ6">
        <v>0</v>
      </c>
      <c r="AR6">
        <v>0</v>
      </c>
      <c r="AS6">
        <v>0</v>
      </c>
      <c r="AT6">
        <v>0</v>
      </c>
      <c r="AU6">
        <v>0</v>
      </c>
      <c r="AV6">
        <v>0</v>
      </c>
      <c r="AW6">
        <f t="shared" ref="AW6:AW58" si="0">SUM(AH6:AV6)</f>
        <v>-4</v>
      </c>
    </row>
    <row r="7" spans="1:49" ht="105" x14ac:dyDescent="0.25">
      <c r="A7" s="51">
        <v>3</v>
      </c>
      <c r="B7" s="34"/>
      <c r="C7" s="84" t="s">
        <v>97</v>
      </c>
      <c r="D7" s="84" t="s">
        <v>97</v>
      </c>
      <c r="E7" s="84" t="s">
        <v>97</v>
      </c>
      <c r="F7" s="84" t="s">
        <v>97</v>
      </c>
      <c r="G7" s="36"/>
      <c r="H7" s="307"/>
      <c r="I7" s="203">
        <v>396</v>
      </c>
      <c r="J7" s="203">
        <v>129</v>
      </c>
      <c r="K7" s="203">
        <v>267</v>
      </c>
      <c r="L7" s="42"/>
      <c r="M7" s="165"/>
      <c r="N7" s="165" t="s">
        <v>129</v>
      </c>
      <c r="O7" s="165" t="s">
        <v>123</v>
      </c>
      <c r="P7" s="172"/>
      <c r="Q7" s="172"/>
      <c r="R7" s="172"/>
      <c r="S7" s="172"/>
      <c r="T7" s="198"/>
      <c r="U7" s="165" t="s">
        <v>30</v>
      </c>
      <c r="V7" s="165" t="s">
        <v>446</v>
      </c>
      <c r="W7" s="202">
        <v>267</v>
      </c>
      <c r="X7" s="165" t="s">
        <v>98</v>
      </c>
      <c r="Y7" s="201"/>
      <c r="Z7" s="201" t="s">
        <v>201</v>
      </c>
      <c r="AA7" s="68"/>
      <c r="AB7" s="68"/>
      <c r="AD7" s="70"/>
      <c r="AE7" s="70"/>
      <c r="AF7" s="70"/>
      <c r="AH7">
        <v>0</v>
      </c>
      <c r="AI7">
        <v>0</v>
      </c>
      <c r="AJ7">
        <v>89</v>
      </c>
      <c r="AK7">
        <v>89</v>
      </c>
      <c r="AL7">
        <v>89</v>
      </c>
      <c r="AM7">
        <v>0</v>
      </c>
      <c r="AN7">
        <v>0</v>
      </c>
      <c r="AO7">
        <v>0</v>
      </c>
      <c r="AP7">
        <v>0</v>
      </c>
      <c r="AQ7">
        <v>0</v>
      </c>
      <c r="AR7">
        <v>0</v>
      </c>
      <c r="AS7">
        <v>0</v>
      </c>
      <c r="AT7">
        <v>0</v>
      </c>
      <c r="AU7">
        <v>0</v>
      </c>
      <c r="AV7">
        <v>0</v>
      </c>
      <c r="AW7">
        <f t="shared" si="0"/>
        <v>267</v>
      </c>
    </row>
    <row r="8" spans="1:49" x14ac:dyDescent="0.25">
      <c r="A8" s="224">
        <v>4</v>
      </c>
      <c r="B8" s="107"/>
      <c r="C8" s="84" t="s">
        <v>97</v>
      </c>
      <c r="D8" s="84" t="s">
        <v>97</v>
      </c>
      <c r="E8" s="84" t="s">
        <v>97</v>
      </c>
      <c r="F8" s="84" t="s">
        <v>97</v>
      </c>
      <c r="G8" s="208"/>
      <c r="H8" s="209"/>
      <c r="I8" s="109">
        <v>428</v>
      </c>
      <c r="J8" s="109">
        <v>0</v>
      </c>
      <c r="K8" s="109">
        <v>428</v>
      </c>
      <c r="L8" s="100"/>
      <c r="M8" s="210"/>
      <c r="N8" s="210" t="s">
        <v>129</v>
      </c>
      <c r="O8" s="210" t="s">
        <v>123</v>
      </c>
      <c r="P8" s="211"/>
      <c r="Q8" s="211"/>
      <c r="R8" s="211"/>
      <c r="S8" s="211"/>
      <c r="T8" s="212"/>
      <c r="U8" s="210" t="s">
        <v>245</v>
      </c>
      <c r="V8" s="210" t="s">
        <v>244</v>
      </c>
      <c r="W8" s="213">
        <v>0</v>
      </c>
      <c r="X8" s="210" t="s">
        <v>99</v>
      </c>
      <c r="Y8" s="214"/>
      <c r="Z8" s="214" t="s">
        <v>30</v>
      </c>
      <c r="AA8" s="68"/>
      <c r="AB8" s="68"/>
      <c r="AD8" s="70"/>
      <c r="AE8" s="70"/>
      <c r="AF8" s="70"/>
      <c r="AH8" s="123"/>
      <c r="AI8" s="123"/>
      <c r="AJ8" s="123"/>
      <c r="AK8" s="123"/>
      <c r="AL8" s="123"/>
      <c r="AM8" s="123"/>
      <c r="AN8" s="123"/>
      <c r="AO8" s="123"/>
      <c r="AP8" s="123"/>
      <c r="AQ8" s="123"/>
      <c r="AR8" s="123"/>
      <c r="AS8" s="123"/>
      <c r="AT8" s="123"/>
      <c r="AU8" s="123"/>
      <c r="AV8" s="123"/>
      <c r="AW8" s="123"/>
    </row>
    <row r="9" spans="1:49" ht="105" x14ac:dyDescent="0.25">
      <c r="A9" s="51">
        <v>5</v>
      </c>
      <c r="B9" s="34"/>
      <c r="C9" s="84" t="s">
        <v>97</v>
      </c>
      <c r="D9" s="84" t="s">
        <v>97</v>
      </c>
      <c r="E9" s="84" t="s">
        <v>97</v>
      </c>
      <c r="F9" s="84" t="s">
        <v>97</v>
      </c>
      <c r="G9" s="183"/>
      <c r="H9" s="178"/>
      <c r="I9" s="37">
        <v>185</v>
      </c>
      <c r="J9" s="37">
        <v>47</v>
      </c>
      <c r="K9" s="37">
        <v>138</v>
      </c>
      <c r="L9" s="42"/>
      <c r="M9" s="165" t="s">
        <v>217</v>
      </c>
      <c r="N9" s="165" t="s">
        <v>126</v>
      </c>
      <c r="O9" s="165" t="s">
        <v>123</v>
      </c>
      <c r="P9" s="172"/>
      <c r="Q9" s="172"/>
      <c r="R9" s="172"/>
      <c r="S9" s="172"/>
      <c r="T9" s="172"/>
      <c r="U9" s="165" t="s">
        <v>30</v>
      </c>
      <c r="V9" s="165" t="s">
        <v>225</v>
      </c>
      <c r="W9" s="199">
        <v>138</v>
      </c>
      <c r="X9" s="165" t="s">
        <v>99</v>
      </c>
      <c r="Y9" s="182"/>
      <c r="Z9" s="182" t="s">
        <v>226</v>
      </c>
      <c r="AA9" s="68"/>
      <c r="AB9" s="68"/>
      <c r="AD9" s="70"/>
      <c r="AE9" s="70"/>
      <c r="AF9" s="70"/>
      <c r="AH9">
        <v>46</v>
      </c>
      <c r="AI9">
        <v>46</v>
      </c>
      <c r="AJ9">
        <v>46</v>
      </c>
      <c r="AK9">
        <v>0</v>
      </c>
      <c r="AL9">
        <v>0</v>
      </c>
      <c r="AM9">
        <v>0</v>
      </c>
      <c r="AN9">
        <v>0</v>
      </c>
      <c r="AO9">
        <v>0</v>
      </c>
      <c r="AP9">
        <v>0</v>
      </c>
      <c r="AQ9">
        <v>0</v>
      </c>
      <c r="AR9">
        <v>0</v>
      </c>
      <c r="AS9">
        <v>0</v>
      </c>
      <c r="AT9">
        <v>0</v>
      </c>
      <c r="AU9">
        <v>0</v>
      </c>
      <c r="AV9">
        <v>0</v>
      </c>
      <c r="AW9">
        <f t="shared" si="0"/>
        <v>138</v>
      </c>
    </row>
    <row r="10" spans="1:49" x14ac:dyDescent="0.25">
      <c r="A10" s="51">
        <v>6</v>
      </c>
      <c r="B10" s="52"/>
      <c r="C10" s="84" t="s">
        <v>97</v>
      </c>
      <c r="D10" s="84" t="s">
        <v>97</v>
      </c>
      <c r="E10" s="84" t="s">
        <v>97</v>
      </c>
      <c r="F10" s="84" t="s">
        <v>97</v>
      </c>
      <c r="G10" s="197"/>
      <c r="H10" s="313"/>
      <c r="I10" s="42">
        <v>326</v>
      </c>
      <c r="J10" s="42">
        <v>10</v>
      </c>
      <c r="K10" s="42">
        <v>316</v>
      </c>
      <c r="L10" s="42"/>
      <c r="M10" s="165"/>
      <c r="N10" s="170" t="s">
        <v>136</v>
      </c>
      <c r="O10" s="170" t="s">
        <v>123</v>
      </c>
      <c r="P10" s="175"/>
      <c r="Q10" s="175"/>
      <c r="R10" s="175"/>
      <c r="S10" s="175"/>
      <c r="T10" s="175"/>
      <c r="U10" s="170" t="s">
        <v>30</v>
      </c>
      <c r="V10" s="170" t="s">
        <v>466</v>
      </c>
      <c r="W10" s="180">
        <v>316</v>
      </c>
      <c r="X10" s="193" t="s">
        <v>98</v>
      </c>
      <c r="Y10" s="166"/>
      <c r="Z10" s="166" t="s">
        <v>467</v>
      </c>
      <c r="AA10" s="301"/>
      <c r="AB10" s="301"/>
      <c r="AD10" s="70"/>
      <c r="AE10" s="70"/>
      <c r="AF10" s="70"/>
      <c r="AM10">
        <v>79</v>
      </c>
      <c r="AN10">
        <v>79</v>
      </c>
      <c r="AO10">
        <v>79</v>
      </c>
      <c r="AP10">
        <v>79</v>
      </c>
      <c r="AW10">
        <f t="shared" si="0"/>
        <v>316</v>
      </c>
    </row>
    <row r="11" spans="1:49" ht="30" x14ac:dyDescent="0.25">
      <c r="A11" s="224">
        <v>7</v>
      </c>
      <c r="B11" s="186"/>
      <c r="C11" s="84" t="s">
        <v>97</v>
      </c>
      <c r="D11" s="84" t="s">
        <v>97</v>
      </c>
      <c r="E11" s="84" t="s">
        <v>97</v>
      </c>
      <c r="F11" s="84" t="s">
        <v>97</v>
      </c>
      <c r="G11" s="100"/>
      <c r="H11" s="104"/>
      <c r="I11" s="100">
        <v>36</v>
      </c>
      <c r="J11" s="100">
        <v>0</v>
      </c>
      <c r="K11" s="100">
        <v>36</v>
      </c>
      <c r="L11" s="104"/>
      <c r="M11" s="210" t="s">
        <v>217</v>
      </c>
      <c r="N11" s="304" t="s">
        <v>138</v>
      </c>
      <c r="O11" s="171" t="s">
        <v>139</v>
      </c>
      <c r="P11" s="104"/>
      <c r="Q11" s="104"/>
      <c r="R11" s="104"/>
      <c r="S11" s="104"/>
      <c r="T11" s="100"/>
      <c r="U11" s="171" t="s">
        <v>439</v>
      </c>
      <c r="V11" s="100">
        <v>0.13</v>
      </c>
      <c r="W11" s="100">
        <v>0</v>
      </c>
      <c r="X11" s="210" t="s">
        <v>99</v>
      </c>
      <c r="Y11" s="168"/>
      <c r="Z11" s="100" t="s">
        <v>30</v>
      </c>
      <c r="AH11" s="123"/>
      <c r="AI11" s="123"/>
      <c r="AJ11" s="123"/>
      <c r="AK11" s="123"/>
      <c r="AL11" s="123"/>
      <c r="AM11" s="123"/>
      <c r="AN11" s="123"/>
      <c r="AO11" s="123"/>
      <c r="AP11" s="123"/>
      <c r="AQ11" s="123"/>
      <c r="AR11" s="123"/>
      <c r="AS11" s="123"/>
      <c r="AT11" s="123"/>
      <c r="AU11" s="123"/>
      <c r="AV11" s="123"/>
      <c r="AW11" s="123">
        <f t="shared" si="0"/>
        <v>0</v>
      </c>
    </row>
    <row r="12" spans="1:49" ht="165" x14ac:dyDescent="0.25">
      <c r="A12" s="51">
        <v>8</v>
      </c>
      <c r="B12" s="52"/>
      <c r="C12" s="84" t="s">
        <v>97</v>
      </c>
      <c r="D12" s="84" t="s">
        <v>97</v>
      </c>
      <c r="E12" s="84" t="s">
        <v>97</v>
      </c>
      <c r="F12" s="84" t="s">
        <v>97</v>
      </c>
      <c r="G12" s="169"/>
      <c r="I12" s="42">
        <v>220</v>
      </c>
      <c r="J12" s="205">
        <v>3</v>
      </c>
      <c r="K12" s="205">
        <v>217</v>
      </c>
      <c r="N12" s="204" t="s">
        <v>138</v>
      </c>
      <c r="O12" s="170" t="s">
        <v>139</v>
      </c>
      <c r="T12" s="42"/>
      <c r="U12" s="206" t="s">
        <v>165</v>
      </c>
      <c r="V12" s="205">
        <v>1.5</v>
      </c>
      <c r="W12" s="205">
        <v>217</v>
      </c>
      <c r="X12" s="193" t="s">
        <v>98</v>
      </c>
      <c r="Y12" s="169"/>
      <c r="Z12" s="169" t="s">
        <v>253</v>
      </c>
      <c r="AH12">
        <v>0</v>
      </c>
      <c r="AI12">
        <v>0</v>
      </c>
      <c r="AJ12">
        <v>0</v>
      </c>
      <c r="AK12">
        <v>0</v>
      </c>
      <c r="AL12">
        <v>108</v>
      </c>
      <c r="AM12">
        <v>109</v>
      </c>
      <c r="AN12">
        <v>0</v>
      </c>
      <c r="AO12">
        <v>0</v>
      </c>
      <c r="AP12">
        <v>0</v>
      </c>
      <c r="AQ12">
        <v>0</v>
      </c>
      <c r="AR12">
        <v>0</v>
      </c>
      <c r="AS12">
        <v>0</v>
      </c>
      <c r="AT12">
        <v>0</v>
      </c>
      <c r="AU12">
        <v>0</v>
      </c>
      <c r="AV12">
        <v>0</v>
      </c>
      <c r="AW12">
        <f t="shared" si="0"/>
        <v>217</v>
      </c>
    </row>
    <row r="13" spans="1:49" ht="75" x14ac:dyDescent="0.25">
      <c r="A13" s="51">
        <v>9</v>
      </c>
      <c r="B13" s="52"/>
      <c r="C13" s="84" t="s">
        <v>97</v>
      </c>
      <c r="D13" s="84" t="s">
        <v>97</v>
      </c>
      <c r="E13" s="84" t="s">
        <v>97</v>
      </c>
      <c r="F13" s="84" t="s">
        <v>97</v>
      </c>
      <c r="G13" s="169"/>
      <c r="I13" s="42">
        <v>288</v>
      </c>
      <c r="J13" s="205">
        <v>0</v>
      </c>
      <c r="K13" s="205">
        <v>288</v>
      </c>
      <c r="M13" s="165" t="s">
        <v>217</v>
      </c>
      <c r="N13" s="42" t="s">
        <v>277</v>
      </c>
      <c r="O13" s="42" t="s">
        <v>139</v>
      </c>
      <c r="S13" s="42"/>
      <c r="T13" s="42"/>
      <c r="U13" s="206" t="s">
        <v>30</v>
      </c>
      <c r="V13" s="42">
        <v>2.37</v>
      </c>
      <c r="W13" s="42">
        <v>288</v>
      </c>
      <c r="X13" s="165" t="s">
        <v>98</v>
      </c>
      <c r="Y13" s="169"/>
      <c r="Z13" s="169" t="s">
        <v>286</v>
      </c>
      <c r="AH13">
        <v>0</v>
      </c>
      <c r="AI13">
        <v>0</v>
      </c>
      <c r="AJ13">
        <v>0</v>
      </c>
      <c r="AK13">
        <v>0</v>
      </c>
      <c r="AL13">
        <v>0</v>
      </c>
      <c r="AM13">
        <v>72</v>
      </c>
      <c r="AN13">
        <v>72</v>
      </c>
      <c r="AO13">
        <v>72</v>
      </c>
      <c r="AP13">
        <v>72</v>
      </c>
      <c r="AQ13">
        <v>0</v>
      </c>
      <c r="AR13">
        <v>0</v>
      </c>
      <c r="AS13">
        <v>0</v>
      </c>
      <c r="AT13">
        <v>0</v>
      </c>
      <c r="AU13">
        <v>0</v>
      </c>
      <c r="AV13">
        <v>0</v>
      </c>
      <c r="AW13">
        <f t="shared" si="0"/>
        <v>288</v>
      </c>
    </row>
    <row r="14" spans="1:49" x14ac:dyDescent="0.25">
      <c r="A14" s="224">
        <v>10</v>
      </c>
      <c r="B14" s="186"/>
      <c r="C14" s="84" t="s">
        <v>97</v>
      </c>
      <c r="D14" s="84" t="s">
        <v>97</v>
      </c>
      <c r="E14" s="84" t="s">
        <v>97</v>
      </c>
      <c r="F14" s="84" t="s">
        <v>97</v>
      </c>
      <c r="G14" s="168"/>
      <c r="H14" s="104"/>
      <c r="I14" s="100">
        <v>43</v>
      </c>
      <c r="J14" s="100">
        <v>0</v>
      </c>
      <c r="K14" s="100">
        <v>43</v>
      </c>
      <c r="L14" s="104"/>
      <c r="M14" s="104"/>
      <c r="N14" s="210" t="s">
        <v>129</v>
      </c>
      <c r="O14" s="171" t="s">
        <v>143</v>
      </c>
      <c r="P14" s="104"/>
      <c r="Q14" s="104"/>
      <c r="R14" s="104"/>
      <c r="S14" s="100"/>
      <c r="T14" s="100"/>
      <c r="U14" s="171" t="s">
        <v>440</v>
      </c>
      <c r="V14" s="100">
        <v>0.14000000000000001</v>
      </c>
      <c r="W14" s="100">
        <v>0</v>
      </c>
      <c r="X14" s="210" t="s">
        <v>98</v>
      </c>
      <c r="Y14" s="168"/>
      <c r="Z14" s="100" t="s">
        <v>30</v>
      </c>
      <c r="AH14" s="123"/>
      <c r="AI14" s="123"/>
      <c r="AJ14" s="123"/>
      <c r="AK14" s="123"/>
      <c r="AL14" s="123"/>
      <c r="AM14" s="123"/>
      <c r="AN14" s="123"/>
      <c r="AO14" s="123"/>
      <c r="AP14" s="123"/>
      <c r="AQ14" s="123"/>
      <c r="AR14" s="123"/>
      <c r="AS14" s="123"/>
      <c r="AT14" s="123"/>
      <c r="AU14" s="123"/>
      <c r="AV14" s="123"/>
      <c r="AW14" s="123">
        <f t="shared" si="0"/>
        <v>0</v>
      </c>
    </row>
    <row r="15" spans="1:49" ht="120" x14ac:dyDescent="0.25">
      <c r="A15" s="51">
        <v>11</v>
      </c>
      <c r="B15" s="52"/>
      <c r="C15" s="84" t="s">
        <v>97</v>
      </c>
      <c r="D15" s="84" t="s">
        <v>97</v>
      </c>
      <c r="E15" s="84" t="s">
        <v>97</v>
      </c>
      <c r="F15" s="84" t="s">
        <v>97</v>
      </c>
      <c r="G15" s="169"/>
      <c r="I15" s="42">
        <v>106</v>
      </c>
      <c r="J15" s="42">
        <v>0</v>
      </c>
      <c r="K15" s="42">
        <v>106</v>
      </c>
      <c r="M15" s="165" t="s">
        <v>217</v>
      </c>
      <c r="N15" s="207" t="s">
        <v>149</v>
      </c>
      <c r="O15" s="170" t="s">
        <v>150</v>
      </c>
      <c r="S15" s="42"/>
      <c r="T15" s="42"/>
      <c r="U15" s="42">
        <v>0</v>
      </c>
      <c r="V15" s="42">
        <v>1.7</v>
      </c>
      <c r="W15" s="180">
        <v>106</v>
      </c>
      <c r="X15" s="193" t="s">
        <v>99</v>
      </c>
      <c r="Y15" s="42"/>
      <c r="Z15" s="169" t="s">
        <v>427</v>
      </c>
      <c r="AH15">
        <v>0</v>
      </c>
      <c r="AI15">
        <v>0</v>
      </c>
      <c r="AJ15">
        <v>0</v>
      </c>
      <c r="AK15">
        <v>53</v>
      </c>
      <c r="AL15">
        <v>53</v>
      </c>
      <c r="AM15">
        <v>0</v>
      </c>
      <c r="AN15">
        <v>0</v>
      </c>
      <c r="AO15">
        <v>0</v>
      </c>
      <c r="AP15">
        <v>0</v>
      </c>
      <c r="AQ15">
        <v>0</v>
      </c>
      <c r="AR15">
        <v>0</v>
      </c>
      <c r="AS15">
        <v>0</v>
      </c>
      <c r="AT15">
        <v>0</v>
      </c>
      <c r="AU15">
        <v>0</v>
      </c>
      <c r="AV15">
        <v>0</v>
      </c>
      <c r="AW15">
        <f t="shared" si="0"/>
        <v>106</v>
      </c>
    </row>
    <row r="16" spans="1:49" ht="45" x14ac:dyDescent="0.25">
      <c r="A16" s="51">
        <v>12</v>
      </c>
      <c r="B16" s="295"/>
      <c r="C16" s="84" t="s">
        <v>97</v>
      </c>
      <c r="D16" s="84" t="s">
        <v>97</v>
      </c>
      <c r="E16" s="84" t="s">
        <v>97</v>
      </c>
      <c r="F16" s="84" t="s">
        <v>97</v>
      </c>
      <c r="G16" s="247"/>
      <c r="H16" s="73"/>
      <c r="I16" s="205">
        <v>96</v>
      </c>
      <c r="J16" s="205">
        <v>0</v>
      </c>
      <c r="K16" s="205">
        <v>96</v>
      </c>
      <c r="L16" s="73"/>
      <c r="M16" s="73"/>
      <c r="N16" s="205" t="s">
        <v>333</v>
      </c>
      <c r="O16" s="206" t="s">
        <v>156</v>
      </c>
      <c r="P16" s="73"/>
      <c r="Q16" s="73"/>
      <c r="R16" s="73"/>
      <c r="S16" s="205"/>
      <c r="T16" s="205"/>
      <c r="U16" s="206" t="s">
        <v>442</v>
      </c>
      <c r="V16" s="205">
        <v>0.08</v>
      </c>
      <c r="W16" s="205">
        <v>96</v>
      </c>
      <c r="X16" s="293" t="s">
        <v>98</v>
      </c>
      <c r="Y16" s="247"/>
      <c r="Z16" s="247" t="s">
        <v>559</v>
      </c>
      <c r="AH16">
        <v>0</v>
      </c>
      <c r="AI16">
        <v>0</v>
      </c>
      <c r="AJ16">
        <v>0</v>
      </c>
      <c r="AK16">
        <v>0</v>
      </c>
      <c r="AL16">
        <v>0</v>
      </c>
      <c r="AM16">
        <v>48</v>
      </c>
      <c r="AN16">
        <v>48</v>
      </c>
      <c r="AO16">
        <v>0</v>
      </c>
      <c r="AP16">
        <v>0</v>
      </c>
      <c r="AQ16">
        <v>0</v>
      </c>
      <c r="AR16">
        <v>0</v>
      </c>
      <c r="AS16">
        <v>0</v>
      </c>
      <c r="AT16">
        <v>0</v>
      </c>
      <c r="AU16">
        <v>0</v>
      </c>
      <c r="AV16">
        <v>0</v>
      </c>
      <c r="AW16">
        <f t="shared" si="0"/>
        <v>96</v>
      </c>
    </row>
    <row r="17" spans="1:49" x14ac:dyDescent="0.25">
      <c r="A17" s="224">
        <v>13</v>
      </c>
      <c r="B17" s="186"/>
      <c r="C17" s="84" t="s">
        <v>97</v>
      </c>
      <c r="D17" s="84" t="s">
        <v>97</v>
      </c>
      <c r="E17" s="84" t="s">
        <v>97</v>
      </c>
      <c r="F17" s="84" t="s">
        <v>97</v>
      </c>
      <c r="G17" s="168"/>
      <c r="H17" s="104"/>
      <c r="I17" s="100">
        <v>215</v>
      </c>
      <c r="J17" s="100">
        <v>0</v>
      </c>
      <c r="K17" s="100">
        <v>215</v>
      </c>
      <c r="L17" s="104"/>
      <c r="M17" s="104"/>
      <c r="N17" s="100" t="s">
        <v>333</v>
      </c>
      <c r="O17" s="171" t="s">
        <v>156</v>
      </c>
      <c r="P17" s="104"/>
      <c r="Q17" s="104"/>
      <c r="R17" s="104"/>
      <c r="S17" s="100"/>
      <c r="T17" s="100"/>
      <c r="U17" s="171" t="s">
        <v>429</v>
      </c>
      <c r="V17" s="100">
        <v>0.35</v>
      </c>
      <c r="W17" s="100">
        <v>0</v>
      </c>
      <c r="X17" s="274" t="s">
        <v>99</v>
      </c>
      <c r="Y17" s="168"/>
      <c r="Z17" s="168" t="s">
        <v>30</v>
      </c>
      <c r="AH17" s="123"/>
      <c r="AI17" s="123"/>
      <c r="AJ17" s="123"/>
      <c r="AK17" s="123"/>
      <c r="AL17" s="123"/>
      <c r="AM17" s="123"/>
      <c r="AN17" s="123"/>
      <c r="AO17" s="123"/>
      <c r="AP17" s="123"/>
      <c r="AQ17" s="123"/>
      <c r="AR17" s="123"/>
      <c r="AS17" s="123"/>
      <c r="AT17" s="123"/>
      <c r="AU17" s="123"/>
      <c r="AV17" s="123"/>
      <c r="AW17" s="123">
        <f t="shared" si="0"/>
        <v>0</v>
      </c>
    </row>
    <row r="18" spans="1:49" x14ac:dyDescent="0.25">
      <c r="AC18" s="2" t="s">
        <v>78</v>
      </c>
      <c r="AD18" s="149"/>
      <c r="AE18" s="149"/>
      <c r="AF18" s="149"/>
      <c r="AG18" s="112"/>
      <c r="AH18" s="2">
        <f>SUM(AH5:AH17)</f>
        <v>46</v>
      </c>
      <c r="AI18" s="2">
        <f t="shared" ref="AI18:AV18" si="1">SUM(AI5:AI17)</f>
        <v>46</v>
      </c>
      <c r="AJ18" s="2">
        <f t="shared" si="1"/>
        <v>135</v>
      </c>
      <c r="AK18" s="2">
        <f t="shared" si="1"/>
        <v>142</v>
      </c>
      <c r="AL18" s="2">
        <f t="shared" si="1"/>
        <v>312</v>
      </c>
      <c r="AM18" s="2">
        <f t="shared" si="1"/>
        <v>366</v>
      </c>
      <c r="AN18" s="2">
        <f t="shared" si="1"/>
        <v>260</v>
      </c>
      <c r="AO18" s="2">
        <f t="shared" si="1"/>
        <v>151</v>
      </c>
      <c r="AP18" s="2">
        <f t="shared" si="1"/>
        <v>151</v>
      </c>
      <c r="AQ18" s="2">
        <f t="shared" si="1"/>
        <v>0</v>
      </c>
      <c r="AR18" s="2">
        <f t="shared" si="1"/>
        <v>0</v>
      </c>
      <c r="AS18" s="2">
        <f t="shared" si="1"/>
        <v>0</v>
      </c>
      <c r="AT18" s="2">
        <f t="shared" si="1"/>
        <v>0</v>
      </c>
      <c r="AU18" s="2">
        <f t="shared" si="1"/>
        <v>0</v>
      </c>
      <c r="AV18" s="2">
        <f t="shared" si="1"/>
        <v>0</v>
      </c>
      <c r="AW18">
        <f t="shared" si="0"/>
        <v>1609</v>
      </c>
    </row>
    <row r="19" spans="1:49" x14ac:dyDescent="0.25">
      <c r="AW19">
        <f t="shared" si="0"/>
        <v>0</v>
      </c>
    </row>
    <row r="20" spans="1:49" x14ac:dyDescent="0.25">
      <c r="AW20">
        <f t="shared" si="0"/>
        <v>0</v>
      </c>
    </row>
    <row r="21" spans="1:49" x14ac:dyDescent="0.25">
      <c r="AW21">
        <f t="shared" si="0"/>
        <v>0</v>
      </c>
    </row>
    <row r="22" spans="1:49" x14ac:dyDescent="0.25">
      <c r="AW22">
        <f t="shared" si="0"/>
        <v>0</v>
      </c>
    </row>
    <row r="23" spans="1:49" x14ac:dyDescent="0.25">
      <c r="AW23">
        <f t="shared" si="0"/>
        <v>0</v>
      </c>
    </row>
    <row r="24" spans="1:49" x14ac:dyDescent="0.25">
      <c r="AW24">
        <f t="shared" si="0"/>
        <v>0</v>
      </c>
    </row>
    <row r="25" spans="1:49" x14ac:dyDescent="0.25">
      <c r="AW25">
        <f t="shared" si="0"/>
        <v>0</v>
      </c>
    </row>
    <row r="26" spans="1:49" x14ac:dyDescent="0.25">
      <c r="AW26">
        <f t="shared" si="0"/>
        <v>0</v>
      </c>
    </row>
    <row r="27" spans="1:49" x14ac:dyDescent="0.25">
      <c r="AW27">
        <f t="shared" si="0"/>
        <v>0</v>
      </c>
    </row>
    <row r="28" spans="1:49" x14ac:dyDescent="0.25">
      <c r="AW28">
        <f t="shared" si="0"/>
        <v>0</v>
      </c>
    </row>
    <row r="29" spans="1:49" x14ac:dyDescent="0.25">
      <c r="AW29">
        <f t="shared" si="0"/>
        <v>0</v>
      </c>
    </row>
    <row r="30" spans="1:49" x14ac:dyDescent="0.25">
      <c r="AW30">
        <f t="shared" si="0"/>
        <v>0</v>
      </c>
    </row>
    <row r="31" spans="1:49" x14ac:dyDescent="0.25">
      <c r="AW31">
        <f t="shared" si="0"/>
        <v>0</v>
      </c>
    </row>
    <row r="32" spans="1:49" x14ac:dyDescent="0.25">
      <c r="AW32">
        <f t="shared" si="0"/>
        <v>0</v>
      </c>
    </row>
    <row r="33" spans="49:49" x14ac:dyDescent="0.25">
      <c r="AW33">
        <f t="shared" si="0"/>
        <v>0</v>
      </c>
    </row>
    <row r="34" spans="49:49" x14ac:dyDescent="0.25">
      <c r="AW34">
        <f t="shared" si="0"/>
        <v>0</v>
      </c>
    </row>
    <row r="35" spans="49:49" x14ac:dyDescent="0.25">
      <c r="AW35">
        <f t="shared" si="0"/>
        <v>0</v>
      </c>
    </row>
    <row r="36" spans="49:49" x14ac:dyDescent="0.25">
      <c r="AW36">
        <f t="shared" si="0"/>
        <v>0</v>
      </c>
    </row>
    <row r="37" spans="49:49" x14ac:dyDescent="0.25">
      <c r="AW37">
        <f t="shared" si="0"/>
        <v>0</v>
      </c>
    </row>
    <row r="38" spans="49:49" x14ac:dyDescent="0.25">
      <c r="AW38">
        <f t="shared" si="0"/>
        <v>0</v>
      </c>
    </row>
    <row r="39" spans="49:49" x14ac:dyDescent="0.25">
      <c r="AW39">
        <f t="shared" si="0"/>
        <v>0</v>
      </c>
    </row>
    <row r="40" spans="49:49" x14ac:dyDescent="0.25">
      <c r="AW40">
        <f t="shared" si="0"/>
        <v>0</v>
      </c>
    </row>
    <row r="41" spans="49:49" x14ac:dyDescent="0.25">
      <c r="AW41">
        <f t="shared" si="0"/>
        <v>0</v>
      </c>
    </row>
    <row r="42" spans="49:49" x14ac:dyDescent="0.25">
      <c r="AW42">
        <f t="shared" si="0"/>
        <v>0</v>
      </c>
    </row>
    <row r="43" spans="49:49" x14ac:dyDescent="0.25">
      <c r="AW43">
        <f t="shared" si="0"/>
        <v>0</v>
      </c>
    </row>
    <row r="44" spans="49:49" x14ac:dyDescent="0.25">
      <c r="AW44">
        <f t="shared" si="0"/>
        <v>0</v>
      </c>
    </row>
    <row r="45" spans="49:49" x14ac:dyDescent="0.25">
      <c r="AW45">
        <f t="shared" si="0"/>
        <v>0</v>
      </c>
    </row>
    <row r="46" spans="49:49" x14ac:dyDescent="0.25">
      <c r="AW46">
        <f t="shared" si="0"/>
        <v>0</v>
      </c>
    </row>
    <row r="47" spans="49:49" x14ac:dyDescent="0.25">
      <c r="AW47">
        <f t="shared" si="0"/>
        <v>0</v>
      </c>
    </row>
    <row r="48" spans="49:49" x14ac:dyDescent="0.25">
      <c r="AW48">
        <f t="shared" si="0"/>
        <v>0</v>
      </c>
    </row>
    <row r="49" spans="49:52" x14ac:dyDescent="0.25">
      <c r="AW49">
        <f t="shared" si="0"/>
        <v>0</v>
      </c>
    </row>
    <row r="50" spans="49:52" x14ac:dyDescent="0.25">
      <c r="AW50">
        <f t="shared" si="0"/>
        <v>0</v>
      </c>
    </row>
    <row r="51" spans="49:52" x14ac:dyDescent="0.25">
      <c r="AW51">
        <f t="shared" si="0"/>
        <v>0</v>
      </c>
    </row>
    <row r="52" spans="49:52" x14ac:dyDescent="0.25">
      <c r="AW52">
        <f t="shared" si="0"/>
        <v>0</v>
      </c>
    </row>
    <row r="53" spans="49:52" x14ac:dyDescent="0.25">
      <c r="AW53">
        <f t="shared" si="0"/>
        <v>0</v>
      </c>
    </row>
    <row r="54" spans="49:52" x14ac:dyDescent="0.25">
      <c r="AW54">
        <f t="shared" si="0"/>
        <v>0</v>
      </c>
    </row>
    <row r="55" spans="49:52" x14ac:dyDescent="0.25">
      <c r="AW55">
        <f t="shared" si="0"/>
        <v>0</v>
      </c>
    </row>
    <row r="56" spans="49:52" x14ac:dyDescent="0.25">
      <c r="AW56">
        <f t="shared" si="0"/>
        <v>0</v>
      </c>
    </row>
    <row r="57" spans="49:52" x14ac:dyDescent="0.25">
      <c r="AW57">
        <f t="shared" si="0"/>
        <v>0</v>
      </c>
    </row>
    <row r="58" spans="49:52" x14ac:dyDescent="0.25">
      <c r="AW58">
        <f t="shared" si="0"/>
        <v>0</v>
      </c>
    </row>
    <row r="62" spans="49:52" x14ac:dyDescent="0.25">
      <c r="AY62" t="s">
        <v>114</v>
      </c>
      <c r="AZ62">
        <v>185</v>
      </c>
    </row>
    <row r="63" spans="49:52" x14ac:dyDescent="0.25">
      <c r="AY63" t="s">
        <v>123</v>
      </c>
      <c r="AZ63">
        <v>717</v>
      </c>
    </row>
    <row r="64" spans="49:52" x14ac:dyDescent="0.25">
      <c r="AY64" t="s">
        <v>139</v>
      </c>
      <c r="AZ64">
        <v>505</v>
      </c>
    </row>
    <row r="65" spans="51:52" x14ac:dyDescent="0.25">
      <c r="AY65" t="s">
        <v>143</v>
      </c>
      <c r="AZ65">
        <v>0</v>
      </c>
    </row>
    <row r="66" spans="51:52" x14ac:dyDescent="0.25">
      <c r="AY66" t="s">
        <v>150</v>
      </c>
      <c r="AZ66">
        <v>106</v>
      </c>
    </row>
    <row r="67" spans="51:52" x14ac:dyDescent="0.25">
      <c r="AY67" t="s">
        <v>560</v>
      </c>
      <c r="AZ67">
        <v>0</v>
      </c>
    </row>
    <row r="68" spans="51:52" x14ac:dyDescent="0.25">
      <c r="AY68" t="s">
        <v>156</v>
      </c>
      <c r="AZ68">
        <v>96</v>
      </c>
    </row>
  </sheetData>
  <autoFilter ref="O1:O58" xr:uid="{9A6CB6C9-C428-40F2-9BCB-D84F72C37683}"/>
  <mergeCells count="1">
    <mergeCell ref="I3:K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DD00F1-49A1-48B7-B6EB-8E2087F9D5D5}">
  <sheetPr>
    <tabColor rgb="FFFFC000"/>
  </sheetPr>
  <dimension ref="A1:BC30"/>
  <sheetViews>
    <sheetView zoomScale="69" zoomScaleNormal="69" workbookViewId="0">
      <pane ySplit="4" topLeftCell="A5" activePane="bottomLeft" state="frozen"/>
      <selection pane="bottomLeft" activeCell="AC6" sqref="AC6"/>
    </sheetView>
  </sheetViews>
  <sheetFormatPr defaultRowHeight="15" x14ac:dyDescent="0.25"/>
  <cols>
    <col min="1" max="1" width="22" customWidth="1"/>
    <col min="2" max="2" width="23.28515625" customWidth="1"/>
    <col min="3" max="3" width="9.140625" style="70"/>
    <col min="4" max="4" width="12" style="70" customWidth="1"/>
    <col min="5" max="5" width="16.42578125" style="70" customWidth="1"/>
    <col min="6" max="6" width="14" style="70" customWidth="1"/>
    <col min="7" max="7" width="31.140625" customWidth="1"/>
    <col min="8" max="8" width="41" customWidth="1"/>
    <col min="9" max="9" width="18.5703125" customWidth="1"/>
    <col min="10" max="10" width="16.42578125" customWidth="1"/>
    <col min="11" max="11" width="18.7109375" customWidth="1"/>
    <col min="12" max="15" width="22.5703125" customWidth="1"/>
    <col min="16" max="16" width="18.85546875" customWidth="1"/>
    <col min="17" max="17" width="17.28515625" bestFit="1" customWidth="1"/>
    <col min="18" max="18" width="25.85546875" bestFit="1" customWidth="1"/>
    <col min="19" max="19" width="10.28515625" bestFit="1" customWidth="1"/>
    <col min="20" max="20" width="11.5703125" bestFit="1" customWidth="1"/>
    <col min="22" max="22" width="35.28515625" bestFit="1" customWidth="1"/>
    <col min="23" max="23" width="36.140625" bestFit="1" customWidth="1"/>
    <col min="24" max="24" width="61.42578125" bestFit="1" customWidth="1"/>
    <col min="25" max="25" width="22.42578125" customWidth="1"/>
    <col min="26" max="26" width="44" bestFit="1" customWidth="1"/>
    <col min="27" max="27" width="44.42578125" bestFit="1" customWidth="1"/>
    <col min="28" max="29" width="29.5703125" customWidth="1"/>
    <col min="30" max="30" width="3.140625" style="66" customWidth="1"/>
    <col min="31" max="31" width="3.28515625" style="66" customWidth="1"/>
    <col min="32" max="32" width="3.140625" style="66" customWidth="1"/>
    <col min="33" max="33" width="22" customWidth="1"/>
    <col min="34" max="36" width="9.140625" style="74"/>
    <col min="37" max="37" width="9.140625" style="110"/>
    <col min="53" max="53" width="13" customWidth="1"/>
    <col min="54" max="54" width="12" customWidth="1"/>
  </cols>
  <sheetData>
    <row r="1" spans="1:55" x14ac:dyDescent="0.25">
      <c r="B1" s="41"/>
      <c r="C1" s="82"/>
      <c r="D1" s="82"/>
    </row>
    <row r="2" spans="1:55" ht="15.75" thickBot="1" x14ac:dyDescent="0.3"/>
    <row r="3" spans="1:55" ht="15.75" thickBot="1" x14ac:dyDescent="0.3">
      <c r="B3" s="53"/>
      <c r="I3" s="412" t="s">
        <v>100</v>
      </c>
      <c r="J3" s="412"/>
      <c r="K3" s="412"/>
      <c r="AG3" s="44"/>
      <c r="AH3" s="130" t="s">
        <v>1</v>
      </c>
      <c r="AI3" s="130" t="s">
        <v>2</v>
      </c>
      <c r="AJ3" s="131" t="s">
        <v>3</v>
      </c>
      <c r="AK3" s="135" t="s">
        <v>4</v>
      </c>
      <c r="AL3" s="136" t="s">
        <v>5</v>
      </c>
      <c r="AM3" s="136" t="s">
        <v>6</v>
      </c>
      <c r="AN3" s="136" t="s">
        <v>7</v>
      </c>
      <c r="AO3" s="136" t="s">
        <v>8</v>
      </c>
      <c r="AP3" s="136" t="s">
        <v>9</v>
      </c>
      <c r="AQ3" s="137" t="s">
        <v>10</v>
      </c>
      <c r="AR3" s="137" t="s">
        <v>11</v>
      </c>
      <c r="AS3" s="137" t="s">
        <v>12</v>
      </c>
      <c r="AT3" s="137" t="s">
        <v>13</v>
      </c>
      <c r="AU3" s="137" t="s">
        <v>14</v>
      </c>
      <c r="AV3" s="144" t="s">
        <v>15</v>
      </c>
      <c r="AW3" s="144" t="s">
        <v>16</v>
      </c>
      <c r="AX3" s="144" t="s">
        <v>17</v>
      </c>
      <c r="AY3" s="144" t="s">
        <v>18</v>
      </c>
      <c r="AZ3" s="144" t="s">
        <v>387</v>
      </c>
    </row>
    <row r="4" spans="1:55" ht="15.75" thickBot="1" x14ac:dyDescent="0.3">
      <c r="A4" s="394" t="s">
        <v>561</v>
      </c>
      <c r="B4" s="25" t="s">
        <v>48</v>
      </c>
      <c r="C4" s="83" t="s">
        <v>49</v>
      </c>
      <c r="D4" s="83" t="s">
        <v>50</v>
      </c>
      <c r="E4" s="83" t="s">
        <v>51</v>
      </c>
      <c r="F4" s="83" t="s">
        <v>52</v>
      </c>
      <c r="G4" s="27" t="s">
        <v>54</v>
      </c>
      <c r="H4" s="27" t="s">
        <v>55</v>
      </c>
      <c r="I4" s="28" t="s">
        <v>82</v>
      </c>
      <c r="J4" s="28" t="s">
        <v>83</v>
      </c>
      <c r="K4" s="28" t="s">
        <v>84</v>
      </c>
      <c r="L4" s="29" t="s">
        <v>85</v>
      </c>
      <c r="M4" s="29" t="s">
        <v>189</v>
      </c>
      <c r="N4" s="29" t="s">
        <v>191</v>
      </c>
      <c r="O4" s="29" t="s">
        <v>86</v>
      </c>
      <c r="P4" s="29" t="s">
        <v>60</v>
      </c>
      <c r="Q4" s="26" t="s">
        <v>61</v>
      </c>
      <c r="R4" s="26" t="s">
        <v>62</v>
      </c>
      <c r="S4" s="26" t="s">
        <v>63</v>
      </c>
      <c r="T4" s="26" t="s">
        <v>64</v>
      </c>
      <c r="U4" s="26" t="s">
        <v>65</v>
      </c>
      <c r="V4" s="26" t="s">
        <v>66</v>
      </c>
      <c r="W4" s="26" t="s">
        <v>67</v>
      </c>
      <c r="X4" s="26" t="s">
        <v>161</v>
      </c>
      <c r="Y4" s="26" t="s">
        <v>68</v>
      </c>
      <c r="Z4" s="26" t="s">
        <v>171</v>
      </c>
      <c r="AA4" s="26" t="s">
        <v>96</v>
      </c>
      <c r="AB4" s="29" t="s">
        <v>72</v>
      </c>
      <c r="AC4" s="29" t="s">
        <v>111</v>
      </c>
      <c r="AD4" s="67"/>
      <c r="AE4" s="67"/>
      <c r="AF4" s="67"/>
      <c r="AG4" s="47" t="s">
        <v>19</v>
      </c>
      <c r="AH4" s="132">
        <v>-3</v>
      </c>
      <c r="AI4" s="133">
        <v>-2</v>
      </c>
      <c r="AJ4" s="134">
        <v>-1</v>
      </c>
      <c r="AK4" s="135">
        <v>0</v>
      </c>
      <c r="AL4" s="136">
        <v>1</v>
      </c>
      <c r="AM4" s="136">
        <v>2</v>
      </c>
      <c r="AN4" s="136">
        <v>3</v>
      </c>
      <c r="AO4" s="136">
        <v>4</v>
      </c>
      <c r="AP4" s="136">
        <v>5</v>
      </c>
      <c r="AQ4" s="137">
        <v>6</v>
      </c>
      <c r="AR4" s="137">
        <v>7</v>
      </c>
      <c r="AS4" s="137">
        <v>8</v>
      </c>
      <c r="AT4" s="137">
        <v>9</v>
      </c>
      <c r="AU4" s="137">
        <v>10</v>
      </c>
      <c r="AV4" s="144">
        <v>11</v>
      </c>
      <c r="AW4" s="144">
        <v>12</v>
      </c>
      <c r="AX4" s="144">
        <v>13</v>
      </c>
      <c r="AY4" s="144">
        <v>14</v>
      </c>
      <c r="AZ4" s="144">
        <v>15</v>
      </c>
      <c r="BA4" s="49" t="s">
        <v>227</v>
      </c>
    </row>
    <row r="5" spans="1:55" x14ac:dyDescent="0.25">
      <c r="A5" s="51">
        <v>1</v>
      </c>
      <c r="B5" s="30"/>
      <c r="C5" s="84" t="s">
        <v>97</v>
      </c>
      <c r="D5" s="84" t="s">
        <v>97</v>
      </c>
      <c r="E5" s="84" t="s">
        <v>97</v>
      </c>
      <c r="F5" s="84" t="s">
        <v>97</v>
      </c>
      <c r="G5" s="32"/>
      <c r="H5" s="22"/>
      <c r="I5" s="33">
        <v>318</v>
      </c>
      <c r="J5" s="33">
        <v>0</v>
      </c>
      <c r="K5" s="33">
        <v>318</v>
      </c>
      <c r="L5" s="42" t="s">
        <v>190</v>
      </c>
      <c r="M5" s="42">
        <v>4</v>
      </c>
      <c r="N5" s="42">
        <v>177</v>
      </c>
      <c r="O5" s="42">
        <v>173</v>
      </c>
      <c r="P5" s="23"/>
      <c r="Q5" s="23" t="s">
        <v>76</v>
      </c>
      <c r="R5" s="23" t="s">
        <v>123</v>
      </c>
      <c r="S5" s="21"/>
      <c r="T5" s="21"/>
      <c r="U5" s="21"/>
      <c r="V5" s="21"/>
      <c r="W5" s="21"/>
      <c r="X5" s="23" t="s">
        <v>165</v>
      </c>
      <c r="Y5" s="23" t="s">
        <v>192</v>
      </c>
      <c r="Z5" s="23" t="s">
        <v>193</v>
      </c>
      <c r="AA5" s="23" t="s">
        <v>98</v>
      </c>
      <c r="AB5" s="24"/>
      <c r="AC5" s="24" t="s">
        <v>563</v>
      </c>
      <c r="AD5" s="68"/>
      <c r="AE5" s="68"/>
      <c r="AF5" s="68"/>
      <c r="AH5" s="70"/>
      <c r="AI5" s="70"/>
      <c r="AJ5" s="70"/>
      <c r="AL5">
        <v>0</v>
      </c>
      <c r="AM5">
        <v>0</v>
      </c>
      <c r="AN5">
        <v>0</v>
      </c>
      <c r="AO5">
        <v>0</v>
      </c>
      <c r="AP5">
        <v>0</v>
      </c>
      <c r="AQ5">
        <v>43</v>
      </c>
      <c r="AR5">
        <v>43</v>
      </c>
      <c r="AS5">
        <v>43</v>
      </c>
      <c r="AT5">
        <v>44</v>
      </c>
      <c r="AU5">
        <v>0</v>
      </c>
      <c r="AV5">
        <v>0</v>
      </c>
      <c r="AW5">
        <v>0</v>
      </c>
      <c r="AX5">
        <v>0</v>
      </c>
      <c r="AY5">
        <v>0</v>
      </c>
      <c r="AZ5">
        <v>0</v>
      </c>
      <c r="BA5">
        <f>SUM(AL5:AZ5)</f>
        <v>173</v>
      </c>
    </row>
    <row r="6" spans="1:55" x14ac:dyDescent="0.25">
      <c r="A6" s="224">
        <v>2</v>
      </c>
      <c r="B6" s="107"/>
      <c r="C6" s="84" t="s">
        <v>97</v>
      </c>
      <c r="D6" s="84" t="s">
        <v>97</v>
      </c>
      <c r="E6" s="84" t="s">
        <v>97</v>
      </c>
      <c r="F6" s="84" t="s">
        <v>97</v>
      </c>
      <c r="G6" s="108"/>
      <c r="H6" s="99"/>
      <c r="I6" s="109">
        <v>448</v>
      </c>
      <c r="J6" s="109">
        <v>0</v>
      </c>
      <c r="K6" s="109">
        <v>448</v>
      </c>
      <c r="L6" s="100" t="s">
        <v>204</v>
      </c>
      <c r="M6" s="100">
        <v>0</v>
      </c>
      <c r="N6" s="100">
        <v>179</v>
      </c>
      <c r="O6" s="100">
        <v>179</v>
      </c>
      <c r="P6" s="101"/>
      <c r="Q6" s="101" t="s">
        <v>126</v>
      </c>
      <c r="R6" s="101" t="s">
        <v>123</v>
      </c>
      <c r="S6" s="102"/>
      <c r="T6" s="102"/>
      <c r="U6" s="102"/>
      <c r="V6" s="102"/>
      <c r="W6" s="102"/>
      <c r="X6" s="101" t="s">
        <v>206</v>
      </c>
      <c r="Y6" s="101" t="s">
        <v>205</v>
      </c>
      <c r="Z6" s="101" t="s">
        <v>165</v>
      </c>
      <c r="AA6" s="101" t="s">
        <v>99</v>
      </c>
      <c r="AB6" s="106"/>
      <c r="AC6" s="106" t="s">
        <v>30</v>
      </c>
      <c r="AD6" s="68"/>
      <c r="AE6" s="68"/>
      <c r="AF6" s="68"/>
      <c r="AH6" s="70"/>
      <c r="AI6" s="70"/>
      <c r="AJ6" s="70"/>
      <c r="AL6" s="123">
        <v>0</v>
      </c>
      <c r="AM6" s="123"/>
      <c r="AN6" s="123"/>
      <c r="AO6" s="123"/>
      <c r="AP6" s="123"/>
      <c r="AQ6" s="123"/>
      <c r="AR6" s="123"/>
      <c r="AS6" s="123"/>
      <c r="AT6" s="123"/>
      <c r="AU6" s="123"/>
      <c r="AV6" s="123"/>
      <c r="AW6" s="123"/>
      <c r="AX6" s="123"/>
      <c r="AY6" s="123"/>
      <c r="AZ6" s="123"/>
      <c r="BA6" s="123">
        <f t="shared" ref="BA6:BA30" si="0">SUM(AL6:AZ6)</f>
        <v>0</v>
      </c>
    </row>
    <row r="7" spans="1:55" x14ac:dyDescent="0.25">
      <c r="B7" s="34"/>
      <c r="C7" s="84"/>
      <c r="D7" s="84"/>
      <c r="E7" s="84"/>
      <c r="F7" s="84"/>
      <c r="G7" s="36"/>
      <c r="H7" s="22"/>
      <c r="I7" s="37"/>
      <c r="J7" s="37"/>
      <c r="K7" s="37"/>
      <c r="L7" s="42"/>
      <c r="M7" s="42"/>
      <c r="N7" s="42"/>
      <c r="O7" s="42"/>
      <c r="P7" s="23"/>
      <c r="Q7" s="23"/>
      <c r="R7" s="23"/>
      <c r="S7" s="21"/>
      <c r="T7" s="21"/>
      <c r="U7" s="21"/>
      <c r="V7" s="21"/>
      <c r="W7" s="21"/>
      <c r="X7" s="23"/>
      <c r="Y7" s="23"/>
      <c r="Z7" s="23"/>
      <c r="AA7" s="23"/>
      <c r="AB7" s="24"/>
      <c r="AC7" s="24"/>
      <c r="AD7" s="68"/>
      <c r="AE7" s="68"/>
      <c r="AF7" s="68"/>
      <c r="AG7" s="2" t="s">
        <v>78</v>
      </c>
      <c r="AH7" s="75"/>
      <c r="AI7" s="75"/>
      <c r="AJ7" s="75"/>
      <c r="AK7" s="112"/>
      <c r="AL7" s="2">
        <f>SUM(AL5:AL6)</f>
        <v>0</v>
      </c>
      <c r="AM7" s="2">
        <f t="shared" ref="AM7:AZ7" si="1">SUM(AM5:AM6)</f>
        <v>0</v>
      </c>
      <c r="AN7" s="2">
        <f t="shared" si="1"/>
        <v>0</v>
      </c>
      <c r="AO7" s="2">
        <f t="shared" si="1"/>
        <v>0</v>
      </c>
      <c r="AP7" s="2">
        <f t="shared" si="1"/>
        <v>0</v>
      </c>
      <c r="AQ7" s="2">
        <f t="shared" si="1"/>
        <v>43</v>
      </c>
      <c r="AR7" s="2">
        <f t="shared" si="1"/>
        <v>43</v>
      </c>
      <c r="AS7" s="2">
        <f t="shared" si="1"/>
        <v>43</v>
      </c>
      <c r="AT7" s="2">
        <f t="shared" si="1"/>
        <v>44</v>
      </c>
      <c r="AU7" s="2">
        <f t="shared" si="1"/>
        <v>0</v>
      </c>
      <c r="AV7" s="2">
        <f t="shared" si="1"/>
        <v>0</v>
      </c>
      <c r="AW7" s="2">
        <f t="shared" si="1"/>
        <v>0</v>
      </c>
      <c r="AX7" s="2">
        <f t="shared" si="1"/>
        <v>0</v>
      </c>
      <c r="AY7" s="2">
        <f t="shared" si="1"/>
        <v>0</v>
      </c>
      <c r="AZ7" s="2">
        <f t="shared" si="1"/>
        <v>0</v>
      </c>
      <c r="BA7">
        <f t="shared" si="0"/>
        <v>173</v>
      </c>
    </row>
    <row r="8" spans="1:55" x14ac:dyDescent="0.25">
      <c r="B8" s="34"/>
      <c r="C8" s="84"/>
      <c r="D8" s="84"/>
      <c r="E8" s="84"/>
      <c r="F8" s="84"/>
      <c r="G8" s="36"/>
      <c r="H8" s="22"/>
      <c r="I8" s="37"/>
      <c r="J8" s="37"/>
      <c r="K8" s="37"/>
      <c r="L8" s="42"/>
      <c r="M8" s="42"/>
      <c r="N8" s="42"/>
      <c r="O8" s="42"/>
      <c r="P8" s="23"/>
      <c r="Q8" s="23"/>
      <c r="R8" s="23"/>
      <c r="S8" s="21"/>
      <c r="T8" s="21"/>
      <c r="U8" s="21"/>
      <c r="V8" s="21"/>
      <c r="W8" s="21"/>
      <c r="X8" s="23"/>
      <c r="Y8" s="23"/>
      <c r="Z8" s="23"/>
      <c r="AA8" s="23"/>
      <c r="AB8" s="24"/>
      <c r="AC8" s="24"/>
      <c r="AD8" s="68"/>
      <c r="AE8" s="68"/>
      <c r="AF8" s="68"/>
      <c r="AH8" s="70"/>
      <c r="AI8" s="70"/>
      <c r="AJ8" s="70"/>
      <c r="BA8">
        <f t="shared" si="0"/>
        <v>0</v>
      </c>
    </row>
    <row r="9" spans="1:55" x14ac:dyDescent="0.25">
      <c r="BA9">
        <f t="shared" si="0"/>
        <v>0</v>
      </c>
    </row>
    <row r="10" spans="1:55" x14ac:dyDescent="0.25">
      <c r="BA10">
        <f t="shared" si="0"/>
        <v>0</v>
      </c>
      <c r="BB10" t="s">
        <v>114</v>
      </c>
      <c r="BC10">
        <v>0</v>
      </c>
    </row>
    <row r="11" spans="1:55" x14ac:dyDescent="0.25">
      <c r="BA11">
        <f t="shared" si="0"/>
        <v>0</v>
      </c>
      <c r="BB11" t="s">
        <v>123</v>
      </c>
      <c r="BC11">
        <v>173</v>
      </c>
    </row>
    <row r="12" spans="1:55" x14ac:dyDescent="0.25">
      <c r="BA12">
        <f t="shared" si="0"/>
        <v>0</v>
      </c>
      <c r="BB12" t="s">
        <v>139</v>
      </c>
      <c r="BC12">
        <v>0</v>
      </c>
    </row>
    <row r="13" spans="1:55" x14ac:dyDescent="0.25">
      <c r="BA13">
        <f t="shared" si="0"/>
        <v>0</v>
      </c>
      <c r="BB13" t="s">
        <v>143</v>
      </c>
      <c r="BC13">
        <v>0</v>
      </c>
    </row>
    <row r="14" spans="1:55" x14ac:dyDescent="0.25">
      <c r="BA14">
        <f t="shared" si="0"/>
        <v>0</v>
      </c>
      <c r="BB14" t="s">
        <v>150</v>
      </c>
      <c r="BC14">
        <v>0</v>
      </c>
    </row>
    <row r="15" spans="1:55" x14ac:dyDescent="0.25">
      <c r="BA15">
        <f t="shared" si="0"/>
        <v>0</v>
      </c>
      <c r="BB15" t="s">
        <v>560</v>
      </c>
      <c r="BC15">
        <v>0</v>
      </c>
    </row>
    <row r="16" spans="1:55" x14ac:dyDescent="0.25">
      <c r="BA16">
        <f t="shared" si="0"/>
        <v>0</v>
      </c>
      <c r="BB16" t="s">
        <v>156</v>
      </c>
      <c r="BC16">
        <v>0</v>
      </c>
    </row>
    <row r="17" spans="53:53" x14ac:dyDescent="0.25">
      <c r="BA17">
        <f t="shared" si="0"/>
        <v>0</v>
      </c>
    </row>
    <row r="18" spans="53:53" x14ac:dyDescent="0.25">
      <c r="BA18">
        <f t="shared" si="0"/>
        <v>0</v>
      </c>
    </row>
    <row r="19" spans="53:53" x14ac:dyDescent="0.25">
      <c r="BA19">
        <f t="shared" si="0"/>
        <v>0</v>
      </c>
    </row>
    <row r="20" spans="53:53" x14ac:dyDescent="0.25">
      <c r="BA20">
        <f t="shared" si="0"/>
        <v>0</v>
      </c>
    </row>
    <row r="21" spans="53:53" x14ac:dyDescent="0.25">
      <c r="BA21">
        <f t="shared" si="0"/>
        <v>0</v>
      </c>
    </row>
    <row r="22" spans="53:53" x14ac:dyDescent="0.25">
      <c r="BA22">
        <f t="shared" si="0"/>
        <v>0</v>
      </c>
    </row>
    <row r="23" spans="53:53" x14ac:dyDescent="0.25">
      <c r="BA23">
        <f t="shared" si="0"/>
        <v>0</v>
      </c>
    </row>
    <row r="24" spans="53:53" x14ac:dyDescent="0.25">
      <c r="BA24">
        <f t="shared" si="0"/>
        <v>0</v>
      </c>
    </row>
    <row r="25" spans="53:53" x14ac:dyDescent="0.25">
      <c r="BA25">
        <f t="shared" si="0"/>
        <v>0</v>
      </c>
    </row>
    <row r="26" spans="53:53" x14ac:dyDescent="0.25">
      <c r="BA26">
        <f t="shared" si="0"/>
        <v>0</v>
      </c>
    </row>
    <row r="27" spans="53:53" x14ac:dyDescent="0.25">
      <c r="BA27">
        <f t="shared" si="0"/>
        <v>0</v>
      </c>
    </row>
    <row r="28" spans="53:53" x14ac:dyDescent="0.25">
      <c r="BA28">
        <f t="shared" si="0"/>
        <v>0</v>
      </c>
    </row>
    <row r="29" spans="53:53" x14ac:dyDescent="0.25">
      <c r="BA29">
        <f t="shared" si="0"/>
        <v>0</v>
      </c>
    </row>
    <row r="30" spans="53:53" x14ac:dyDescent="0.25">
      <c r="BA30">
        <f t="shared" si="0"/>
        <v>0</v>
      </c>
    </row>
  </sheetData>
  <mergeCells count="1">
    <mergeCell ref="I3:K3"/>
  </mergeCell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E4958-7B6A-4D02-A329-3CC97DAA140D}">
  <sheetPr>
    <tabColor theme="5" tint="-0.249977111117893"/>
  </sheetPr>
  <dimension ref="A2:AR129"/>
  <sheetViews>
    <sheetView zoomScale="68" zoomScaleNormal="68" workbookViewId="0">
      <pane ySplit="4" topLeftCell="A5" activePane="bottomLeft" state="frozen"/>
      <selection pane="bottomLeft" activeCell="AM8" sqref="AM8"/>
    </sheetView>
  </sheetViews>
  <sheetFormatPr defaultRowHeight="15" x14ac:dyDescent="0.25"/>
  <cols>
    <col min="1" max="1" width="23.42578125" customWidth="1"/>
    <col min="2" max="2" width="22.28515625" customWidth="1"/>
    <col min="3" max="3" width="46.5703125" style="51" customWidth="1"/>
    <col min="4" max="4" width="48.5703125" style="51" customWidth="1"/>
    <col min="5" max="5" width="32.7109375" customWidth="1"/>
    <col min="6" max="6" width="28.85546875" customWidth="1"/>
    <col min="7" max="7" width="22.7109375" customWidth="1"/>
    <col min="8" max="8" width="48.7109375" customWidth="1"/>
    <col min="9" max="9" width="70" customWidth="1"/>
    <col min="10" max="10" width="78.7109375" customWidth="1"/>
    <col min="11" max="11" width="17.5703125" customWidth="1"/>
    <col min="12" max="12" width="26.7109375" customWidth="1"/>
    <col min="13" max="13" width="9.42578125" customWidth="1"/>
    <col min="14" max="14" width="10.42578125" customWidth="1"/>
    <col min="15" max="15" width="16.5703125" customWidth="1"/>
    <col min="16" max="16" width="47.28515625" customWidth="1"/>
    <col min="17" max="17" width="26.28515625" customWidth="1"/>
    <col min="18" max="18" width="88.85546875" style="92" customWidth="1"/>
    <col min="19" max="19" width="24" customWidth="1"/>
    <col min="20" max="20" width="51.7109375" style="89" customWidth="1"/>
    <col min="21" max="21" width="2.85546875" style="66" customWidth="1"/>
    <col min="22" max="22" width="3" style="66" customWidth="1"/>
    <col min="23" max="23" width="2.85546875" style="66" customWidth="1"/>
    <col min="24" max="24" width="19" customWidth="1"/>
    <col min="25" max="27" width="14.42578125" style="74" bestFit="1" customWidth="1"/>
    <col min="28" max="28" width="14.85546875" style="110" bestFit="1" customWidth="1"/>
    <col min="29" max="35" width="14.85546875" bestFit="1" customWidth="1"/>
    <col min="36" max="37" width="14.42578125" bestFit="1" customWidth="1"/>
    <col min="38" max="43" width="14.85546875" bestFit="1" customWidth="1"/>
    <col min="44" max="44" width="18" bestFit="1" customWidth="1"/>
    <col min="46" max="46" width="11" customWidth="1"/>
  </cols>
  <sheetData>
    <row r="2" spans="1:44" ht="15.75" thickBot="1" x14ac:dyDescent="0.3"/>
    <row r="3" spans="1:44" ht="15.75" thickBot="1" x14ac:dyDescent="0.3">
      <c r="E3" t="s">
        <v>350</v>
      </c>
      <c r="X3" s="44"/>
      <c r="Y3" s="130" t="s">
        <v>1</v>
      </c>
      <c r="Z3" s="130" t="s">
        <v>2</v>
      </c>
      <c r="AA3" s="131" t="s">
        <v>3</v>
      </c>
      <c r="AB3" s="135" t="s">
        <v>4</v>
      </c>
      <c r="AC3" s="136" t="s">
        <v>5</v>
      </c>
      <c r="AD3" s="136" t="s">
        <v>6</v>
      </c>
      <c r="AE3" s="136" t="s">
        <v>7</v>
      </c>
      <c r="AF3" s="136" t="s">
        <v>8</v>
      </c>
      <c r="AG3" s="136" t="s">
        <v>9</v>
      </c>
      <c r="AH3" s="137" t="s">
        <v>10</v>
      </c>
      <c r="AI3" s="137" t="s">
        <v>11</v>
      </c>
      <c r="AJ3" s="137" t="s">
        <v>12</v>
      </c>
      <c r="AK3" s="137" t="s">
        <v>13</v>
      </c>
      <c r="AL3" s="137" t="s">
        <v>14</v>
      </c>
      <c r="AM3" s="144" t="s">
        <v>15</v>
      </c>
      <c r="AN3" s="144" t="s">
        <v>16</v>
      </c>
      <c r="AO3" s="144" t="s">
        <v>17</v>
      </c>
      <c r="AP3" s="144" t="s">
        <v>18</v>
      </c>
      <c r="AQ3" s="144" t="s">
        <v>387</v>
      </c>
    </row>
    <row r="4" spans="1:44" ht="30.75" thickBot="1" x14ac:dyDescent="0.3">
      <c r="A4" s="394" t="s">
        <v>561</v>
      </c>
      <c r="B4" s="26" t="s">
        <v>101</v>
      </c>
      <c r="C4" s="93" t="s">
        <v>54</v>
      </c>
      <c r="D4" s="93" t="s">
        <v>102</v>
      </c>
      <c r="E4" s="28" t="s">
        <v>103</v>
      </c>
      <c r="F4" s="28" t="s">
        <v>104</v>
      </c>
      <c r="G4" s="28" t="s">
        <v>292</v>
      </c>
      <c r="H4" s="26" t="s">
        <v>106</v>
      </c>
      <c r="I4" s="393" t="s">
        <v>194</v>
      </c>
      <c r="J4" s="26" t="s">
        <v>188</v>
      </c>
      <c r="K4" s="26" t="s">
        <v>61</v>
      </c>
      <c r="L4" s="26" t="s">
        <v>62</v>
      </c>
      <c r="M4" s="26" t="s">
        <v>63</v>
      </c>
      <c r="N4" s="26" t="s">
        <v>64</v>
      </c>
      <c r="O4" s="26" t="s">
        <v>65</v>
      </c>
      <c r="P4" s="26" t="s">
        <v>109</v>
      </c>
      <c r="Q4" s="26" t="s">
        <v>110</v>
      </c>
      <c r="R4" s="90" t="s">
        <v>72</v>
      </c>
      <c r="S4" s="96" t="s">
        <v>162</v>
      </c>
      <c r="T4" s="90" t="s">
        <v>111</v>
      </c>
      <c r="U4" s="67"/>
      <c r="V4" s="67"/>
      <c r="W4" s="67"/>
      <c r="X4" s="47" t="s">
        <v>19</v>
      </c>
      <c r="Y4" s="132">
        <v>-3</v>
      </c>
      <c r="Z4" s="133">
        <v>-2</v>
      </c>
      <c r="AA4" s="134">
        <v>-1</v>
      </c>
      <c r="AB4" s="135">
        <v>0</v>
      </c>
      <c r="AC4" s="136">
        <v>1</v>
      </c>
      <c r="AD4" s="136">
        <v>2</v>
      </c>
      <c r="AE4" s="136">
        <v>3</v>
      </c>
      <c r="AF4" s="136">
        <v>4</v>
      </c>
      <c r="AG4" s="136">
        <v>5</v>
      </c>
      <c r="AH4" s="137">
        <v>6</v>
      </c>
      <c r="AI4" s="137">
        <v>7</v>
      </c>
      <c r="AJ4" s="137">
        <v>8</v>
      </c>
      <c r="AK4" s="137">
        <v>9</v>
      </c>
      <c r="AL4" s="137">
        <v>10</v>
      </c>
      <c r="AM4" s="144">
        <v>11</v>
      </c>
      <c r="AN4" s="144">
        <v>12</v>
      </c>
      <c r="AO4" s="144">
        <v>13</v>
      </c>
      <c r="AP4" s="144">
        <v>14</v>
      </c>
      <c r="AQ4" s="144">
        <v>15</v>
      </c>
      <c r="AR4" s="49" t="s">
        <v>227</v>
      </c>
    </row>
    <row r="5" spans="1:44" x14ac:dyDescent="0.25">
      <c r="A5" s="51">
        <v>1</v>
      </c>
      <c r="B5" s="32"/>
      <c r="C5" s="32"/>
      <c r="D5" s="178"/>
      <c r="E5" s="33">
        <v>377</v>
      </c>
      <c r="F5" s="33">
        <v>377</v>
      </c>
      <c r="G5" s="33">
        <v>0</v>
      </c>
      <c r="H5" s="42"/>
      <c r="I5" s="42">
        <v>0</v>
      </c>
      <c r="J5" s="42">
        <v>377</v>
      </c>
      <c r="K5" s="165" t="s">
        <v>113</v>
      </c>
      <c r="L5" s="165" t="s">
        <v>114</v>
      </c>
      <c r="M5" s="172"/>
      <c r="N5" s="172"/>
      <c r="O5" s="172"/>
      <c r="P5" s="172"/>
      <c r="Q5" s="200">
        <v>1.3</v>
      </c>
      <c r="R5" s="215"/>
      <c r="S5" s="226">
        <v>377</v>
      </c>
      <c r="T5" s="216" t="s">
        <v>235</v>
      </c>
      <c r="U5" s="68"/>
      <c r="V5" s="68"/>
      <c r="W5" s="68"/>
      <c r="Y5" s="70"/>
      <c r="Z5" s="70"/>
      <c r="AA5" s="70"/>
      <c r="AC5">
        <v>0</v>
      </c>
      <c r="AD5">
        <v>0</v>
      </c>
      <c r="AE5">
        <v>0</v>
      </c>
      <c r="AF5">
        <v>0</v>
      </c>
      <c r="AG5">
        <v>0</v>
      </c>
      <c r="AH5">
        <v>0</v>
      </c>
      <c r="AI5">
        <v>0</v>
      </c>
      <c r="AJ5">
        <v>75</v>
      </c>
      <c r="AK5">
        <v>75</v>
      </c>
      <c r="AL5">
        <v>75</v>
      </c>
      <c r="AM5">
        <v>76</v>
      </c>
      <c r="AN5">
        <v>76</v>
      </c>
      <c r="AO5">
        <v>0</v>
      </c>
      <c r="AP5">
        <v>0</v>
      </c>
      <c r="AQ5">
        <v>0</v>
      </c>
      <c r="AR5">
        <f>SUM(AC5:AQ5)</f>
        <v>377</v>
      </c>
    </row>
    <row r="6" spans="1:44" s="104" customFormat="1" x14ac:dyDescent="0.25">
      <c r="A6" s="224">
        <v>2</v>
      </c>
      <c r="B6" s="217"/>
      <c r="C6" s="217"/>
      <c r="D6" s="209"/>
      <c r="E6" s="218">
        <v>188</v>
      </c>
      <c r="F6" s="218">
        <v>188</v>
      </c>
      <c r="G6" s="218">
        <v>0</v>
      </c>
      <c r="H6" s="100"/>
      <c r="I6" s="100">
        <v>188</v>
      </c>
      <c r="J6" s="100">
        <v>0</v>
      </c>
      <c r="K6" s="210" t="s">
        <v>113</v>
      </c>
      <c r="L6" s="210" t="s">
        <v>114</v>
      </c>
      <c r="M6" s="211"/>
      <c r="N6" s="211"/>
      <c r="O6" s="211"/>
      <c r="P6" s="211"/>
      <c r="Q6" s="213">
        <v>1.34</v>
      </c>
      <c r="R6" s="219"/>
      <c r="S6" s="220">
        <v>0</v>
      </c>
      <c r="T6" s="221" t="s">
        <v>30</v>
      </c>
      <c r="U6" s="103"/>
      <c r="V6" s="103"/>
      <c r="W6" s="103"/>
      <c r="Y6" s="105"/>
      <c r="Z6" s="105"/>
      <c r="AA6" s="105"/>
      <c r="AB6" s="111"/>
      <c r="AC6" s="123">
        <v>0</v>
      </c>
      <c r="AD6" s="123">
        <v>0</v>
      </c>
      <c r="AE6" s="123">
        <v>0</v>
      </c>
      <c r="AF6" s="123">
        <v>0</v>
      </c>
      <c r="AG6" s="123">
        <v>0</v>
      </c>
      <c r="AH6" s="123">
        <v>0</v>
      </c>
      <c r="AI6" s="123">
        <v>0</v>
      </c>
      <c r="AJ6" s="123">
        <v>0</v>
      </c>
      <c r="AK6" s="123">
        <v>0</v>
      </c>
      <c r="AL6" s="123">
        <v>0</v>
      </c>
      <c r="AM6" s="123">
        <v>0</v>
      </c>
      <c r="AN6" s="123">
        <v>0</v>
      </c>
      <c r="AO6" s="123">
        <v>0</v>
      </c>
      <c r="AP6" s="123">
        <v>0</v>
      </c>
      <c r="AQ6" s="123">
        <v>0</v>
      </c>
      <c r="AR6" s="123">
        <f t="shared" ref="AR6:AR70" si="0">SUM(AC6:AQ6)</f>
        <v>0</v>
      </c>
    </row>
    <row r="7" spans="1:44" x14ac:dyDescent="0.25">
      <c r="A7" s="51">
        <v>3</v>
      </c>
      <c r="B7" s="217"/>
      <c r="C7" s="222"/>
      <c r="D7" s="209"/>
      <c r="E7" s="218">
        <v>262</v>
      </c>
      <c r="F7" s="218">
        <v>259</v>
      </c>
      <c r="G7" s="218">
        <v>3</v>
      </c>
      <c r="H7" s="100"/>
      <c r="I7" s="100">
        <v>0</v>
      </c>
      <c r="J7" s="100">
        <v>259</v>
      </c>
      <c r="K7" s="210" t="s">
        <v>113</v>
      </c>
      <c r="L7" s="210" t="s">
        <v>114</v>
      </c>
      <c r="M7" s="211"/>
      <c r="N7" s="211"/>
      <c r="O7" s="211"/>
      <c r="P7" s="211"/>
      <c r="Q7" s="213">
        <v>0.68</v>
      </c>
      <c r="R7" s="219"/>
      <c r="S7" s="223">
        <v>0</v>
      </c>
      <c r="T7" s="221" t="s">
        <v>30</v>
      </c>
      <c r="U7" s="68"/>
      <c r="V7" s="68"/>
      <c r="W7" s="68"/>
      <c r="Y7" s="70"/>
      <c r="Z7" s="70"/>
      <c r="AA7" s="70"/>
      <c r="AC7" s="123">
        <v>0</v>
      </c>
      <c r="AD7" s="123">
        <v>0</v>
      </c>
      <c r="AE7" s="123">
        <v>0</v>
      </c>
      <c r="AF7" s="123">
        <v>0</v>
      </c>
      <c r="AG7" s="123">
        <v>0</v>
      </c>
      <c r="AH7" s="123">
        <v>0</v>
      </c>
      <c r="AI7" s="123">
        <v>0</v>
      </c>
      <c r="AJ7" s="123">
        <v>0</v>
      </c>
      <c r="AK7" s="123">
        <v>0</v>
      </c>
      <c r="AL7" s="123">
        <v>0</v>
      </c>
      <c r="AM7" s="123">
        <v>0</v>
      </c>
      <c r="AN7" s="123">
        <v>0</v>
      </c>
      <c r="AO7" s="123">
        <v>0</v>
      </c>
      <c r="AP7" s="123">
        <v>0</v>
      </c>
      <c r="AQ7" s="123">
        <v>0</v>
      </c>
      <c r="AR7" s="123">
        <f t="shared" si="0"/>
        <v>0</v>
      </c>
    </row>
    <row r="8" spans="1:44" ht="45" x14ac:dyDescent="0.25">
      <c r="A8" s="294">
        <v>4</v>
      </c>
      <c r="B8" s="32"/>
      <c r="C8" s="91"/>
      <c r="E8" s="395">
        <v>3014</v>
      </c>
      <c r="F8" s="395">
        <v>2054</v>
      </c>
      <c r="G8" s="395">
        <v>960</v>
      </c>
      <c r="H8" s="169"/>
      <c r="I8" s="205">
        <v>0</v>
      </c>
      <c r="J8" s="205">
        <v>2054</v>
      </c>
      <c r="K8" s="165" t="s">
        <v>113</v>
      </c>
      <c r="L8" s="165" t="s">
        <v>114</v>
      </c>
      <c r="M8" s="172"/>
      <c r="N8" s="172"/>
      <c r="O8" s="172"/>
      <c r="P8" s="172"/>
      <c r="Q8" s="200">
        <v>10.09</v>
      </c>
      <c r="R8" s="396"/>
      <c r="S8" s="397">
        <v>2054</v>
      </c>
      <c r="T8" s="227" t="s">
        <v>562</v>
      </c>
      <c r="U8" s="68"/>
      <c r="V8" s="68"/>
      <c r="W8" s="68"/>
      <c r="Y8" s="70"/>
      <c r="Z8" s="70"/>
      <c r="AA8" s="70"/>
      <c r="AC8">
        <v>0</v>
      </c>
      <c r="AD8">
        <v>0</v>
      </c>
      <c r="AE8">
        <v>0</v>
      </c>
      <c r="AF8">
        <v>0</v>
      </c>
      <c r="AG8">
        <v>342</v>
      </c>
      <c r="AH8">
        <v>342</v>
      </c>
      <c r="AI8">
        <v>342</v>
      </c>
      <c r="AJ8">
        <v>342</v>
      </c>
      <c r="AK8">
        <v>343</v>
      </c>
      <c r="AL8">
        <v>343</v>
      </c>
      <c r="AM8">
        <v>0</v>
      </c>
      <c r="AN8">
        <v>0</v>
      </c>
      <c r="AO8">
        <v>0</v>
      </c>
      <c r="AP8">
        <v>0</v>
      </c>
      <c r="AQ8">
        <v>0</v>
      </c>
      <c r="AR8">
        <f t="shared" si="0"/>
        <v>2054</v>
      </c>
    </row>
    <row r="9" spans="1:44" x14ac:dyDescent="0.25">
      <c r="A9" s="224">
        <v>5</v>
      </c>
      <c r="B9" s="217"/>
      <c r="C9" s="190"/>
      <c r="D9" s="224"/>
      <c r="E9" s="218">
        <v>43</v>
      </c>
      <c r="F9" s="218">
        <v>43</v>
      </c>
      <c r="G9" s="218">
        <v>0</v>
      </c>
      <c r="H9" s="100"/>
      <c r="I9" s="100">
        <v>0</v>
      </c>
      <c r="J9" s="100">
        <v>43</v>
      </c>
      <c r="K9" s="210" t="s">
        <v>113</v>
      </c>
      <c r="L9" s="210" t="s">
        <v>114</v>
      </c>
      <c r="M9" s="211"/>
      <c r="N9" s="211"/>
      <c r="O9" s="211"/>
      <c r="P9" s="211"/>
      <c r="Q9" s="213">
        <v>0.14000000000000001</v>
      </c>
      <c r="R9" s="219"/>
      <c r="S9" s="220">
        <v>0</v>
      </c>
      <c r="T9" s="221" t="s">
        <v>30</v>
      </c>
      <c r="U9" s="68"/>
      <c r="V9" s="68"/>
      <c r="W9" s="68"/>
      <c r="Y9" s="70"/>
      <c r="Z9" s="70"/>
      <c r="AA9" s="70"/>
      <c r="AC9" s="123">
        <v>0</v>
      </c>
      <c r="AD9" s="123">
        <v>0</v>
      </c>
      <c r="AE9" s="123">
        <v>0</v>
      </c>
      <c r="AF9" s="123">
        <v>0</v>
      </c>
      <c r="AG9" s="123">
        <v>0</v>
      </c>
      <c r="AH9" s="123">
        <v>0</v>
      </c>
      <c r="AI9" s="123">
        <v>0</v>
      </c>
      <c r="AJ9" s="123">
        <v>0</v>
      </c>
      <c r="AK9" s="123">
        <v>0</v>
      </c>
      <c r="AL9" s="123">
        <v>0</v>
      </c>
      <c r="AM9" s="123">
        <v>0</v>
      </c>
      <c r="AN9" s="123">
        <v>0</v>
      </c>
      <c r="AO9" s="123">
        <v>0</v>
      </c>
      <c r="AP9" s="123">
        <v>0</v>
      </c>
      <c r="AQ9" s="123">
        <v>0</v>
      </c>
      <c r="AR9" s="123">
        <f t="shared" si="0"/>
        <v>0</v>
      </c>
    </row>
    <row r="10" spans="1:44" ht="30" x14ac:dyDescent="0.25">
      <c r="A10" s="294">
        <v>6</v>
      </c>
      <c r="B10" s="32"/>
      <c r="C10" s="197"/>
      <c r="D10" s="197"/>
      <c r="E10" s="225">
        <v>225</v>
      </c>
      <c r="F10" s="225">
        <v>225</v>
      </c>
      <c r="G10" s="225">
        <v>0</v>
      </c>
      <c r="H10" s="42"/>
      <c r="I10" s="42">
        <v>0</v>
      </c>
      <c r="J10" s="42">
        <v>225</v>
      </c>
      <c r="K10" s="165" t="s">
        <v>113</v>
      </c>
      <c r="L10" s="165" t="s">
        <v>114</v>
      </c>
      <c r="M10" s="172"/>
      <c r="N10" s="172"/>
      <c r="O10" s="172"/>
      <c r="P10" s="172"/>
      <c r="Q10" s="200">
        <v>2.2000000000000002</v>
      </c>
      <c r="R10" s="215"/>
      <c r="S10" s="226">
        <v>225</v>
      </c>
      <c r="T10" s="227" t="s">
        <v>234</v>
      </c>
      <c r="U10" s="68"/>
      <c r="V10" s="68"/>
      <c r="W10" s="68"/>
      <c r="Y10" s="70"/>
      <c r="Z10" s="70"/>
      <c r="AA10" s="70"/>
      <c r="AC10">
        <v>0</v>
      </c>
      <c r="AD10">
        <v>0</v>
      </c>
      <c r="AE10">
        <v>0</v>
      </c>
      <c r="AF10">
        <v>0</v>
      </c>
      <c r="AG10">
        <v>0</v>
      </c>
      <c r="AH10">
        <v>0</v>
      </c>
      <c r="AI10">
        <v>0</v>
      </c>
      <c r="AJ10">
        <v>56</v>
      </c>
      <c r="AK10">
        <v>56</v>
      </c>
      <c r="AL10">
        <v>56</v>
      </c>
      <c r="AM10">
        <v>57</v>
      </c>
      <c r="AN10">
        <v>0</v>
      </c>
      <c r="AO10">
        <v>0</v>
      </c>
      <c r="AP10">
        <v>0</v>
      </c>
      <c r="AQ10">
        <v>0</v>
      </c>
      <c r="AR10">
        <f t="shared" si="0"/>
        <v>225</v>
      </c>
    </row>
    <row r="11" spans="1:44" x14ac:dyDescent="0.25">
      <c r="A11" s="398">
        <v>7</v>
      </c>
      <c r="B11" s="228"/>
      <c r="C11" s="229"/>
      <c r="D11" s="230"/>
      <c r="E11" s="231">
        <v>40</v>
      </c>
      <c r="F11" s="231">
        <v>40</v>
      </c>
      <c r="G11" s="231">
        <v>0</v>
      </c>
      <c r="H11" s="232"/>
      <c r="I11" s="232">
        <v>40</v>
      </c>
      <c r="J11" s="232">
        <v>0</v>
      </c>
      <c r="K11" s="233" t="s">
        <v>113</v>
      </c>
      <c r="L11" s="233" t="s">
        <v>114</v>
      </c>
      <c r="M11" s="234"/>
      <c r="N11" s="234"/>
      <c r="O11" s="234"/>
      <c r="P11" s="234"/>
      <c r="Q11" s="235">
        <v>0.24</v>
      </c>
      <c r="R11" s="236"/>
      <c r="S11" s="237">
        <v>0</v>
      </c>
      <c r="T11" s="236" t="s">
        <v>30</v>
      </c>
      <c r="U11" s="68"/>
      <c r="V11" s="68"/>
      <c r="W11" s="68"/>
      <c r="Y11" s="70"/>
      <c r="Z11" s="70"/>
      <c r="AA11" s="70"/>
      <c r="AC11" s="123">
        <v>0</v>
      </c>
      <c r="AD11" s="123">
        <v>0</v>
      </c>
      <c r="AE11" s="123">
        <v>0</v>
      </c>
      <c r="AF11" s="123">
        <v>0</v>
      </c>
      <c r="AG11" s="123">
        <v>0</v>
      </c>
      <c r="AH11" s="123">
        <v>0</v>
      </c>
      <c r="AI11" s="123">
        <v>0</v>
      </c>
      <c r="AJ11" s="123">
        <v>0</v>
      </c>
      <c r="AK11" s="123">
        <v>0</v>
      </c>
      <c r="AL11" s="123">
        <v>0</v>
      </c>
      <c r="AM11" s="123">
        <v>0</v>
      </c>
      <c r="AN11" s="123">
        <v>0</v>
      </c>
      <c r="AO11" s="123">
        <v>0</v>
      </c>
      <c r="AP11" s="123">
        <v>0</v>
      </c>
      <c r="AQ11" s="123">
        <v>0</v>
      </c>
      <c r="AR11" s="123">
        <f t="shared" si="0"/>
        <v>0</v>
      </c>
    </row>
    <row r="12" spans="1:44" ht="75" x14ac:dyDescent="0.25">
      <c r="A12" s="294">
        <v>8</v>
      </c>
      <c r="B12" s="36"/>
      <c r="C12" s="197"/>
      <c r="D12" s="197"/>
      <c r="E12" s="203">
        <v>109</v>
      </c>
      <c r="F12" s="203">
        <v>63</v>
      </c>
      <c r="G12" s="203">
        <v>46</v>
      </c>
      <c r="H12" s="42"/>
      <c r="I12" s="42">
        <v>0</v>
      </c>
      <c r="J12" s="205">
        <v>63</v>
      </c>
      <c r="K12" s="165" t="s">
        <v>113</v>
      </c>
      <c r="L12" s="165" t="s">
        <v>114</v>
      </c>
      <c r="M12" s="172"/>
      <c r="N12" s="172"/>
      <c r="O12" s="172"/>
      <c r="P12" s="172"/>
      <c r="Q12" s="165" t="s">
        <v>180</v>
      </c>
      <c r="R12" s="201"/>
      <c r="S12" s="238">
        <v>63</v>
      </c>
      <c r="T12" s="239" t="s">
        <v>392</v>
      </c>
      <c r="U12" s="68"/>
      <c r="V12" s="68"/>
      <c r="W12" s="68"/>
      <c r="AC12">
        <v>0</v>
      </c>
      <c r="AD12">
        <v>0</v>
      </c>
      <c r="AE12">
        <v>0</v>
      </c>
      <c r="AF12">
        <v>0</v>
      </c>
      <c r="AG12">
        <v>31</v>
      </c>
      <c r="AH12">
        <v>32</v>
      </c>
      <c r="AI12">
        <v>0</v>
      </c>
      <c r="AJ12">
        <v>0</v>
      </c>
      <c r="AK12">
        <v>0</v>
      </c>
      <c r="AL12">
        <v>0</v>
      </c>
      <c r="AM12">
        <v>0</v>
      </c>
      <c r="AN12">
        <v>0</v>
      </c>
      <c r="AO12">
        <v>0</v>
      </c>
      <c r="AP12">
        <v>0</v>
      </c>
      <c r="AQ12">
        <v>0</v>
      </c>
      <c r="AR12">
        <f t="shared" si="0"/>
        <v>63</v>
      </c>
    </row>
    <row r="13" spans="1:44" x14ac:dyDescent="0.25">
      <c r="A13" s="51">
        <v>9</v>
      </c>
      <c r="B13" s="36"/>
      <c r="C13" s="197"/>
      <c r="E13" s="37">
        <v>26</v>
      </c>
      <c r="F13" s="37">
        <v>26</v>
      </c>
      <c r="G13" s="37">
        <v>0</v>
      </c>
      <c r="H13" s="42"/>
      <c r="I13" s="42">
        <v>0</v>
      </c>
      <c r="J13" s="42">
        <v>26</v>
      </c>
      <c r="K13" s="165" t="s">
        <v>75</v>
      </c>
      <c r="L13" s="165" t="s">
        <v>114</v>
      </c>
      <c r="M13" s="172"/>
      <c r="N13" s="172"/>
      <c r="O13" s="172"/>
      <c r="P13" s="172"/>
      <c r="Q13" s="165" t="s">
        <v>119</v>
      </c>
      <c r="R13" s="182"/>
      <c r="S13" s="180">
        <v>26</v>
      </c>
      <c r="T13" s="201" t="s">
        <v>236</v>
      </c>
      <c r="U13" s="68"/>
      <c r="V13" s="68"/>
      <c r="W13" s="68"/>
      <c r="AC13">
        <v>0</v>
      </c>
      <c r="AD13">
        <v>0</v>
      </c>
      <c r="AE13">
        <v>0</v>
      </c>
      <c r="AF13">
        <v>0</v>
      </c>
      <c r="AG13">
        <v>0</v>
      </c>
      <c r="AH13">
        <v>0</v>
      </c>
      <c r="AI13">
        <v>8</v>
      </c>
      <c r="AJ13">
        <v>9</v>
      </c>
      <c r="AK13">
        <v>9</v>
      </c>
      <c r="AL13">
        <v>0</v>
      </c>
      <c r="AM13">
        <v>0</v>
      </c>
      <c r="AN13">
        <v>0</v>
      </c>
      <c r="AO13">
        <v>0</v>
      </c>
      <c r="AP13">
        <v>0</v>
      </c>
      <c r="AQ13">
        <v>0</v>
      </c>
      <c r="AR13">
        <f t="shared" si="0"/>
        <v>26</v>
      </c>
    </row>
    <row r="14" spans="1:44" x14ac:dyDescent="0.25">
      <c r="A14" s="294">
        <v>10</v>
      </c>
      <c r="B14" s="36"/>
      <c r="C14" s="197"/>
      <c r="D14" s="178"/>
      <c r="E14" s="37">
        <v>112</v>
      </c>
      <c r="F14" s="37">
        <v>18</v>
      </c>
      <c r="G14" s="37">
        <v>94</v>
      </c>
      <c r="H14" s="42"/>
      <c r="I14" s="42">
        <v>0</v>
      </c>
      <c r="J14" s="42">
        <v>18</v>
      </c>
      <c r="K14" s="165" t="s">
        <v>77</v>
      </c>
      <c r="L14" s="165" t="s">
        <v>114</v>
      </c>
      <c r="M14" s="172"/>
      <c r="N14" s="172"/>
      <c r="O14" s="172"/>
      <c r="P14" s="172"/>
      <c r="Q14" s="165" t="s">
        <v>120</v>
      </c>
      <c r="R14" s="182"/>
      <c r="S14" s="180">
        <v>18</v>
      </c>
      <c r="T14" s="201" t="s">
        <v>237</v>
      </c>
      <c r="U14" s="68"/>
      <c r="V14" s="68"/>
      <c r="W14" s="68"/>
      <c r="AC14">
        <v>0</v>
      </c>
      <c r="AD14">
        <v>0</v>
      </c>
      <c r="AE14">
        <v>0</v>
      </c>
      <c r="AF14">
        <v>0</v>
      </c>
      <c r="AG14">
        <v>0</v>
      </c>
      <c r="AH14">
        <v>0</v>
      </c>
      <c r="AI14">
        <v>0</v>
      </c>
      <c r="AJ14">
        <v>4</v>
      </c>
      <c r="AK14">
        <v>4</v>
      </c>
      <c r="AL14">
        <v>5</v>
      </c>
      <c r="AM14">
        <v>5</v>
      </c>
      <c r="AN14">
        <v>0</v>
      </c>
      <c r="AO14">
        <v>0</v>
      </c>
      <c r="AP14">
        <v>0</v>
      </c>
      <c r="AQ14">
        <v>0</v>
      </c>
      <c r="AR14">
        <f t="shared" si="0"/>
        <v>18</v>
      </c>
    </row>
    <row r="15" spans="1:44" x14ac:dyDescent="0.25">
      <c r="A15" s="224">
        <v>11</v>
      </c>
      <c r="B15" s="240"/>
      <c r="C15" s="190"/>
      <c r="D15" s="190"/>
      <c r="E15" s="241">
        <v>1228</v>
      </c>
      <c r="F15" s="241">
        <v>998</v>
      </c>
      <c r="G15" s="241">
        <v>230</v>
      </c>
      <c r="H15" s="100"/>
      <c r="I15" s="100">
        <v>998</v>
      </c>
      <c r="J15" s="100">
        <v>0</v>
      </c>
      <c r="K15" s="210" t="s">
        <v>77</v>
      </c>
      <c r="L15" s="210" t="s">
        <v>114</v>
      </c>
      <c r="M15" s="211"/>
      <c r="N15" s="211"/>
      <c r="O15" s="100"/>
      <c r="P15" s="211"/>
      <c r="Q15" s="100">
        <v>2.79</v>
      </c>
      <c r="R15" s="168"/>
      <c r="S15" s="100">
        <v>0</v>
      </c>
      <c r="T15" s="168" t="s">
        <v>30</v>
      </c>
      <c r="AC15" s="123">
        <v>0</v>
      </c>
      <c r="AD15" s="123">
        <v>0</v>
      </c>
      <c r="AE15" s="123">
        <v>0</v>
      </c>
      <c r="AF15" s="123">
        <v>0</v>
      </c>
      <c r="AG15" s="123">
        <v>0</v>
      </c>
      <c r="AH15" s="123">
        <v>0</v>
      </c>
      <c r="AI15" s="123">
        <v>0</v>
      </c>
      <c r="AJ15" s="123">
        <v>0</v>
      </c>
      <c r="AK15" s="123">
        <v>0</v>
      </c>
      <c r="AL15" s="123">
        <v>0</v>
      </c>
      <c r="AM15" s="123">
        <v>0</v>
      </c>
      <c r="AN15" s="123">
        <v>0</v>
      </c>
      <c r="AO15" s="123">
        <v>0</v>
      </c>
      <c r="AP15" s="123">
        <v>0</v>
      </c>
      <c r="AQ15" s="123">
        <v>0</v>
      </c>
      <c r="AR15" s="123">
        <f t="shared" si="0"/>
        <v>0</v>
      </c>
    </row>
    <row r="16" spans="1:44" x14ac:dyDescent="0.25">
      <c r="A16" s="224">
        <v>12</v>
      </c>
      <c r="B16" s="240"/>
      <c r="C16" s="190"/>
      <c r="D16" s="190"/>
      <c r="E16" s="241">
        <v>6501</v>
      </c>
      <c r="F16" s="241">
        <v>6501</v>
      </c>
      <c r="G16" s="241">
        <v>0</v>
      </c>
      <c r="H16" s="100"/>
      <c r="I16" s="100">
        <v>0</v>
      </c>
      <c r="J16" s="100">
        <v>6501</v>
      </c>
      <c r="K16" s="210" t="s">
        <v>122</v>
      </c>
      <c r="L16" s="210" t="s">
        <v>114</v>
      </c>
      <c r="M16" s="211"/>
      <c r="N16" s="211"/>
      <c r="O16" s="104"/>
      <c r="P16" s="211"/>
      <c r="Q16" s="100">
        <v>10.6</v>
      </c>
      <c r="R16" s="168"/>
      <c r="S16" s="100">
        <v>0</v>
      </c>
      <c r="T16" s="168" t="s">
        <v>30</v>
      </c>
      <c r="AC16" s="123">
        <v>0</v>
      </c>
      <c r="AD16" s="123">
        <v>0</v>
      </c>
      <c r="AE16" s="123">
        <v>0</v>
      </c>
      <c r="AF16" s="123">
        <v>0</v>
      </c>
      <c r="AG16" s="123">
        <v>0</v>
      </c>
      <c r="AH16" s="123">
        <v>0</v>
      </c>
      <c r="AI16" s="123">
        <v>0</v>
      </c>
      <c r="AJ16" s="123">
        <v>0</v>
      </c>
      <c r="AK16" s="123">
        <v>0</v>
      </c>
      <c r="AL16" s="123">
        <v>0</v>
      </c>
      <c r="AM16" s="123">
        <v>0</v>
      </c>
      <c r="AN16" s="123">
        <v>0</v>
      </c>
      <c r="AO16" s="123">
        <v>0</v>
      </c>
      <c r="AP16" s="123">
        <v>0</v>
      </c>
      <c r="AQ16" s="123">
        <v>0</v>
      </c>
      <c r="AR16" s="123">
        <f t="shared" si="0"/>
        <v>0</v>
      </c>
    </row>
    <row r="17" spans="1:44" x14ac:dyDescent="0.25">
      <c r="A17" s="224">
        <v>13</v>
      </c>
      <c r="B17" s="240"/>
      <c r="C17" s="190"/>
      <c r="D17" s="190"/>
      <c r="E17" s="241">
        <v>42</v>
      </c>
      <c r="F17" s="241">
        <v>42</v>
      </c>
      <c r="G17" s="241">
        <v>0</v>
      </c>
      <c r="H17" s="100"/>
      <c r="I17" s="100">
        <v>0</v>
      </c>
      <c r="J17" s="100">
        <v>42</v>
      </c>
      <c r="K17" s="210" t="s">
        <v>122</v>
      </c>
      <c r="L17" s="210" t="s">
        <v>114</v>
      </c>
      <c r="M17" s="211"/>
      <c r="N17" s="211"/>
      <c r="O17" s="104"/>
      <c r="P17" s="211"/>
      <c r="Q17" s="100">
        <v>0.2</v>
      </c>
      <c r="R17" s="168"/>
      <c r="S17" s="100">
        <v>0</v>
      </c>
      <c r="T17" s="168" t="s">
        <v>30</v>
      </c>
      <c r="AC17" s="123">
        <v>0</v>
      </c>
      <c r="AD17" s="123">
        <v>0</v>
      </c>
      <c r="AE17" s="123">
        <v>0</v>
      </c>
      <c r="AF17" s="123">
        <v>0</v>
      </c>
      <c r="AG17" s="123">
        <v>0</v>
      </c>
      <c r="AH17" s="123">
        <v>0</v>
      </c>
      <c r="AI17" s="123">
        <v>0</v>
      </c>
      <c r="AJ17" s="123">
        <v>0</v>
      </c>
      <c r="AK17" s="123">
        <v>0</v>
      </c>
      <c r="AL17" s="123">
        <v>0</v>
      </c>
      <c r="AM17" s="123">
        <v>0</v>
      </c>
      <c r="AN17" s="123">
        <v>0</v>
      </c>
      <c r="AO17" s="123">
        <v>0</v>
      </c>
      <c r="AP17" s="123">
        <v>0</v>
      </c>
      <c r="AQ17" s="123">
        <v>0</v>
      </c>
      <c r="AR17" s="123">
        <f t="shared" si="0"/>
        <v>0</v>
      </c>
    </row>
    <row r="18" spans="1:44" x14ac:dyDescent="0.25">
      <c r="A18" s="294">
        <v>14</v>
      </c>
      <c r="B18" s="242"/>
      <c r="C18" s="197"/>
      <c r="D18" s="197"/>
      <c r="E18" s="184">
        <v>419</v>
      </c>
      <c r="F18" s="243">
        <v>377</v>
      </c>
      <c r="G18" s="184">
        <v>42</v>
      </c>
      <c r="H18" s="42"/>
      <c r="I18" s="42">
        <v>0</v>
      </c>
      <c r="J18" s="205">
        <v>377</v>
      </c>
      <c r="K18" s="244" t="s">
        <v>122</v>
      </c>
      <c r="L18" s="244" t="s">
        <v>114</v>
      </c>
      <c r="M18" s="245"/>
      <c r="N18" s="245"/>
      <c r="P18" s="246"/>
      <c r="Q18" s="42">
        <v>0.55000000000000004</v>
      </c>
      <c r="R18" s="169"/>
      <c r="S18" s="42">
        <v>377</v>
      </c>
      <c r="T18" s="247" t="s">
        <v>431</v>
      </c>
      <c r="Y18" s="70"/>
      <c r="Z18" s="70"/>
      <c r="AA18" s="70"/>
      <c r="AC18">
        <v>0</v>
      </c>
      <c r="AD18">
        <v>0</v>
      </c>
      <c r="AE18">
        <v>0</v>
      </c>
      <c r="AF18">
        <v>0</v>
      </c>
      <c r="AG18">
        <v>0</v>
      </c>
      <c r="AH18">
        <v>0</v>
      </c>
      <c r="AI18">
        <v>0</v>
      </c>
      <c r="AJ18">
        <v>74</v>
      </c>
      <c r="AK18">
        <v>76</v>
      </c>
      <c r="AL18">
        <v>76</v>
      </c>
      <c r="AM18">
        <v>76</v>
      </c>
      <c r="AN18">
        <v>75</v>
      </c>
      <c r="AO18">
        <v>0</v>
      </c>
      <c r="AP18">
        <v>0</v>
      </c>
      <c r="AQ18">
        <v>0</v>
      </c>
      <c r="AR18">
        <f t="shared" si="0"/>
        <v>377</v>
      </c>
    </row>
    <row r="19" spans="1:44" ht="75" x14ac:dyDescent="0.25">
      <c r="A19" s="51">
        <v>15</v>
      </c>
      <c r="B19" s="242"/>
      <c r="C19" s="197"/>
      <c r="D19" s="197"/>
      <c r="E19" s="243">
        <v>41</v>
      </c>
      <c r="F19" s="243">
        <v>11</v>
      </c>
      <c r="G19" s="243">
        <v>30</v>
      </c>
      <c r="H19" s="42"/>
      <c r="I19" s="42">
        <v>0</v>
      </c>
      <c r="J19" s="42">
        <v>11</v>
      </c>
      <c r="K19" s="244" t="s">
        <v>122</v>
      </c>
      <c r="L19" s="244" t="s">
        <v>114</v>
      </c>
      <c r="M19" s="245"/>
      <c r="N19" s="245"/>
      <c r="P19" s="246"/>
      <c r="Q19" s="42">
        <v>0.3</v>
      </c>
      <c r="R19" s="169"/>
      <c r="S19" s="180">
        <v>11</v>
      </c>
      <c r="T19" s="247" t="s">
        <v>238</v>
      </c>
      <c r="Y19" s="70"/>
      <c r="Z19" s="70"/>
      <c r="AA19" s="70"/>
      <c r="AC19">
        <v>0</v>
      </c>
      <c r="AD19">
        <v>0</v>
      </c>
      <c r="AE19">
        <v>0</v>
      </c>
      <c r="AF19">
        <v>0</v>
      </c>
      <c r="AG19">
        <v>0</v>
      </c>
      <c r="AH19">
        <v>0</v>
      </c>
      <c r="AI19">
        <v>4</v>
      </c>
      <c r="AJ19">
        <v>4</v>
      </c>
      <c r="AK19">
        <v>3</v>
      </c>
      <c r="AL19">
        <v>0</v>
      </c>
      <c r="AM19">
        <v>0</v>
      </c>
      <c r="AN19">
        <v>0</v>
      </c>
      <c r="AO19">
        <v>0</v>
      </c>
      <c r="AP19">
        <v>0</v>
      </c>
      <c r="AQ19">
        <v>0</v>
      </c>
      <c r="AR19">
        <f t="shared" si="0"/>
        <v>11</v>
      </c>
    </row>
    <row r="20" spans="1:44" x14ac:dyDescent="0.25">
      <c r="A20" s="294">
        <v>16</v>
      </c>
      <c r="B20" s="242"/>
      <c r="C20" s="197"/>
      <c r="D20" s="197"/>
      <c r="E20" s="184">
        <v>84</v>
      </c>
      <c r="F20" s="184">
        <v>80</v>
      </c>
      <c r="G20" s="184">
        <v>-4</v>
      </c>
      <c r="H20" s="42"/>
      <c r="I20" s="42">
        <v>-4</v>
      </c>
      <c r="J20" s="42">
        <v>84</v>
      </c>
      <c r="K20" s="165" t="s">
        <v>76</v>
      </c>
      <c r="L20" s="165" t="s">
        <v>123</v>
      </c>
      <c r="M20" s="42"/>
      <c r="N20" s="42"/>
      <c r="P20" s="172"/>
      <c r="Q20" s="42">
        <v>1.1399999999999999</v>
      </c>
      <c r="R20" s="169"/>
      <c r="S20" s="42">
        <v>84</v>
      </c>
      <c r="T20" s="247" t="s">
        <v>432</v>
      </c>
      <c r="AC20">
        <v>0</v>
      </c>
      <c r="AD20">
        <v>0</v>
      </c>
      <c r="AE20">
        <v>0</v>
      </c>
      <c r="AF20">
        <v>0</v>
      </c>
      <c r="AG20">
        <v>0</v>
      </c>
      <c r="AH20">
        <v>42</v>
      </c>
      <c r="AI20">
        <v>42</v>
      </c>
      <c r="AJ20">
        <v>0</v>
      </c>
      <c r="AK20">
        <v>0</v>
      </c>
      <c r="AL20">
        <v>0</v>
      </c>
      <c r="AM20">
        <v>0</v>
      </c>
      <c r="AN20">
        <v>0</v>
      </c>
      <c r="AO20">
        <v>0</v>
      </c>
      <c r="AP20">
        <v>0</v>
      </c>
      <c r="AQ20">
        <v>0</v>
      </c>
      <c r="AR20">
        <f t="shared" si="0"/>
        <v>84</v>
      </c>
    </row>
    <row r="21" spans="1:44" ht="30" x14ac:dyDescent="0.25">
      <c r="A21" s="51">
        <v>17</v>
      </c>
      <c r="B21" s="242"/>
      <c r="C21" s="197"/>
      <c r="D21" s="197"/>
      <c r="E21" s="243">
        <v>443</v>
      </c>
      <c r="F21" s="243">
        <v>443</v>
      </c>
      <c r="G21" s="243">
        <v>0</v>
      </c>
      <c r="H21" s="42"/>
      <c r="I21" s="42">
        <v>0</v>
      </c>
      <c r="J21" s="42">
        <v>443</v>
      </c>
      <c r="K21" s="179" t="s">
        <v>76</v>
      </c>
      <c r="L21" s="179" t="s">
        <v>123</v>
      </c>
      <c r="M21" s="248"/>
      <c r="N21" s="248"/>
      <c r="O21" s="42"/>
      <c r="P21" s="172"/>
      <c r="Q21" s="42">
        <v>3.59</v>
      </c>
      <c r="R21" s="169"/>
      <c r="S21" s="180">
        <v>443</v>
      </c>
      <c r="T21" s="169" t="s">
        <v>240</v>
      </c>
      <c r="AC21">
        <v>0</v>
      </c>
      <c r="AD21">
        <v>0</v>
      </c>
      <c r="AE21">
        <v>0</v>
      </c>
      <c r="AF21">
        <v>0</v>
      </c>
      <c r="AG21">
        <v>0</v>
      </c>
      <c r="AH21">
        <v>0</v>
      </c>
      <c r="AI21">
        <v>0</v>
      </c>
      <c r="AJ21">
        <v>88</v>
      </c>
      <c r="AK21">
        <v>88</v>
      </c>
      <c r="AL21">
        <v>89</v>
      </c>
      <c r="AM21">
        <v>89</v>
      </c>
      <c r="AN21">
        <v>89</v>
      </c>
      <c r="AO21">
        <v>0</v>
      </c>
      <c r="AP21">
        <v>0</v>
      </c>
      <c r="AQ21">
        <v>0</v>
      </c>
      <c r="AR21">
        <f t="shared" si="0"/>
        <v>443</v>
      </c>
    </row>
    <row r="22" spans="1:44" x14ac:dyDescent="0.25">
      <c r="A22" s="294">
        <v>18</v>
      </c>
      <c r="B22" s="242"/>
      <c r="C22" s="197"/>
      <c r="D22" s="197"/>
      <c r="E22" s="243">
        <v>220</v>
      </c>
      <c r="F22" s="243">
        <v>216</v>
      </c>
      <c r="G22" s="243">
        <v>4</v>
      </c>
      <c r="H22" s="42"/>
      <c r="I22" s="42">
        <v>173</v>
      </c>
      <c r="J22" s="42">
        <v>43</v>
      </c>
      <c r="K22" s="179" t="s">
        <v>76</v>
      </c>
      <c r="L22" s="179" t="s">
        <v>123</v>
      </c>
      <c r="M22" s="248"/>
      <c r="N22" s="248"/>
      <c r="O22" s="248"/>
      <c r="P22" s="172"/>
      <c r="Q22" s="42">
        <v>0.64</v>
      </c>
      <c r="R22" s="169"/>
      <c r="S22" s="180">
        <v>43</v>
      </c>
      <c r="T22" s="169" t="s">
        <v>239</v>
      </c>
      <c r="AC22">
        <v>0</v>
      </c>
      <c r="AD22">
        <v>0</v>
      </c>
      <c r="AE22">
        <v>0</v>
      </c>
      <c r="AF22">
        <v>0</v>
      </c>
      <c r="AG22">
        <v>0</v>
      </c>
      <c r="AH22">
        <v>10</v>
      </c>
      <c r="AI22">
        <v>11</v>
      </c>
      <c r="AJ22">
        <v>11</v>
      </c>
      <c r="AK22">
        <v>11</v>
      </c>
      <c r="AL22">
        <v>0</v>
      </c>
      <c r="AM22">
        <v>0</v>
      </c>
      <c r="AN22">
        <v>0</v>
      </c>
      <c r="AO22">
        <v>0</v>
      </c>
      <c r="AP22">
        <v>0</v>
      </c>
      <c r="AQ22">
        <v>0</v>
      </c>
      <c r="AR22">
        <f t="shared" si="0"/>
        <v>43</v>
      </c>
    </row>
    <row r="23" spans="1:44" x14ac:dyDescent="0.25">
      <c r="A23" s="224">
        <v>19</v>
      </c>
      <c r="B23" s="240"/>
      <c r="C23" s="224"/>
      <c r="D23" s="224"/>
      <c r="E23" s="241">
        <v>79</v>
      </c>
      <c r="F23" s="241">
        <v>77</v>
      </c>
      <c r="G23" s="241">
        <v>2</v>
      </c>
      <c r="H23" s="100"/>
      <c r="I23" s="100">
        <v>0</v>
      </c>
      <c r="J23" s="100">
        <v>77</v>
      </c>
      <c r="K23" s="249" t="s">
        <v>76</v>
      </c>
      <c r="L23" s="210" t="s">
        <v>123</v>
      </c>
      <c r="M23" s="100"/>
      <c r="N23" s="100"/>
      <c r="O23" s="100"/>
      <c r="P23" s="211"/>
      <c r="Q23" s="100">
        <v>0.71</v>
      </c>
      <c r="R23" s="168"/>
      <c r="S23" s="100">
        <v>0</v>
      </c>
      <c r="T23" s="168" t="s">
        <v>30</v>
      </c>
      <c r="AC23" s="123">
        <v>0</v>
      </c>
      <c r="AD23" s="123">
        <v>0</v>
      </c>
      <c r="AE23" s="123">
        <v>0</v>
      </c>
      <c r="AF23" s="123">
        <v>0</v>
      </c>
      <c r="AG23" s="123">
        <v>0</v>
      </c>
      <c r="AH23" s="123">
        <v>0</v>
      </c>
      <c r="AI23" s="123">
        <v>0</v>
      </c>
      <c r="AJ23" s="123">
        <v>0</v>
      </c>
      <c r="AK23" s="123">
        <v>0</v>
      </c>
      <c r="AL23" s="123">
        <v>0</v>
      </c>
      <c r="AM23" s="123">
        <v>0</v>
      </c>
      <c r="AN23" s="123">
        <v>0</v>
      </c>
      <c r="AO23" s="123">
        <v>0</v>
      </c>
      <c r="AP23" s="123">
        <v>0</v>
      </c>
      <c r="AQ23" s="123">
        <v>0</v>
      </c>
      <c r="AR23" s="123">
        <f t="shared" si="0"/>
        <v>0</v>
      </c>
    </row>
    <row r="24" spans="1:44" x14ac:dyDescent="0.25">
      <c r="A24" s="224">
        <v>20</v>
      </c>
      <c r="B24" s="240"/>
      <c r="C24" s="190"/>
      <c r="D24" s="224"/>
      <c r="E24" s="241">
        <v>22</v>
      </c>
      <c r="F24" s="241">
        <v>22</v>
      </c>
      <c r="G24" s="241">
        <v>0</v>
      </c>
      <c r="H24" s="100"/>
      <c r="I24" s="100">
        <v>0</v>
      </c>
      <c r="J24" s="100">
        <v>22</v>
      </c>
      <c r="K24" s="250" t="s">
        <v>76</v>
      </c>
      <c r="L24" s="250" t="s">
        <v>123</v>
      </c>
      <c r="M24" s="251"/>
      <c r="N24" s="251"/>
      <c r="O24" s="251"/>
      <c r="P24" s="211"/>
      <c r="Q24" s="100">
        <v>0.08</v>
      </c>
      <c r="R24" s="168"/>
      <c r="S24" s="100">
        <v>0</v>
      </c>
      <c r="T24" s="168" t="s">
        <v>30</v>
      </c>
      <c r="AC24" s="123">
        <v>0</v>
      </c>
      <c r="AD24" s="123">
        <v>0</v>
      </c>
      <c r="AE24" s="123">
        <v>0</v>
      </c>
      <c r="AF24" s="123">
        <v>0</v>
      </c>
      <c r="AG24" s="123">
        <v>0</v>
      </c>
      <c r="AH24" s="123">
        <v>0</v>
      </c>
      <c r="AI24" s="123">
        <v>0</v>
      </c>
      <c r="AJ24" s="123">
        <v>0</v>
      </c>
      <c r="AK24" s="123">
        <v>0</v>
      </c>
      <c r="AL24" s="123">
        <v>0</v>
      </c>
      <c r="AM24" s="123">
        <v>0</v>
      </c>
      <c r="AN24" s="123">
        <v>0</v>
      </c>
      <c r="AO24" s="123">
        <v>0</v>
      </c>
      <c r="AP24" s="123">
        <v>0</v>
      </c>
      <c r="AQ24" s="123">
        <v>0</v>
      </c>
      <c r="AR24" s="123">
        <f t="shared" si="0"/>
        <v>0</v>
      </c>
    </row>
    <row r="25" spans="1:44" x14ac:dyDescent="0.25">
      <c r="A25" s="224">
        <v>21</v>
      </c>
      <c r="B25" s="240"/>
      <c r="C25" s="190"/>
      <c r="D25" s="224"/>
      <c r="E25" s="241">
        <v>80</v>
      </c>
      <c r="F25" s="241">
        <v>80</v>
      </c>
      <c r="G25" s="241">
        <v>0</v>
      </c>
      <c r="H25" s="100"/>
      <c r="I25" s="100">
        <v>0</v>
      </c>
      <c r="J25" s="100">
        <v>80</v>
      </c>
      <c r="K25" s="210" t="s">
        <v>76</v>
      </c>
      <c r="L25" s="210" t="s">
        <v>123</v>
      </c>
      <c r="M25" s="100"/>
      <c r="N25" s="100"/>
      <c r="O25" s="100"/>
      <c r="P25" s="211"/>
      <c r="Q25" s="100">
        <v>0.18</v>
      </c>
      <c r="R25" s="252"/>
      <c r="S25" s="100">
        <v>0</v>
      </c>
      <c r="T25" s="168" t="s">
        <v>30</v>
      </c>
      <c r="AC25" s="123">
        <v>0</v>
      </c>
      <c r="AD25" s="123">
        <v>0</v>
      </c>
      <c r="AE25" s="123">
        <v>0</v>
      </c>
      <c r="AF25" s="123">
        <v>0</v>
      </c>
      <c r="AG25" s="123">
        <v>0</v>
      </c>
      <c r="AH25" s="123">
        <v>0</v>
      </c>
      <c r="AI25" s="123">
        <v>0</v>
      </c>
      <c r="AJ25" s="123">
        <v>0</v>
      </c>
      <c r="AK25" s="123">
        <v>0</v>
      </c>
      <c r="AL25" s="123">
        <v>0</v>
      </c>
      <c r="AM25" s="123">
        <v>0</v>
      </c>
      <c r="AN25" s="123">
        <v>0</v>
      </c>
      <c r="AO25" s="123">
        <v>0</v>
      </c>
      <c r="AP25" s="123">
        <v>0</v>
      </c>
      <c r="AQ25" s="123">
        <v>0</v>
      </c>
      <c r="AR25" s="123">
        <f t="shared" si="0"/>
        <v>0</v>
      </c>
    </row>
    <row r="26" spans="1:44" x14ac:dyDescent="0.25">
      <c r="A26" s="224">
        <v>22</v>
      </c>
      <c r="B26" s="240"/>
      <c r="C26" s="224"/>
      <c r="D26" s="190"/>
      <c r="E26" s="241">
        <v>62</v>
      </c>
      <c r="F26" s="241">
        <v>62</v>
      </c>
      <c r="G26" s="241">
        <v>0</v>
      </c>
      <c r="H26" s="100"/>
      <c r="I26" s="100">
        <v>0</v>
      </c>
      <c r="J26" s="100">
        <v>62</v>
      </c>
      <c r="K26" s="210" t="s">
        <v>76</v>
      </c>
      <c r="L26" s="250" t="s">
        <v>123</v>
      </c>
      <c r="M26" s="100"/>
      <c r="N26" s="100"/>
      <c r="O26" s="100"/>
      <c r="P26" s="211"/>
      <c r="Q26" s="100">
        <v>0.17</v>
      </c>
      <c r="R26" s="252"/>
      <c r="S26" s="100">
        <v>0</v>
      </c>
      <c r="T26" s="168" t="s">
        <v>30</v>
      </c>
      <c r="AC26" s="123">
        <v>0</v>
      </c>
      <c r="AD26" s="123">
        <v>0</v>
      </c>
      <c r="AE26" s="123">
        <v>0</v>
      </c>
      <c r="AF26" s="123">
        <v>0</v>
      </c>
      <c r="AG26" s="123">
        <v>0</v>
      </c>
      <c r="AH26" s="123">
        <v>0</v>
      </c>
      <c r="AI26" s="123">
        <v>0</v>
      </c>
      <c r="AJ26" s="123">
        <v>0</v>
      </c>
      <c r="AK26" s="123">
        <v>0</v>
      </c>
      <c r="AL26" s="123">
        <v>0</v>
      </c>
      <c r="AM26" s="123">
        <v>0</v>
      </c>
      <c r="AN26" s="123">
        <v>0</v>
      </c>
      <c r="AO26" s="123">
        <v>0</v>
      </c>
      <c r="AP26" s="123">
        <v>0</v>
      </c>
      <c r="AQ26" s="123">
        <v>0</v>
      </c>
      <c r="AR26" s="123">
        <f t="shared" si="0"/>
        <v>0</v>
      </c>
    </row>
    <row r="27" spans="1:44" x14ac:dyDescent="0.25">
      <c r="A27" s="224">
        <v>23</v>
      </c>
      <c r="B27" s="253"/>
      <c r="C27" s="230"/>
      <c r="D27" s="229"/>
      <c r="E27" s="254">
        <v>9</v>
      </c>
      <c r="F27" s="254">
        <v>9</v>
      </c>
      <c r="G27" s="254">
        <v>0</v>
      </c>
      <c r="H27" s="232"/>
      <c r="I27" s="232">
        <v>9</v>
      </c>
      <c r="J27" s="232">
        <v>0</v>
      </c>
      <c r="K27" s="233" t="s">
        <v>76</v>
      </c>
      <c r="L27" s="233" t="s">
        <v>123</v>
      </c>
      <c r="M27" s="255"/>
      <c r="N27" s="255"/>
      <c r="O27" s="255"/>
      <c r="P27" s="234"/>
      <c r="Q27" s="232">
        <v>0.2</v>
      </c>
      <c r="R27" s="256"/>
      <c r="S27" s="232">
        <v>0</v>
      </c>
      <c r="T27" s="257" t="s">
        <v>30</v>
      </c>
      <c r="AC27" s="123">
        <v>0</v>
      </c>
      <c r="AD27" s="123">
        <v>0</v>
      </c>
      <c r="AE27" s="123">
        <v>0</v>
      </c>
      <c r="AF27" s="123">
        <v>0</v>
      </c>
      <c r="AG27" s="123">
        <v>0</v>
      </c>
      <c r="AH27" s="123">
        <v>0</v>
      </c>
      <c r="AI27" s="123">
        <v>0</v>
      </c>
      <c r="AJ27" s="123">
        <v>0</v>
      </c>
      <c r="AK27" s="123">
        <v>0</v>
      </c>
      <c r="AL27" s="123">
        <v>0</v>
      </c>
      <c r="AM27" s="123">
        <v>0</v>
      </c>
      <c r="AN27" s="123">
        <v>0</v>
      </c>
      <c r="AO27" s="123">
        <v>0</v>
      </c>
      <c r="AP27" s="123">
        <v>0</v>
      </c>
      <c r="AQ27" s="123">
        <v>0</v>
      </c>
      <c r="AR27" s="123">
        <f t="shared" si="0"/>
        <v>0</v>
      </c>
    </row>
    <row r="28" spans="1:44" x14ac:dyDescent="0.25">
      <c r="A28" s="224">
        <v>24</v>
      </c>
      <c r="B28" s="240"/>
      <c r="C28" s="190"/>
      <c r="D28" s="224"/>
      <c r="E28" s="241">
        <v>90</v>
      </c>
      <c r="F28" s="241">
        <v>90</v>
      </c>
      <c r="G28" s="241">
        <v>0</v>
      </c>
      <c r="H28" s="100"/>
      <c r="I28" s="100">
        <v>0</v>
      </c>
      <c r="J28" s="100">
        <v>90</v>
      </c>
      <c r="K28" s="210" t="s">
        <v>126</v>
      </c>
      <c r="L28" s="210" t="s">
        <v>123</v>
      </c>
      <c r="M28" s="104"/>
      <c r="N28" s="104"/>
      <c r="O28" s="104"/>
      <c r="P28" s="211"/>
      <c r="Q28" s="100">
        <v>2</v>
      </c>
      <c r="R28" s="168"/>
      <c r="S28" s="100">
        <v>0</v>
      </c>
      <c r="T28" s="168" t="s">
        <v>30</v>
      </c>
      <c r="AC28" s="123">
        <v>0</v>
      </c>
      <c r="AD28" s="123">
        <v>0</v>
      </c>
      <c r="AE28" s="123">
        <v>0</v>
      </c>
      <c r="AF28" s="123">
        <v>0</v>
      </c>
      <c r="AG28" s="123">
        <v>0</v>
      </c>
      <c r="AH28" s="123">
        <v>0</v>
      </c>
      <c r="AI28" s="123">
        <v>0</v>
      </c>
      <c r="AJ28" s="123">
        <v>0</v>
      </c>
      <c r="AK28" s="123">
        <v>0</v>
      </c>
      <c r="AL28" s="123">
        <v>0</v>
      </c>
      <c r="AM28" s="123">
        <v>0</v>
      </c>
      <c r="AN28" s="123">
        <v>0</v>
      </c>
      <c r="AO28" s="123">
        <v>0</v>
      </c>
      <c r="AP28" s="123">
        <v>0</v>
      </c>
      <c r="AQ28" s="123">
        <v>0</v>
      </c>
      <c r="AR28" s="123">
        <f t="shared" si="0"/>
        <v>0</v>
      </c>
    </row>
    <row r="29" spans="1:44" x14ac:dyDescent="0.25">
      <c r="A29" s="51">
        <v>25</v>
      </c>
      <c r="B29" s="242"/>
      <c r="D29" s="197"/>
      <c r="E29" s="243">
        <v>188</v>
      </c>
      <c r="F29" s="243">
        <v>188</v>
      </c>
      <c r="G29" s="243">
        <v>0</v>
      </c>
      <c r="H29" s="42"/>
      <c r="I29" s="42">
        <v>0</v>
      </c>
      <c r="J29" s="42">
        <v>188</v>
      </c>
      <c r="K29" s="165" t="s">
        <v>76</v>
      </c>
      <c r="L29" s="165" t="s">
        <v>123</v>
      </c>
      <c r="M29" s="42"/>
      <c r="N29" s="42"/>
      <c r="O29" s="42"/>
      <c r="P29" s="172"/>
      <c r="Q29" s="42">
        <v>1.2</v>
      </c>
      <c r="R29" s="191"/>
      <c r="S29" s="180">
        <v>188</v>
      </c>
      <c r="T29" s="169" t="s">
        <v>241</v>
      </c>
      <c r="AC29">
        <v>0</v>
      </c>
      <c r="AD29">
        <v>0</v>
      </c>
      <c r="AE29">
        <v>0</v>
      </c>
      <c r="AF29">
        <v>0</v>
      </c>
      <c r="AG29">
        <v>0</v>
      </c>
      <c r="AH29">
        <v>62</v>
      </c>
      <c r="AI29">
        <v>63</v>
      </c>
      <c r="AJ29">
        <v>63</v>
      </c>
      <c r="AK29">
        <v>0</v>
      </c>
      <c r="AL29">
        <v>0</v>
      </c>
      <c r="AM29">
        <v>0</v>
      </c>
      <c r="AN29">
        <v>0</v>
      </c>
      <c r="AO29">
        <v>0</v>
      </c>
      <c r="AP29">
        <v>0</v>
      </c>
      <c r="AQ29">
        <v>0</v>
      </c>
      <c r="AR29">
        <f t="shared" si="0"/>
        <v>188</v>
      </c>
    </row>
    <row r="30" spans="1:44" ht="30" x14ac:dyDescent="0.25">
      <c r="A30" s="294">
        <v>26</v>
      </c>
      <c r="B30" s="242"/>
      <c r="D30" s="197"/>
      <c r="E30" s="243">
        <v>146</v>
      </c>
      <c r="F30" s="243">
        <v>142</v>
      </c>
      <c r="G30" s="243">
        <v>4</v>
      </c>
      <c r="H30" s="42"/>
      <c r="I30" s="42">
        <v>0</v>
      </c>
      <c r="J30" s="42">
        <v>142</v>
      </c>
      <c r="K30" s="165" t="s">
        <v>126</v>
      </c>
      <c r="L30" s="165" t="s">
        <v>123</v>
      </c>
      <c r="P30" s="172"/>
      <c r="Q30" s="42">
        <v>0.86</v>
      </c>
      <c r="R30" s="191"/>
      <c r="S30" s="180">
        <v>142</v>
      </c>
      <c r="T30" s="169" t="s">
        <v>242</v>
      </c>
      <c r="AC30">
        <v>0</v>
      </c>
      <c r="AD30">
        <v>0</v>
      </c>
      <c r="AE30">
        <v>0</v>
      </c>
      <c r="AF30">
        <v>0</v>
      </c>
      <c r="AG30">
        <v>0</v>
      </c>
      <c r="AH30">
        <v>0</v>
      </c>
      <c r="AI30">
        <v>0</v>
      </c>
      <c r="AJ30">
        <v>35</v>
      </c>
      <c r="AK30">
        <v>35</v>
      </c>
      <c r="AL30">
        <v>36</v>
      </c>
      <c r="AM30">
        <v>36</v>
      </c>
      <c r="AN30">
        <v>0</v>
      </c>
      <c r="AO30">
        <v>0</v>
      </c>
      <c r="AP30">
        <v>0</v>
      </c>
      <c r="AQ30">
        <v>0</v>
      </c>
      <c r="AR30">
        <f t="shared" si="0"/>
        <v>142</v>
      </c>
    </row>
    <row r="31" spans="1:44" ht="30" x14ac:dyDescent="0.25">
      <c r="A31" s="51">
        <v>27</v>
      </c>
      <c r="B31" s="242"/>
      <c r="D31" s="294"/>
      <c r="E31" s="243">
        <v>33</v>
      </c>
      <c r="F31" s="243">
        <v>33</v>
      </c>
      <c r="G31" s="243">
        <v>0</v>
      </c>
      <c r="H31" s="42"/>
      <c r="I31" s="42">
        <v>0</v>
      </c>
      <c r="J31" s="42">
        <v>33</v>
      </c>
      <c r="K31" s="165" t="s">
        <v>126</v>
      </c>
      <c r="L31" s="165" t="s">
        <v>123</v>
      </c>
      <c r="M31" s="42"/>
      <c r="N31" s="42"/>
      <c r="O31" s="42"/>
      <c r="P31" s="172"/>
      <c r="Q31" s="42">
        <v>0.47</v>
      </c>
      <c r="R31" s="169"/>
      <c r="S31" s="180">
        <v>33</v>
      </c>
      <c r="T31" s="169" t="s">
        <v>249</v>
      </c>
      <c r="AC31">
        <v>0</v>
      </c>
      <c r="AD31">
        <v>0</v>
      </c>
      <c r="AE31">
        <v>0</v>
      </c>
      <c r="AF31">
        <v>0</v>
      </c>
      <c r="AG31">
        <v>0</v>
      </c>
      <c r="AH31">
        <v>0</v>
      </c>
      <c r="AI31">
        <v>11</v>
      </c>
      <c r="AJ31">
        <v>11</v>
      </c>
      <c r="AK31">
        <v>11</v>
      </c>
      <c r="AL31">
        <v>0</v>
      </c>
      <c r="AM31">
        <v>0</v>
      </c>
      <c r="AN31">
        <v>0</v>
      </c>
      <c r="AO31">
        <v>0</v>
      </c>
      <c r="AP31">
        <v>0</v>
      </c>
      <c r="AQ31">
        <v>0</v>
      </c>
      <c r="AR31">
        <f t="shared" si="0"/>
        <v>33</v>
      </c>
    </row>
    <row r="32" spans="1:44" ht="30" x14ac:dyDescent="0.25">
      <c r="A32" s="294">
        <v>28</v>
      </c>
      <c r="B32" s="242"/>
      <c r="C32" s="197"/>
      <c r="D32" s="124"/>
      <c r="E32" s="243">
        <v>116</v>
      </c>
      <c r="F32" s="243">
        <v>110</v>
      </c>
      <c r="G32" s="243">
        <v>6</v>
      </c>
      <c r="H32" s="42"/>
      <c r="I32" s="42">
        <v>0</v>
      </c>
      <c r="J32" s="42">
        <v>110</v>
      </c>
      <c r="K32" s="165" t="s">
        <v>76</v>
      </c>
      <c r="L32" s="165" t="s">
        <v>123</v>
      </c>
      <c r="P32" s="172"/>
      <c r="Q32" s="42">
        <v>1.03</v>
      </c>
      <c r="R32" s="169"/>
      <c r="S32" s="180">
        <v>110</v>
      </c>
      <c r="T32" s="169" t="s">
        <v>242</v>
      </c>
      <c r="AC32">
        <v>0</v>
      </c>
      <c r="AD32">
        <v>0</v>
      </c>
      <c r="AE32">
        <v>0</v>
      </c>
      <c r="AF32">
        <v>0</v>
      </c>
      <c r="AG32">
        <v>0</v>
      </c>
      <c r="AH32">
        <v>0</v>
      </c>
      <c r="AI32">
        <v>0</v>
      </c>
      <c r="AJ32">
        <v>27</v>
      </c>
      <c r="AK32">
        <v>27</v>
      </c>
      <c r="AL32">
        <v>28</v>
      </c>
      <c r="AM32">
        <v>28</v>
      </c>
      <c r="AN32">
        <v>0</v>
      </c>
      <c r="AO32">
        <v>0</v>
      </c>
      <c r="AP32">
        <v>0</v>
      </c>
      <c r="AQ32">
        <v>0</v>
      </c>
      <c r="AR32">
        <f t="shared" si="0"/>
        <v>110</v>
      </c>
    </row>
    <row r="33" spans="1:44" x14ac:dyDescent="0.25">
      <c r="A33" s="224">
        <v>29</v>
      </c>
      <c r="B33" s="240"/>
      <c r="C33" s="186"/>
      <c r="D33" s="186"/>
      <c r="E33" s="241">
        <v>29</v>
      </c>
      <c r="F33" s="241">
        <v>29</v>
      </c>
      <c r="G33" s="241">
        <v>0</v>
      </c>
      <c r="H33" s="100"/>
      <c r="I33" s="100">
        <v>29</v>
      </c>
      <c r="J33" s="100">
        <v>0</v>
      </c>
      <c r="K33" s="210" t="s">
        <v>126</v>
      </c>
      <c r="L33" s="210" t="s">
        <v>123</v>
      </c>
      <c r="M33" s="186"/>
      <c r="N33" s="186"/>
      <c r="O33" s="100"/>
      <c r="P33" s="211"/>
      <c r="Q33" s="100">
        <v>7.0000000000000007E-2</v>
      </c>
      <c r="R33" s="252"/>
      <c r="S33" s="100">
        <v>0</v>
      </c>
      <c r="T33" s="168" t="s">
        <v>30</v>
      </c>
      <c r="AC33" s="123">
        <v>0</v>
      </c>
      <c r="AD33" s="123">
        <v>0</v>
      </c>
      <c r="AE33" s="123">
        <v>0</v>
      </c>
      <c r="AF33" s="123">
        <v>0</v>
      </c>
      <c r="AG33" s="123">
        <v>0</v>
      </c>
      <c r="AH33" s="123">
        <v>0</v>
      </c>
      <c r="AI33" s="123">
        <v>0</v>
      </c>
      <c r="AJ33" s="123">
        <v>0</v>
      </c>
      <c r="AK33" s="123">
        <v>0</v>
      </c>
      <c r="AL33" s="123">
        <v>0</v>
      </c>
      <c r="AM33" s="123">
        <v>0</v>
      </c>
      <c r="AN33" s="123">
        <v>0</v>
      </c>
      <c r="AO33" s="123">
        <v>0</v>
      </c>
      <c r="AP33" s="123">
        <v>0</v>
      </c>
      <c r="AQ33" s="123">
        <v>0</v>
      </c>
      <c r="AR33" s="123">
        <f t="shared" si="0"/>
        <v>0</v>
      </c>
    </row>
    <row r="34" spans="1:44" x14ac:dyDescent="0.25">
      <c r="A34" s="224">
        <v>30</v>
      </c>
      <c r="B34" s="240"/>
      <c r="C34" s="258"/>
      <c r="D34" s="186"/>
      <c r="E34" s="241">
        <v>46</v>
      </c>
      <c r="F34" s="241">
        <v>33</v>
      </c>
      <c r="G34" s="241">
        <v>13</v>
      </c>
      <c r="H34" s="100"/>
      <c r="I34" s="100">
        <v>0</v>
      </c>
      <c r="J34" s="100">
        <v>33</v>
      </c>
      <c r="K34" s="250" t="s">
        <v>126</v>
      </c>
      <c r="L34" s="250" t="s">
        <v>123</v>
      </c>
      <c r="M34" s="259"/>
      <c r="N34" s="259"/>
      <c r="O34" s="259"/>
      <c r="P34" s="260"/>
      <c r="Q34" s="100">
        <v>0.24</v>
      </c>
      <c r="R34" s="252"/>
      <c r="S34" s="100">
        <v>0</v>
      </c>
      <c r="T34" s="168" t="s">
        <v>30</v>
      </c>
      <c r="AC34" s="123">
        <v>0</v>
      </c>
      <c r="AD34" s="123">
        <v>0</v>
      </c>
      <c r="AE34" s="123">
        <v>0</v>
      </c>
      <c r="AF34" s="123">
        <v>0</v>
      </c>
      <c r="AG34" s="123">
        <v>0</v>
      </c>
      <c r="AH34" s="123">
        <v>0</v>
      </c>
      <c r="AI34" s="123">
        <v>0</v>
      </c>
      <c r="AJ34" s="123">
        <v>0</v>
      </c>
      <c r="AK34" s="123">
        <v>0</v>
      </c>
      <c r="AL34" s="123">
        <v>0</v>
      </c>
      <c r="AM34" s="123">
        <v>0</v>
      </c>
      <c r="AN34" s="123">
        <v>0</v>
      </c>
      <c r="AO34" s="123">
        <v>0</v>
      </c>
      <c r="AP34" s="123">
        <v>0</v>
      </c>
      <c r="AQ34" s="123">
        <v>0</v>
      </c>
      <c r="AR34" s="123">
        <f t="shared" si="0"/>
        <v>0</v>
      </c>
    </row>
    <row r="35" spans="1:44" ht="30" x14ac:dyDescent="0.25">
      <c r="A35" s="51">
        <v>31</v>
      </c>
      <c r="B35" s="242"/>
      <c r="D35" s="52"/>
      <c r="E35" s="243">
        <v>94</v>
      </c>
      <c r="F35" s="243">
        <v>76</v>
      </c>
      <c r="G35" s="243">
        <v>18</v>
      </c>
      <c r="H35" s="169"/>
      <c r="I35" s="94">
        <v>0</v>
      </c>
      <c r="J35" s="205">
        <v>76</v>
      </c>
      <c r="K35" s="165" t="s">
        <v>129</v>
      </c>
      <c r="L35" s="165" t="s">
        <v>123</v>
      </c>
      <c r="P35" s="172"/>
      <c r="Q35" s="42">
        <v>0.27</v>
      </c>
      <c r="R35" s="169"/>
      <c r="S35" s="205">
        <v>76</v>
      </c>
      <c r="T35" s="247" t="s">
        <v>437</v>
      </c>
      <c r="AC35">
        <v>0</v>
      </c>
      <c r="AD35">
        <v>0</v>
      </c>
      <c r="AE35">
        <v>0</v>
      </c>
      <c r="AF35">
        <v>0</v>
      </c>
      <c r="AG35">
        <v>38</v>
      </c>
      <c r="AH35">
        <v>38</v>
      </c>
      <c r="AI35">
        <v>0</v>
      </c>
      <c r="AJ35">
        <v>0</v>
      </c>
      <c r="AK35">
        <v>0</v>
      </c>
      <c r="AL35">
        <v>0</v>
      </c>
      <c r="AM35">
        <v>0</v>
      </c>
      <c r="AN35">
        <v>0</v>
      </c>
      <c r="AO35">
        <v>0</v>
      </c>
      <c r="AP35">
        <v>0</v>
      </c>
      <c r="AQ35">
        <v>0</v>
      </c>
      <c r="AR35">
        <f t="shared" si="0"/>
        <v>76</v>
      </c>
    </row>
    <row r="36" spans="1:44" ht="30" x14ac:dyDescent="0.25">
      <c r="A36" s="51">
        <v>32</v>
      </c>
      <c r="B36" s="242"/>
      <c r="D36" s="52"/>
      <c r="E36" s="92" t="s">
        <v>564</v>
      </c>
      <c r="F36" s="92" t="s">
        <v>564</v>
      </c>
      <c r="G36" s="92" t="s">
        <v>564</v>
      </c>
      <c r="H36" s="42"/>
      <c r="I36" s="42" t="s">
        <v>564</v>
      </c>
      <c r="J36" s="42" t="s">
        <v>564</v>
      </c>
      <c r="K36" s="165" t="s">
        <v>126</v>
      </c>
      <c r="L36" s="165" t="s">
        <v>123</v>
      </c>
      <c r="P36" s="172"/>
      <c r="Q36" s="42">
        <v>0.08</v>
      </c>
      <c r="R36" s="169"/>
      <c r="S36" s="169" t="s">
        <v>195</v>
      </c>
      <c r="T36" s="169" t="s">
        <v>30</v>
      </c>
      <c r="AC36">
        <v>0</v>
      </c>
      <c r="AD36">
        <v>0</v>
      </c>
      <c r="AE36">
        <v>0</v>
      </c>
      <c r="AF36">
        <v>0</v>
      </c>
      <c r="AG36">
        <v>0</v>
      </c>
      <c r="AH36">
        <v>0</v>
      </c>
      <c r="AI36">
        <v>0</v>
      </c>
      <c r="AJ36">
        <v>0</v>
      </c>
      <c r="AK36">
        <v>0</v>
      </c>
      <c r="AL36">
        <v>0</v>
      </c>
      <c r="AM36">
        <v>0</v>
      </c>
      <c r="AN36">
        <v>0</v>
      </c>
      <c r="AO36">
        <v>0</v>
      </c>
      <c r="AP36">
        <v>0</v>
      </c>
      <c r="AQ36">
        <v>0</v>
      </c>
      <c r="AR36">
        <f t="shared" si="0"/>
        <v>0</v>
      </c>
    </row>
    <row r="37" spans="1:44" x14ac:dyDescent="0.25">
      <c r="A37" s="51">
        <v>33</v>
      </c>
      <c r="B37" s="242"/>
      <c r="C37" s="92"/>
      <c r="D37" s="92"/>
      <c r="E37" s="205">
        <v>526</v>
      </c>
      <c r="F37" s="184">
        <v>468</v>
      </c>
      <c r="G37" s="184">
        <v>58</v>
      </c>
      <c r="H37" s="42"/>
      <c r="I37" s="42">
        <v>0</v>
      </c>
      <c r="J37" s="42">
        <v>468</v>
      </c>
      <c r="K37" s="165" t="s">
        <v>126</v>
      </c>
      <c r="L37" s="165" t="s">
        <v>123</v>
      </c>
      <c r="P37" s="172"/>
      <c r="Q37" s="42">
        <v>0.89</v>
      </c>
      <c r="R37" s="169"/>
      <c r="S37" s="180">
        <v>468</v>
      </c>
      <c r="T37" s="247" t="s">
        <v>243</v>
      </c>
      <c r="AC37">
        <v>0</v>
      </c>
      <c r="AD37">
        <v>0</v>
      </c>
      <c r="AE37">
        <v>0</v>
      </c>
      <c r="AF37">
        <v>0</v>
      </c>
      <c r="AG37">
        <v>0</v>
      </c>
      <c r="AH37">
        <v>0</v>
      </c>
      <c r="AI37">
        <v>0</v>
      </c>
      <c r="AJ37">
        <v>78</v>
      </c>
      <c r="AK37">
        <v>78</v>
      </c>
      <c r="AL37">
        <v>78</v>
      </c>
      <c r="AM37">
        <v>78</v>
      </c>
      <c r="AN37">
        <v>78</v>
      </c>
      <c r="AO37">
        <v>78</v>
      </c>
      <c r="AP37">
        <v>0</v>
      </c>
      <c r="AQ37">
        <v>0</v>
      </c>
      <c r="AR37">
        <f t="shared" si="0"/>
        <v>468</v>
      </c>
    </row>
    <row r="38" spans="1:44" x14ac:dyDescent="0.25">
      <c r="A38" s="224">
        <v>34</v>
      </c>
      <c r="B38" s="253"/>
      <c r="C38" s="261"/>
      <c r="D38" s="261"/>
      <c r="E38" s="232">
        <v>21</v>
      </c>
      <c r="F38" s="254">
        <v>6</v>
      </c>
      <c r="G38" s="254">
        <v>15</v>
      </c>
      <c r="H38" s="232"/>
      <c r="I38" s="232" t="s">
        <v>30</v>
      </c>
      <c r="J38" s="232">
        <v>0</v>
      </c>
      <c r="K38" s="233" t="s">
        <v>129</v>
      </c>
      <c r="L38" s="233" t="s">
        <v>123</v>
      </c>
      <c r="M38" s="255"/>
      <c r="N38" s="255"/>
      <c r="O38" s="255"/>
      <c r="P38" s="234"/>
      <c r="Q38" s="232">
        <v>0.2</v>
      </c>
      <c r="R38" s="257"/>
      <c r="S38" s="232">
        <v>0</v>
      </c>
      <c r="T38" s="257" t="s">
        <v>30</v>
      </c>
      <c r="AC38" s="123">
        <v>0</v>
      </c>
      <c r="AD38" s="123">
        <v>0</v>
      </c>
      <c r="AE38" s="123">
        <v>0</v>
      </c>
      <c r="AF38" s="123">
        <v>0</v>
      </c>
      <c r="AG38" s="123">
        <v>0</v>
      </c>
      <c r="AH38" s="123">
        <v>0</v>
      </c>
      <c r="AI38" s="123">
        <v>0</v>
      </c>
      <c r="AJ38" s="123">
        <v>0</v>
      </c>
      <c r="AK38" s="123">
        <v>0</v>
      </c>
      <c r="AL38" s="123">
        <v>0</v>
      </c>
      <c r="AM38" s="123">
        <v>0</v>
      </c>
      <c r="AN38" s="123">
        <v>0</v>
      </c>
      <c r="AO38" s="123">
        <v>0</v>
      </c>
      <c r="AP38" s="123">
        <v>0</v>
      </c>
      <c r="AQ38" s="123">
        <v>0</v>
      </c>
      <c r="AR38" s="123">
        <f t="shared" si="0"/>
        <v>0</v>
      </c>
    </row>
    <row r="39" spans="1:44" x14ac:dyDescent="0.25">
      <c r="A39" s="224">
        <v>35</v>
      </c>
      <c r="B39" s="240"/>
      <c r="C39" s="186"/>
      <c r="D39" s="186"/>
      <c r="E39" s="100">
        <v>36</v>
      </c>
      <c r="F39" s="241">
        <v>32</v>
      </c>
      <c r="G39" s="241">
        <v>4</v>
      </c>
      <c r="H39" s="100"/>
      <c r="I39" s="100">
        <v>0</v>
      </c>
      <c r="J39" s="100">
        <v>32</v>
      </c>
      <c r="K39" s="210" t="s">
        <v>126</v>
      </c>
      <c r="L39" s="210" t="s">
        <v>123</v>
      </c>
      <c r="M39" s="104"/>
      <c r="N39" s="104"/>
      <c r="O39" s="104"/>
      <c r="P39" s="262"/>
      <c r="Q39" s="100">
        <v>0.17</v>
      </c>
      <c r="R39" s="168"/>
      <c r="S39" s="100">
        <v>0</v>
      </c>
      <c r="T39" s="168" t="s">
        <v>30</v>
      </c>
      <c r="AC39" s="123">
        <v>0</v>
      </c>
      <c r="AD39" s="123">
        <v>0</v>
      </c>
      <c r="AE39" s="123">
        <v>0</v>
      </c>
      <c r="AF39" s="123">
        <v>0</v>
      </c>
      <c r="AG39" s="123">
        <v>0</v>
      </c>
      <c r="AH39" s="123">
        <v>0</v>
      </c>
      <c r="AI39" s="123">
        <v>0</v>
      </c>
      <c r="AJ39" s="123">
        <v>0</v>
      </c>
      <c r="AK39" s="123">
        <v>0</v>
      </c>
      <c r="AL39" s="123">
        <v>0</v>
      </c>
      <c r="AM39" s="123">
        <v>0</v>
      </c>
      <c r="AN39" s="123">
        <v>0</v>
      </c>
      <c r="AO39" s="123">
        <v>0</v>
      </c>
      <c r="AP39" s="123">
        <v>0</v>
      </c>
      <c r="AQ39" s="123">
        <v>0</v>
      </c>
      <c r="AR39" s="123">
        <f t="shared" si="0"/>
        <v>0</v>
      </c>
    </row>
    <row r="40" spans="1:44" x14ac:dyDescent="0.25">
      <c r="A40" s="224">
        <v>36</v>
      </c>
      <c r="B40" s="240"/>
      <c r="C40" s="224"/>
      <c r="D40" s="224"/>
      <c r="E40" s="100">
        <v>32</v>
      </c>
      <c r="F40" s="241">
        <v>25</v>
      </c>
      <c r="G40" s="241">
        <v>7</v>
      </c>
      <c r="H40" s="100"/>
      <c r="I40" s="100">
        <v>0</v>
      </c>
      <c r="J40" s="100">
        <v>25</v>
      </c>
      <c r="K40" s="210" t="s">
        <v>129</v>
      </c>
      <c r="L40" s="210" t="s">
        <v>123</v>
      </c>
      <c r="M40" s="104"/>
      <c r="N40" s="104"/>
      <c r="O40" s="104"/>
      <c r="P40" s="211"/>
      <c r="Q40" s="100">
        <v>0.16</v>
      </c>
      <c r="R40" s="168"/>
      <c r="S40" s="100">
        <v>0</v>
      </c>
      <c r="T40" s="168" t="s">
        <v>30</v>
      </c>
      <c r="AC40" s="123">
        <v>0</v>
      </c>
      <c r="AD40" s="123">
        <v>0</v>
      </c>
      <c r="AE40" s="123">
        <v>0</v>
      </c>
      <c r="AF40" s="123">
        <v>0</v>
      </c>
      <c r="AG40" s="123">
        <v>0</v>
      </c>
      <c r="AH40" s="123">
        <v>0</v>
      </c>
      <c r="AI40" s="123">
        <v>0</v>
      </c>
      <c r="AJ40" s="123">
        <v>0</v>
      </c>
      <c r="AK40" s="123">
        <v>0</v>
      </c>
      <c r="AL40" s="123">
        <v>0</v>
      </c>
      <c r="AM40" s="123">
        <v>0</v>
      </c>
      <c r="AN40" s="123">
        <v>0</v>
      </c>
      <c r="AO40" s="123">
        <v>0</v>
      </c>
      <c r="AP40" s="123">
        <v>0</v>
      </c>
      <c r="AQ40" s="123">
        <v>0</v>
      </c>
      <c r="AR40" s="123">
        <f t="shared" si="0"/>
        <v>0</v>
      </c>
    </row>
    <row r="41" spans="1:44" x14ac:dyDescent="0.25">
      <c r="A41" s="398">
        <v>37</v>
      </c>
      <c r="B41" s="253"/>
      <c r="C41" s="261"/>
      <c r="D41" s="263"/>
      <c r="E41" s="257">
        <v>21</v>
      </c>
      <c r="F41" s="254">
        <v>21</v>
      </c>
      <c r="G41" s="254">
        <v>0</v>
      </c>
      <c r="H41" s="232"/>
      <c r="I41" s="232">
        <v>0</v>
      </c>
      <c r="J41" s="232">
        <v>0</v>
      </c>
      <c r="K41" s="233" t="s">
        <v>126</v>
      </c>
      <c r="L41" s="233" t="s">
        <v>123</v>
      </c>
      <c r="M41" s="255"/>
      <c r="N41" s="255"/>
      <c r="O41" s="255"/>
      <c r="P41" s="234"/>
      <c r="Q41" s="232">
        <v>0.17</v>
      </c>
      <c r="R41" s="256"/>
      <c r="S41" s="232">
        <v>0</v>
      </c>
      <c r="T41" s="257" t="s">
        <v>30</v>
      </c>
      <c r="AC41" s="123">
        <v>0</v>
      </c>
      <c r="AD41" s="123">
        <v>0</v>
      </c>
      <c r="AE41" s="123">
        <v>0</v>
      </c>
      <c r="AF41" s="123">
        <v>0</v>
      </c>
      <c r="AG41" s="123">
        <v>0</v>
      </c>
      <c r="AH41" s="123">
        <v>0</v>
      </c>
      <c r="AI41" s="123">
        <v>0</v>
      </c>
      <c r="AJ41" s="123">
        <v>0</v>
      </c>
      <c r="AK41" s="123">
        <v>0</v>
      </c>
      <c r="AL41" s="123">
        <v>0</v>
      </c>
      <c r="AM41" s="123">
        <v>0</v>
      </c>
      <c r="AN41" s="123">
        <v>0</v>
      </c>
      <c r="AO41" s="123">
        <v>0</v>
      </c>
      <c r="AP41" s="123">
        <v>0</v>
      </c>
      <c r="AQ41" s="123">
        <v>0</v>
      </c>
      <c r="AR41" s="123">
        <f t="shared" si="0"/>
        <v>0</v>
      </c>
    </row>
    <row r="42" spans="1:44" ht="30" x14ac:dyDescent="0.25">
      <c r="A42" s="224">
        <v>38</v>
      </c>
      <c r="B42" s="240"/>
      <c r="C42" s="258"/>
      <c r="D42" s="186"/>
      <c r="E42" s="168" t="s">
        <v>198</v>
      </c>
      <c r="F42" s="241" t="s">
        <v>196</v>
      </c>
      <c r="G42" s="241" t="s">
        <v>197</v>
      </c>
      <c r="H42" s="168"/>
      <c r="I42" s="100" t="s">
        <v>199</v>
      </c>
      <c r="J42" s="100">
        <v>0</v>
      </c>
      <c r="K42" s="210" t="s">
        <v>129</v>
      </c>
      <c r="L42" s="210" t="s">
        <v>123</v>
      </c>
      <c r="M42" s="104"/>
      <c r="N42" s="104"/>
      <c r="O42" s="104"/>
      <c r="P42" s="104"/>
      <c r="Q42" s="100">
        <v>1.59</v>
      </c>
      <c r="R42" s="168"/>
      <c r="S42" s="100">
        <v>0</v>
      </c>
      <c r="T42" s="168" t="s">
        <v>30</v>
      </c>
      <c r="AC42" s="123">
        <v>0</v>
      </c>
      <c r="AD42" s="123">
        <v>0</v>
      </c>
      <c r="AE42" s="123">
        <v>0</v>
      </c>
      <c r="AF42" s="123">
        <v>0</v>
      </c>
      <c r="AG42" s="123">
        <v>0</v>
      </c>
      <c r="AH42" s="123">
        <v>0</v>
      </c>
      <c r="AI42" s="123">
        <v>0</v>
      </c>
      <c r="AJ42" s="123">
        <v>0</v>
      </c>
      <c r="AK42" s="123">
        <v>0</v>
      </c>
      <c r="AL42" s="123">
        <v>0</v>
      </c>
      <c r="AM42" s="123">
        <v>0</v>
      </c>
      <c r="AN42" s="123">
        <v>0</v>
      </c>
      <c r="AO42" s="123">
        <v>0</v>
      </c>
      <c r="AP42" s="123">
        <v>0</v>
      </c>
      <c r="AQ42" s="123">
        <v>0</v>
      </c>
      <c r="AR42" s="123">
        <f t="shared" si="0"/>
        <v>0</v>
      </c>
    </row>
    <row r="43" spans="1:44" ht="45" x14ac:dyDescent="0.25">
      <c r="A43" s="51">
        <v>39</v>
      </c>
      <c r="B43" s="242"/>
      <c r="C43" s="92"/>
      <c r="D43" s="52"/>
      <c r="E43" s="42">
        <v>318</v>
      </c>
      <c r="F43" s="243">
        <v>318</v>
      </c>
      <c r="G43" s="243">
        <v>0</v>
      </c>
      <c r="H43" s="42"/>
      <c r="I43" s="42">
        <v>0</v>
      </c>
      <c r="J43" s="42">
        <v>318</v>
      </c>
      <c r="K43" s="264" t="s">
        <v>129</v>
      </c>
      <c r="L43" s="264" t="s">
        <v>123</v>
      </c>
      <c r="M43" s="42"/>
      <c r="N43" s="42"/>
      <c r="O43" s="42"/>
      <c r="Q43" s="42">
        <v>1.49</v>
      </c>
      <c r="R43" s="169"/>
      <c r="S43" s="180">
        <v>318</v>
      </c>
      <c r="T43" s="247" t="s">
        <v>246</v>
      </c>
      <c r="AC43">
        <v>0</v>
      </c>
      <c r="AD43">
        <v>0</v>
      </c>
      <c r="AE43">
        <v>0</v>
      </c>
      <c r="AF43">
        <v>0</v>
      </c>
      <c r="AG43">
        <v>0</v>
      </c>
      <c r="AH43">
        <v>0</v>
      </c>
      <c r="AI43">
        <v>80</v>
      </c>
      <c r="AJ43">
        <v>80</v>
      </c>
      <c r="AK43">
        <v>79</v>
      </c>
      <c r="AL43">
        <v>79</v>
      </c>
      <c r="AM43">
        <v>0</v>
      </c>
      <c r="AN43">
        <v>0</v>
      </c>
      <c r="AO43">
        <v>0</v>
      </c>
      <c r="AP43">
        <v>0</v>
      </c>
      <c r="AQ43">
        <v>0</v>
      </c>
      <c r="AR43">
        <f t="shared" si="0"/>
        <v>318</v>
      </c>
    </row>
    <row r="44" spans="1:44" ht="45" x14ac:dyDescent="0.25">
      <c r="A44" s="294">
        <v>40</v>
      </c>
      <c r="B44" s="242"/>
      <c r="C44" s="89"/>
      <c r="D44" s="52"/>
      <c r="E44" s="42">
        <v>225</v>
      </c>
      <c r="F44" s="243">
        <v>225</v>
      </c>
      <c r="G44" s="243">
        <v>0</v>
      </c>
      <c r="H44" s="42"/>
      <c r="I44" s="42">
        <v>0</v>
      </c>
      <c r="J44" s="42">
        <v>225</v>
      </c>
      <c r="K44" s="165" t="s">
        <v>126</v>
      </c>
      <c r="L44" s="165" t="s">
        <v>123</v>
      </c>
      <c r="P44" s="175"/>
      <c r="Q44" s="42">
        <v>0.27</v>
      </c>
      <c r="R44" s="169"/>
      <c r="S44" s="180">
        <v>225</v>
      </c>
      <c r="T44" s="247" t="s">
        <v>246</v>
      </c>
      <c r="AC44">
        <v>0</v>
      </c>
      <c r="AD44">
        <v>0</v>
      </c>
      <c r="AE44">
        <v>0</v>
      </c>
      <c r="AF44">
        <v>0</v>
      </c>
      <c r="AG44">
        <v>0</v>
      </c>
      <c r="AH44">
        <v>75</v>
      </c>
      <c r="AI44">
        <v>75</v>
      </c>
      <c r="AJ44">
        <v>75</v>
      </c>
      <c r="AK44">
        <v>0</v>
      </c>
      <c r="AL44">
        <v>0</v>
      </c>
      <c r="AM44">
        <v>0</v>
      </c>
      <c r="AN44">
        <v>0</v>
      </c>
      <c r="AO44">
        <v>0</v>
      </c>
      <c r="AP44">
        <v>0</v>
      </c>
      <c r="AQ44">
        <v>0</v>
      </c>
      <c r="AR44">
        <f t="shared" si="0"/>
        <v>225</v>
      </c>
    </row>
    <row r="45" spans="1:44" ht="30" x14ac:dyDescent="0.25">
      <c r="A45" s="51">
        <v>41</v>
      </c>
      <c r="B45" s="242"/>
      <c r="C45" s="197"/>
      <c r="D45" s="52"/>
      <c r="E45" s="42">
        <v>172</v>
      </c>
      <c r="F45" s="243">
        <v>0</v>
      </c>
      <c r="G45" s="243">
        <v>0</v>
      </c>
      <c r="H45" s="42"/>
      <c r="I45" s="42" t="s">
        <v>207</v>
      </c>
      <c r="J45" s="42">
        <v>172</v>
      </c>
      <c r="K45" s="264" t="s">
        <v>76</v>
      </c>
      <c r="L45" s="264" t="s">
        <v>123</v>
      </c>
      <c r="M45" s="42"/>
      <c r="N45" s="42"/>
      <c r="O45" s="42"/>
      <c r="P45" s="175"/>
      <c r="Q45" s="42">
        <v>0.99</v>
      </c>
      <c r="R45" s="169"/>
      <c r="S45" s="42">
        <v>172</v>
      </c>
      <c r="T45" s="247" t="s">
        <v>438</v>
      </c>
      <c r="AC45">
        <v>0</v>
      </c>
      <c r="AD45">
        <v>0</v>
      </c>
      <c r="AE45">
        <v>0</v>
      </c>
      <c r="AF45">
        <v>0</v>
      </c>
      <c r="AG45">
        <v>0</v>
      </c>
      <c r="AH45">
        <v>57</v>
      </c>
      <c r="AI45">
        <v>57</v>
      </c>
      <c r="AJ45">
        <v>58</v>
      </c>
      <c r="AK45">
        <v>0</v>
      </c>
      <c r="AL45">
        <v>0</v>
      </c>
      <c r="AM45">
        <v>0</v>
      </c>
      <c r="AN45">
        <v>0</v>
      </c>
      <c r="AO45">
        <v>0</v>
      </c>
      <c r="AP45">
        <v>0</v>
      </c>
      <c r="AQ45">
        <v>0</v>
      </c>
      <c r="AR45">
        <f t="shared" si="0"/>
        <v>172</v>
      </c>
    </row>
    <row r="46" spans="1:44" ht="30" x14ac:dyDescent="0.25">
      <c r="A46" s="294">
        <v>42</v>
      </c>
      <c r="B46" s="242"/>
      <c r="C46" s="92"/>
      <c r="D46" s="92"/>
      <c r="E46" s="42">
        <v>79</v>
      </c>
      <c r="F46" s="243">
        <v>79</v>
      </c>
      <c r="G46" s="243">
        <v>0</v>
      </c>
      <c r="H46" s="42"/>
      <c r="I46" s="42">
        <v>0</v>
      </c>
      <c r="J46" s="42">
        <v>79</v>
      </c>
      <c r="K46" s="165" t="s">
        <v>133</v>
      </c>
      <c r="L46" s="165" t="s">
        <v>123</v>
      </c>
      <c r="P46" s="175"/>
      <c r="Q46" s="42">
        <v>0.49</v>
      </c>
      <c r="R46" s="191"/>
      <c r="S46" s="180">
        <v>79</v>
      </c>
      <c r="T46" s="247" t="s">
        <v>247</v>
      </c>
      <c r="AC46">
        <v>0</v>
      </c>
      <c r="AD46">
        <v>0</v>
      </c>
      <c r="AE46">
        <v>0</v>
      </c>
      <c r="AF46">
        <v>0</v>
      </c>
      <c r="AG46">
        <v>0</v>
      </c>
      <c r="AH46">
        <v>0</v>
      </c>
      <c r="AI46">
        <v>26</v>
      </c>
      <c r="AJ46">
        <v>26</v>
      </c>
      <c r="AK46">
        <v>27</v>
      </c>
      <c r="AL46">
        <v>0</v>
      </c>
      <c r="AM46">
        <v>0</v>
      </c>
      <c r="AN46">
        <v>0</v>
      </c>
      <c r="AO46">
        <v>0</v>
      </c>
      <c r="AP46">
        <v>0</v>
      </c>
      <c r="AQ46">
        <v>0</v>
      </c>
      <c r="AR46">
        <f t="shared" si="0"/>
        <v>79</v>
      </c>
    </row>
    <row r="47" spans="1:44" x14ac:dyDescent="0.25">
      <c r="A47" s="51">
        <v>43</v>
      </c>
      <c r="B47" s="242"/>
      <c r="C47" s="92"/>
      <c r="D47" s="92"/>
      <c r="E47" s="42">
        <v>300</v>
      </c>
      <c r="F47" s="243">
        <v>300</v>
      </c>
      <c r="G47" s="243">
        <v>0</v>
      </c>
      <c r="H47" s="42"/>
      <c r="I47" s="42">
        <v>0</v>
      </c>
      <c r="J47" s="42">
        <v>300</v>
      </c>
      <c r="K47" s="165" t="s">
        <v>133</v>
      </c>
      <c r="L47" s="165" t="s">
        <v>123</v>
      </c>
      <c r="M47" s="42"/>
      <c r="N47" s="42"/>
      <c r="O47" s="42"/>
      <c r="Q47" s="42">
        <v>7.25</v>
      </c>
      <c r="R47" s="169"/>
      <c r="S47" s="180">
        <v>300</v>
      </c>
      <c r="T47" s="247" t="s">
        <v>421</v>
      </c>
      <c r="AC47">
        <v>0</v>
      </c>
      <c r="AD47">
        <v>0</v>
      </c>
      <c r="AE47">
        <v>0</v>
      </c>
      <c r="AF47">
        <v>0</v>
      </c>
      <c r="AG47">
        <v>75</v>
      </c>
      <c r="AH47">
        <v>75</v>
      </c>
      <c r="AI47">
        <v>75</v>
      </c>
      <c r="AJ47">
        <v>75</v>
      </c>
      <c r="AK47">
        <v>0</v>
      </c>
      <c r="AL47">
        <v>0</v>
      </c>
      <c r="AM47">
        <v>0</v>
      </c>
      <c r="AN47">
        <v>0</v>
      </c>
      <c r="AO47">
        <v>0</v>
      </c>
      <c r="AP47">
        <v>0</v>
      </c>
      <c r="AQ47">
        <v>0</v>
      </c>
      <c r="AR47">
        <f t="shared" si="0"/>
        <v>300</v>
      </c>
    </row>
    <row r="48" spans="1:44" x14ac:dyDescent="0.25">
      <c r="A48" s="294">
        <v>44</v>
      </c>
      <c r="B48" s="242"/>
      <c r="C48" s="92"/>
      <c r="D48" s="52"/>
      <c r="E48" s="42">
        <v>19</v>
      </c>
      <c r="F48" s="243">
        <v>13</v>
      </c>
      <c r="G48" s="243">
        <v>6</v>
      </c>
      <c r="H48" s="42"/>
      <c r="I48" s="42">
        <v>0</v>
      </c>
      <c r="J48" s="42">
        <v>13</v>
      </c>
      <c r="K48" s="165" t="s">
        <v>133</v>
      </c>
      <c r="L48" s="165" t="s">
        <v>123</v>
      </c>
      <c r="M48" s="42"/>
      <c r="N48" s="42"/>
      <c r="O48" s="42"/>
      <c r="Q48" s="42">
        <v>0.35</v>
      </c>
      <c r="R48" s="169"/>
      <c r="S48" s="42">
        <v>13</v>
      </c>
      <c r="T48" s="247" t="s">
        <v>370</v>
      </c>
      <c r="AC48">
        <v>0</v>
      </c>
      <c r="AD48">
        <v>0</v>
      </c>
      <c r="AE48">
        <v>0</v>
      </c>
      <c r="AF48">
        <v>0</v>
      </c>
      <c r="AG48">
        <v>0</v>
      </c>
      <c r="AH48">
        <v>0</v>
      </c>
      <c r="AI48">
        <v>4</v>
      </c>
      <c r="AJ48">
        <v>4</v>
      </c>
      <c r="AK48">
        <v>5</v>
      </c>
      <c r="AL48">
        <v>0</v>
      </c>
      <c r="AM48">
        <v>0</v>
      </c>
      <c r="AN48">
        <v>0</v>
      </c>
      <c r="AO48">
        <v>0</v>
      </c>
      <c r="AP48">
        <v>0</v>
      </c>
      <c r="AQ48">
        <v>0</v>
      </c>
      <c r="AR48">
        <f t="shared" si="0"/>
        <v>13</v>
      </c>
    </row>
    <row r="49" spans="1:44" x14ac:dyDescent="0.25">
      <c r="A49" s="224">
        <v>45</v>
      </c>
      <c r="B49" s="265"/>
      <c r="C49" s="266"/>
      <c r="D49" s="267"/>
      <c r="E49" s="268">
        <v>326</v>
      </c>
      <c r="F49" s="269">
        <v>326</v>
      </c>
      <c r="G49" s="269">
        <v>0</v>
      </c>
      <c r="H49" s="268"/>
      <c r="I49" s="268">
        <v>326</v>
      </c>
      <c r="J49" s="268">
        <v>0</v>
      </c>
      <c r="K49" s="270" t="s">
        <v>136</v>
      </c>
      <c r="L49" s="270" t="s">
        <v>123</v>
      </c>
      <c r="M49" s="271"/>
      <c r="N49" s="271"/>
      <c r="O49" s="271"/>
      <c r="P49" s="271"/>
      <c r="Q49" s="268">
        <v>5.39</v>
      </c>
      <c r="R49" s="272"/>
      <c r="S49" s="268">
        <v>0</v>
      </c>
      <c r="T49" s="272" t="s">
        <v>30</v>
      </c>
      <c r="AC49" s="123">
        <v>0</v>
      </c>
      <c r="AD49" s="123">
        <v>0</v>
      </c>
      <c r="AE49" s="123">
        <v>0</v>
      </c>
      <c r="AF49" s="123">
        <v>0</v>
      </c>
      <c r="AG49" s="123">
        <v>0</v>
      </c>
      <c r="AH49" s="123">
        <v>0</v>
      </c>
      <c r="AI49" s="123">
        <v>0</v>
      </c>
      <c r="AJ49" s="123">
        <v>0</v>
      </c>
      <c r="AK49" s="123">
        <v>0</v>
      </c>
      <c r="AL49" s="123">
        <v>0</v>
      </c>
      <c r="AM49" s="123">
        <v>0</v>
      </c>
      <c r="AN49" s="123">
        <v>0</v>
      </c>
      <c r="AO49" s="123">
        <v>0</v>
      </c>
      <c r="AP49" s="123">
        <v>0</v>
      </c>
      <c r="AQ49" s="123">
        <v>0</v>
      </c>
      <c r="AR49" s="123">
        <f t="shared" si="0"/>
        <v>0</v>
      </c>
    </row>
    <row r="50" spans="1:44" ht="45" x14ac:dyDescent="0.25">
      <c r="A50" s="51">
        <v>46</v>
      </c>
      <c r="B50" s="242"/>
      <c r="C50" s="92"/>
      <c r="D50" s="92"/>
      <c r="E50" s="42">
        <v>97</v>
      </c>
      <c r="F50" s="243">
        <v>97</v>
      </c>
      <c r="G50" s="243">
        <v>0</v>
      </c>
      <c r="H50" s="42"/>
      <c r="I50" s="42">
        <v>0</v>
      </c>
      <c r="J50" s="42">
        <v>97</v>
      </c>
      <c r="K50" s="165" t="s">
        <v>136</v>
      </c>
      <c r="L50" s="165" t="s">
        <v>123</v>
      </c>
      <c r="M50" s="42"/>
      <c r="N50" s="42"/>
      <c r="O50" s="42"/>
      <c r="Q50" s="42">
        <v>6.65</v>
      </c>
      <c r="R50" s="169"/>
      <c r="S50" s="180">
        <v>97</v>
      </c>
      <c r="T50" s="247" t="s">
        <v>248</v>
      </c>
      <c r="AC50">
        <v>0</v>
      </c>
      <c r="AD50">
        <v>0</v>
      </c>
      <c r="AE50">
        <v>0</v>
      </c>
      <c r="AF50">
        <v>0</v>
      </c>
      <c r="AG50">
        <v>0</v>
      </c>
      <c r="AH50">
        <v>32</v>
      </c>
      <c r="AI50">
        <v>32</v>
      </c>
      <c r="AJ50">
        <v>33</v>
      </c>
      <c r="AK50">
        <v>0</v>
      </c>
      <c r="AL50">
        <v>0</v>
      </c>
      <c r="AM50">
        <v>0</v>
      </c>
      <c r="AN50">
        <v>0</v>
      </c>
      <c r="AO50">
        <v>0</v>
      </c>
      <c r="AP50">
        <v>0</v>
      </c>
      <c r="AQ50">
        <v>0</v>
      </c>
      <c r="AR50">
        <f t="shared" si="0"/>
        <v>97</v>
      </c>
    </row>
    <row r="51" spans="1:44" ht="30" x14ac:dyDescent="0.25">
      <c r="A51" s="51">
        <v>47</v>
      </c>
      <c r="B51" s="242"/>
      <c r="C51" s="92"/>
      <c r="D51" s="92"/>
      <c r="E51" s="42">
        <v>142</v>
      </c>
      <c r="F51" s="243">
        <v>142</v>
      </c>
      <c r="G51" s="243">
        <v>0</v>
      </c>
      <c r="H51" s="42"/>
      <c r="I51" s="42">
        <v>0</v>
      </c>
      <c r="J51" s="42">
        <v>142</v>
      </c>
      <c r="K51" s="165" t="s">
        <v>136</v>
      </c>
      <c r="L51" s="165" t="s">
        <v>123</v>
      </c>
      <c r="Q51" s="42">
        <v>0.9</v>
      </c>
      <c r="R51" s="169"/>
      <c r="S51" s="180">
        <v>142</v>
      </c>
      <c r="T51" s="247" t="s">
        <v>242</v>
      </c>
      <c r="AC51">
        <v>0</v>
      </c>
      <c r="AD51">
        <v>0</v>
      </c>
      <c r="AE51">
        <v>0</v>
      </c>
      <c r="AF51">
        <v>0</v>
      </c>
      <c r="AG51">
        <v>0</v>
      </c>
      <c r="AH51">
        <v>0</v>
      </c>
      <c r="AI51">
        <v>0</v>
      </c>
      <c r="AJ51">
        <v>35</v>
      </c>
      <c r="AK51">
        <v>35</v>
      </c>
      <c r="AL51">
        <v>36</v>
      </c>
      <c r="AM51">
        <v>36</v>
      </c>
      <c r="AN51">
        <v>0</v>
      </c>
      <c r="AO51">
        <v>0</v>
      </c>
      <c r="AP51">
        <v>0</v>
      </c>
      <c r="AQ51">
        <v>0</v>
      </c>
      <c r="AR51">
        <f t="shared" si="0"/>
        <v>142</v>
      </c>
    </row>
    <row r="52" spans="1:44" ht="30" x14ac:dyDescent="0.25">
      <c r="A52" s="51">
        <v>48</v>
      </c>
      <c r="B52" s="242"/>
      <c r="C52" s="92"/>
      <c r="D52" s="92"/>
      <c r="E52" s="42">
        <v>47</v>
      </c>
      <c r="F52" s="243">
        <v>47</v>
      </c>
      <c r="G52" s="243">
        <v>0</v>
      </c>
      <c r="H52" s="42"/>
      <c r="I52" s="42">
        <v>0</v>
      </c>
      <c r="J52" s="42">
        <v>47</v>
      </c>
      <c r="K52" s="165" t="s">
        <v>137</v>
      </c>
      <c r="L52" s="165" t="s">
        <v>123</v>
      </c>
      <c r="Q52" s="42">
        <v>1.21</v>
      </c>
      <c r="R52" s="169"/>
      <c r="S52" s="180">
        <v>47</v>
      </c>
      <c r="T52" s="247" t="s">
        <v>249</v>
      </c>
      <c r="AC52">
        <v>0</v>
      </c>
      <c r="AD52">
        <v>0</v>
      </c>
      <c r="AE52">
        <v>0</v>
      </c>
      <c r="AF52">
        <v>0</v>
      </c>
      <c r="AG52">
        <v>0</v>
      </c>
      <c r="AH52">
        <v>0</v>
      </c>
      <c r="AI52">
        <v>16</v>
      </c>
      <c r="AJ52">
        <v>16</v>
      </c>
      <c r="AK52">
        <v>15</v>
      </c>
      <c r="AL52">
        <v>0</v>
      </c>
      <c r="AM52">
        <v>0</v>
      </c>
      <c r="AN52">
        <v>0</v>
      </c>
      <c r="AO52">
        <v>0</v>
      </c>
      <c r="AP52">
        <v>0</v>
      </c>
      <c r="AQ52">
        <v>0</v>
      </c>
      <c r="AR52">
        <f t="shared" si="0"/>
        <v>47</v>
      </c>
    </row>
    <row r="53" spans="1:44" ht="45" x14ac:dyDescent="0.25">
      <c r="A53" s="51">
        <v>49</v>
      </c>
      <c r="B53" s="242"/>
      <c r="C53" s="197"/>
      <c r="D53" s="197"/>
      <c r="E53" s="42">
        <v>75</v>
      </c>
      <c r="F53" s="243">
        <v>75</v>
      </c>
      <c r="G53" s="243">
        <v>0</v>
      </c>
      <c r="H53" s="42"/>
      <c r="I53" s="42">
        <v>0</v>
      </c>
      <c r="J53" s="42">
        <v>75</v>
      </c>
      <c r="K53" s="165" t="s">
        <v>137</v>
      </c>
      <c r="L53" s="165" t="s">
        <v>123</v>
      </c>
      <c r="M53" s="42"/>
      <c r="N53" s="42"/>
      <c r="O53" s="42"/>
      <c r="Q53" s="42">
        <v>2.78</v>
      </c>
      <c r="R53" s="169"/>
      <c r="S53" s="42">
        <v>75</v>
      </c>
      <c r="T53" s="247" t="s">
        <v>250</v>
      </c>
      <c r="AC53">
        <v>0</v>
      </c>
      <c r="AD53">
        <v>0</v>
      </c>
      <c r="AE53">
        <v>0</v>
      </c>
      <c r="AF53">
        <v>0</v>
      </c>
      <c r="AG53">
        <v>0</v>
      </c>
      <c r="AH53">
        <v>25</v>
      </c>
      <c r="AI53">
        <v>25</v>
      </c>
      <c r="AJ53">
        <v>25</v>
      </c>
      <c r="AK53">
        <v>0</v>
      </c>
      <c r="AL53">
        <v>0</v>
      </c>
      <c r="AM53">
        <v>0</v>
      </c>
      <c r="AN53">
        <v>0</v>
      </c>
      <c r="AO53">
        <v>0</v>
      </c>
      <c r="AP53">
        <v>0</v>
      </c>
      <c r="AQ53">
        <v>0</v>
      </c>
      <c r="AR53">
        <f t="shared" si="0"/>
        <v>75</v>
      </c>
    </row>
    <row r="54" spans="1:44" x14ac:dyDescent="0.25">
      <c r="A54" s="224">
        <v>50</v>
      </c>
      <c r="B54" s="240"/>
      <c r="C54" s="258"/>
      <c r="D54" s="273"/>
      <c r="E54" s="100">
        <v>71</v>
      </c>
      <c r="F54" s="241">
        <v>0</v>
      </c>
      <c r="G54" s="241">
        <v>0</v>
      </c>
      <c r="H54" s="100"/>
      <c r="I54" s="100">
        <v>0</v>
      </c>
      <c r="J54" s="100">
        <v>71</v>
      </c>
      <c r="K54" s="210" t="s">
        <v>137</v>
      </c>
      <c r="L54" s="210" t="s">
        <v>123</v>
      </c>
      <c r="M54" s="100"/>
      <c r="N54" s="100"/>
      <c r="O54" s="100"/>
      <c r="P54" s="104"/>
      <c r="Q54" s="100">
        <v>1.91</v>
      </c>
      <c r="R54" s="168"/>
      <c r="S54" s="100">
        <v>0</v>
      </c>
      <c r="T54" s="168" t="s">
        <v>30</v>
      </c>
      <c r="AC54" s="123">
        <v>0</v>
      </c>
      <c r="AD54" s="123">
        <v>0</v>
      </c>
      <c r="AE54" s="123">
        <v>0</v>
      </c>
      <c r="AF54" s="123">
        <v>0</v>
      </c>
      <c r="AG54" s="123">
        <v>0</v>
      </c>
      <c r="AH54" s="123">
        <v>0</v>
      </c>
      <c r="AI54" s="123">
        <v>0</v>
      </c>
      <c r="AJ54" s="123">
        <v>0</v>
      </c>
      <c r="AK54" s="123">
        <v>0</v>
      </c>
      <c r="AL54" s="123">
        <v>0</v>
      </c>
      <c r="AM54" s="123">
        <v>0</v>
      </c>
      <c r="AN54" s="123">
        <v>0</v>
      </c>
      <c r="AO54" s="123">
        <v>0</v>
      </c>
      <c r="AP54" s="123">
        <v>0</v>
      </c>
      <c r="AQ54" s="123">
        <v>0</v>
      </c>
      <c r="AR54" s="123">
        <f t="shared" si="0"/>
        <v>0</v>
      </c>
    </row>
    <row r="55" spans="1:44" ht="30" x14ac:dyDescent="0.25">
      <c r="A55" s="51">
        <v>51</v>
      </c>
      <c r="B55" s="242"/>
      <c r="D55" s="52"/>
      <c r="E55" s="42">
        <v>162</v>
      </c>
      <c r="F55" s="243">
        <v>162</v>
      </c>
      <c r="G55" s="243">
        <v>0</v>
      </c>
      <c r="H55" s="42"/>
      <c r="I55" s="42">
        <v>0</v>
      </c>
      <c r="J55" s="42">
        <v>162</v>
      </c>
      <c r="K55" s="264" t="s">
        <v>137</v>
      </c>
      <c r="L55" s="264" t="s">
        <v>123</v>
      </c>
      <c r="M55" s="42"/>
      <c r="N55" s="42"/>
      <c r="O55" s="42"/>
      <c r="Q55" s="42">
        <v>0.66</v>
      </c>
      <c r="R55" s="191"/>
      <c r="S55" s="180">
        <v>162</v>
      </c>
      <c r="T55" s="247" t="s">
        <v>242</v>
      </c>
      <c r="AC55">
        <v>0</v>
      </c>
      <c r="AD55">
        <v>0</v>
      </c>
      <c r="AE55">
        <v>0</v>
      </c>
      <c r="AF55">
        <v>0</v>
      </c>
      <c r="AG55">
        <v>0</v>
      </c>
      <c r="AH55">
        <v>0</v>
      </c>
      <c r="AI55">
        <v>0</v>
      </c>
      <c r="AJ55">
        <v>40</v>
      </c>
      <c r="AK55">
        <v>40</v>
      </c>
      <c r="AL55">
        <v>41</v>
      </c>
      <c r="AM55">
        <v>41</v>
      </c>
      <c r="AN55">
        <v>0</v>
      </c>
      <c r="AO55">
        <v>0</v>
      </c>
      <c r="AP55">
        <v>0</v>
      </c>
      <c r="AQ55">
        <v>0</v>
      </c>
      <c r="AR55">
        <f t="shared" si="0"/>
        <v>162</v>
      </c>
    </row>
    <row r="56" spans="1:44" ht="30" x14ac:dyDescent="0.25">
      <c r="A56" s="51">
        <v>52</v>
      </c>
      <c r="B56" s="242"/>
      <c r="C56" s="52"/>
      <c r="E56" s="42">
        <v>87</v>
      </c>
      <c r="F56" s="243">
        <v>87</v>
      </c>
      <c r="G56" s="243">
        <v>0</v>
      </c>
      <c r="H56" s="42"/>
      <c r="I56" s="42">
        <v>0</v>
      </c>
      <c r="J56" s="42">
        <v>87</v>
      </c>
      <c r="K56" s="165" t="s">
        <v>73</v>
      </c>
      <c r="L56" s="165" t="s">
        <v>123</v>
      </c>
      <c r="M56" s="42"/>
      <c r="N56" s="42"/>
      <c r="O56" s="42"/>
      <c r="Q56" s="42">
        <v>0.36</v>
      </c>
      <c r="R56" s="191"/>
      <c r="S56" s="180">
        <v>87</v>
      </c>
      <c r="T56" s="247" t="s">
        <v>249</v>
      </c>
      <c r="AC56">
        <v>0</v>
      </c>
      <c r="AD56">
        <v>0</v>
      </c>
      <c r="AE56">
        <v>0</v>
      </c>
      <c r="AF56">
        <v>0</v>
      </c>
      <c r="AG56">
        <v>0</v>
      </c>
      <c r="AH56">
        <v>0</v>
      </c>
      <c r="AI56">
        <v>29</v>
      </c>
      <c r="AJ56">
        <v>29</v>
      </c>
      <c r="AK56">
        <v>29</v>
      </c>
      <c r="AL56">
        <v>0</v>
      </c>
      <c r="AM56">
        <v>0</v>
      </c>
      <c r="AN56">
        <v>0</v>
      </c>
      <c r="AO56">
        <v>0</v>
      </c>
      <c r="AP56">
        <v>0</v>
      </c>
      <c r="AQ56">
        <v>0</v>
      </c>
      <c r="AR56">
        <f t="shared" si="0"/>
        <v>87</v>
      </c>
    </row>
    <row r="57" spans="1:44" ht="30" x14ac:dyDescent="0.25">
      <c r="A57" s="51">
        <v>53</v>
      </c>
      <c r="B57" s="242"/>
      <c r="C57" s="197"/>
      <c r="D57" s="52"/>
      <c r="E57" s="42">
        <v>6</v>
      </c>
      <c r="F57" s="243">
        <v>5</v>
      </c>
      <c r="G57" s="243">
        <v>1</v>
      </c>
      <c r="H57" s="42"/>
      <c r="I57" s="42">
        <v>0</v>
      </c>
      <c r="J57" s="42">
        <v>5</v>
      </c>
      <c r="K57" s="193" t="s">
        <v>138</v>
      </c>
      <c r="L57" s="165" t="s">
        <v>139</v>
      </c>
      <c r="Q57" s="42">
        <v>1.3</v>
      </c>
      <c r="R57" s="169"/>
      <c r="S57" s="42">
        <v>5</v>
      </c>
      <c r="T57" s="169" t="s">
        <v>125</v>
      </c>
      <c r="AC57">
        <v>0</v>
      </c>
      <c r="AD57">
        <v>0</v>
      </c>
      <c r="AE57">
        <v>0</v>
      </c>
      <c r="AF57">
        <v>0</v>
      </c>
      <c r="AG57">
        <v>0</v>
      </c>
      <c r="AH57">
        <v>0</v>
      </c>
      <c r="AI57">
        <v>2</v>
      </c>
      <c r="AJ57">
        <v>3</v>
      </c>
      <c r="AK57">
        <v>0</v>
      </c>
      <c r="AL57">
        <v>0</v>
      </c>
      <c r="AM57">
        <v>0</v>
      </c>
      <c r="AN57">
        <v>0</v>
      </c>
      <c r="AO57">
        <v>0</v>
      </c>
      <c r="AP57">
        <v>0</v>
      </c>
      <c r="AQ57">
        <v>0</v>
      </c>
      <c r="AR57">
        <f t="shared" si="0"/>
        <v>5</v>
      </c>
    </row>
    <row r="58" spans="1:44" ht="30" x14ac:dyDescent="0.25">
      <c r="A58" s="51">
        <v>54</v>
      </c>
      <c r="B58" s="242"/>
      <c r="C58" s="197"/>
      <c r="D58" s="52"/>
      <c r="E58" s="42">
        <v>122</v>
      </c>
      <c r="F58" s="243">
        <v>120</v>
      </c>
      <c r="G58" s="243">
        <v>2</v>
      </c>
      <c r="H58" s="42"/>
      <c r="I58" s="42">
        <v>0</v>
      </c>
      <c r="J58" s="42">
        <v>120</v>
      </c>
      <c r="K58" s="193" t="s">
        <v>138</v>
      </c>
      <c r="L58" s="165" t="s">
        <v>139</v>
      </c>
      <c r="Q58" s="42">
        <v>0.98</v>
      </c>
      <c r="R58" s="169"/>
      <c r="S58" s="180">
        <v>120</v>
      </c>
      <c r="T58" s="247" t="s">
        <v>242</v>
      </c>
      <c r="AC58">
        <v>0</v>
      </c>
      <c r="AD58">
        <v>0</v>
      </c>
      <c r="AE58">
        <v>0</v>
      </c>
      <c r="AF58">
        <v>0</v>
      </c>
      <c r="AG58">
        <v>0</v>
      </c>
      <c r="AH58">
        <v>0</v>
      </c>
      <c r="AI58">
        <v>0</v>
      </c>
      <c r="AJ58">
        <v>30</v>
      </c>
      <c r="AK58">
        <v>30</v>
      </c>
      <c r="AL58">
        <v>30</v>
      </c>
      <c r="AM58">
        <v>30</v>
      </c>
      <c r="AN58">
        <v>0</v>
      </c>
      <c r="AO58">
        <v>0</v>
      </c>
      <c r="AP58">
        <v>0</v>
      </c>
      <c r="AQ58">
        <v>0</v>
      </c>
      <c r="AR58">
        <f t="shared" si="0"/>
        <v>120</v>
      </c>
    </row>
    <row r="59" spans="1:44" ht="30" x14ac:dyDescent="0.25">
      <c r="A59" s="224">
        <v>55</v>
      </c>
      <c r="B59" s="240"/>
      <c r="C59" s="190"/>
      <c r="D59" s="186"/>
      <c r="E59" s="100">
        <v>211</v>
      </c>
      <c r="F59" s="241">
        <v>0</v>
      </c>
      <c r="G59" s="241">
        <v>0</v>
      </c>
      <c r="H59" s="100"/>
      <c r="I59" s="100">
        <v>0</v>
      </c>
      <c r="J59" s="100">
        <v>211</v>
      </c>
      <c r="K59" s="274" t="s">
        <v>138</v>
      </c>
      <c r="L59" s="210" t="s">
        <v>139</v>
      </c>
      <c r="M59" s="104"/>
      <c r="N59" s="104"/>
      <c r="O59" s="104"/>
      <c r="P59" s="104"/>
      <c r="Q59" s="100">
        <v>2.79</v>
      </c>
      <c r="R59" s="252"/>
      <c r="S59" s="100">
        <v>0</v>
      </c>
      <c r="T59" s="168" t="s">
        <v>30</v>
      </c>
      <c r="AC59" s="123">
        <v>0</v>
      </c>
      <c r="AD59" s="123">
        <v>0</v>
      </c>
      <c r="AE59" s="123">
        <v>0</v>
      </c>
      <c r="AF59" s="123">
        <v>0</v>
      </c>
      <c r="AG59" s="123">
        <v>0</v>
      </c>
      <c r="AH59" s="123">
        <v>0</v>
      </c>
      <c r="AI59" s="123">
        <v>0</v>
      </c>
      <c r="AJ59" s="123">
        <v>0</v>
      </c>
      <c r="AK59" s="123">
        <v>0</v>
      </c>
      <c r="AL59" s="123">
        <v>0</v>
      </c>
      <c r="AM59" s="123">
        <v>0</v>
      </c>
      <c r="AN59" s="123">
        <v>0</v>
      </c>
      <c r="AO59" s="123">
        <v>0</v>
      </c>
      <c r="AP59" s="123">
        <v>0</v>
      </c>
      <c r="AQ59" s="123">
        <v>0</v>
      </c>
      <c r="AR59" s="123">
        <f t="shared" si="0"/>
        <v>0</v>
      </c>
    </row>
    <row r="60" spans="1:44" ht="30" x14ac:dyDescent="0.25">
      <c r="A60" s="224">
        <v>56</v>
      </c>
      <c r="B60" s="240"/>
      <c r="C60" s="258"/>
      <c r="D60" s="258"/>
      <c r="E60" s="100">
        <v>14</v>
      </c>
      <c r="F60" s="241">
        <v>0</v>
      </c>
      <c r="G60" s="241">
        <v>0</v>
      </c>
      <c r="H60" s="100"/>
      <c r="I60" s="100">
        <v>0</v>
      </c>
      <c r="J60" s="100">
        <v>10</v>
      </c>
      <c r="K60" s="274" t="s">
        <v>138</v>
      </c>
      <c r="L60" s="210" t="s">
        <v>139</v>
      </c>
      <c r="M60" s="104"/>
      <c r="N60" s="104"/>
      <c r="O60" s="104"/>
      <c r="P60" s="100"/>
      <c r="Q60" s="100">
        <v>0.14000000000000001</v>
      </c>
      <c r="R60" s="252"/>
      <c r="S60" s="100">
        <v>0</v>
      </c>
      <c r="T60" s="168" t="s">
        <v>30</v>
      </c>
      <c r="AC60" s="123">
        <v>0</v>
      </c>
      <c r="AD60" s="123">
        <v>0</v>
      </c>
      <c r="AE60" s="123">
        <v>0</v>
      </c>
      <c r="AF60" s="123">
        <v>0</v>
      </c>
      <c r="AG60" s="123">
        <v>0</v>
      </c>
      <c r="AH60" s="123">
        <v>0</v>
      </c>
      <c r="AI60" s="123">
        <v>0</v>
      </c>
      <c r="AJ60" s="123">
        <v>0</v>
      </c>
      <c r="AK60" s="123">
        <v>0</v>
      </c>
      <c r="AL60" s="123">
        <v>0</v>
      </c>
      <c r="AM60" s="123">
        <v>0</v>
      </c>
      <c r="AN60" s="123">
        <v>0</v>
      </c>
      <c r="AO60" s="123">
        <v>0</v>
      </c>
      <c r="AP60" s="123">
        <v>0</v>
      </c>
      <c r="AQ60" s="123">
        <v>0</v>
      </c>
      <c r="AR60" s="123">
        <f t="shared" si="0"/>
        <v>0</v>
      </c>
    </row>
    <row r="61" spans="1:44" ht="30" x14ac:dyDescent="0.25">
      <c r="A61" s="224">
        <v>57</v>
      </c>
      <c r="B61" s="240"/>
      <c r="C61" s="190"/>
      <c r="D61" s="224"/>
      <c r="E61" s="100">
        <v>23</v>
      </c>
      <c r="F61" s="241">
        <v>23</v>
      </c>
      <c r="G61" s="241">
        <v>0</v>
      </c>
      <c r="H61" s="100"/>
      <c r="I61" s="100">
        <v>0</v>
      </c>
      <c r="J61" s="100">
        <v>23</v>
      </c>
      <c r="K61" s="274" t="s">
        <v>138</v>
      </c>
      <c r="L61" s="210" t="s">
        <v>139</v>
      </c>
      <c r="M61" s="104"/>
      <c r="N61" s="104"/>
      <c r="O61" s="104"/>
      <c r="P61" s="100"/>
      <c r="Q61" s="100">
        <v>0.23</v>
      </c>
      <c r="R61" s="168"/>
      <c r="S61" s="100">
        <v>0</v>
      </c>
      <c r="T61" s="168" t="s">
        <v>30</v>
      </c>
      <c r="AC61" s="123">
        <v>0</v>
      </c>
      <c r="AD61" s="123">
        <v>0</v>
      </c>
      <c r="AE61" s="123">
        <v>0</v>
      </c>
      <c r="AF61" s="123">
        <v>0</v>
      </c>
      <c r="AG61" s="123">
        <v>0</v>
      </c>
      <c r="AH61" s="123">
        <v>0</v>
      </c>
      <c r="AI61" s="123">
        <v>0</v>
      </c>
      <c r="AJ61" s="123">
        <v>0</v>
      </c>
      <c r="AK61" s="123">
        <v>0</v>
      </c>
      <c r="AL61" s="123">
        <v>0</v>
      </c>
      <c r="AM61" s="123">
        <v>0</v>
      </c>
      <c r="AN61" s="123">
        <v>0</v>
      </c>
      <c r="AO61" s="123">
        <v>0</v>
      </c>
      <c r="AP61" s="123">
        <v>0</v>
      </c>
      <c r="AQ61" s="123">
        <v>0</v>
      </c>
      <c r="AR61" s="123">
        <f t="shared" si="0"/>
        <v>0</v>
      </c>
    </row>
    <row r="62" spans="1:44" ht="30" x14ac:dyDescent="0.25">
      <c r="A62" s="224">
        <v>58</v>
      </c>
      <c r="B62" s="240"/>
      <c r="C62" s="190"/>
      <c r="D62" s="258"/>
      <c r="E62" s="100">
        <v>39</v>
      </c>
      <c r="F62" s="241">
        <v>0</v>
      </c>
      <c r="G62" s="241">
        <v>0</v>
      </c>
      <c r="H62" s="100"/>
      <c r="I62" s="100">
        <v>0</v>
      </c>
      <c r="J62" s="100">
        <v>39</v>
      </c>
      <c r="K62" s="274" t="s">
        <v>138</v>
      </c>
      <c r="L62" s="210" t="s">
        <v>139</v>
      </c>
      <c r="M62" s="104"/>
      <c r="N62" s="104"/>
      <c r="O62" s="104"/>
      <c r="P62" s="104"/>
      <c r="Q62" s="100">
        <v>0.24</v>
      </c>
      <c r="R62" s="168"/>
      <c r="S62" s="100">
        <v>0</v>
      </c>
      <c r="T62" s="168" t="s">
        <v>30</v>
      </c>
      <c r="AC62" s="123">
        <v>0</v>
      </c>
      <c r="AD62" s="123">
        <v>0</v>
      </c>
      <c r="AE62" s="123">
        <v>0</v>
      </c>
      <c r="AF62" s="123">
        <v>0</v>
      </c>
      <c r="AG62" s="123">
        <v>0</v>
      </c>
      <c r="AH62" s="123">
        <v>0</v>
      </c>
      <c r="AI62" s="123">
        <v>0</v>
      </c>
      <c r="AJ62" s="123">
        <v>0</v>
      </c>
      <c r="AK62" s="123">
        <v>0</v>
      </c>
      <c r="AL62" s="123">
        <v>0</v>
      </c>
      <c r="AM62" s="123">
        <v>0</v>
      </c>
      <c r="AN62" s="123">
        <v>0</v>
      </c>
      <c r="AO62" s="123">
        <v>0</v>
      </c>
      <c r="AP62" s="123">
        <v>0</v>
      </c>
      <c r="AQ62" s="123">
        <v>0</v>
      </c>
      <c r="AR62" s="123">
        <f t="shared" si="0"/>
        <v>0</v>
      </c>
    </row>
    <row r="63" spans="1:44" x14ac:dyDescent="0.25">
      <c r="A63" s="224">
        <v>59</v>
      </c>
      <c r="B63" s="240"/>
      <c r="C63" s="186"/>
      <c r="D63" s="186"/>
      <c r="E63" s="100">
        <v>39</v>
      </c>
      <c r="F63" s="241">
        <v>21</v>
      </c>
      <c r="G63" s="241">
        <v>18</v>
      </c>
      <c r="H63" s="100"/>
      <c r="I63" s="100">
        <v>0</v>
      </c>
      <c r="J63" s="100">
        <v>21</v>
      </c>
      <c r="K63" s="274" t="s">
        <v>140</v>
      </c>
      <c r="L63" s="210" t="s">
        <v>139</v>
      </c>
      <c r="M63" s="104"/>
      <c r="N63" s="104"/>
      <c r="O63" s="104"/>
      <c r="P63" s="104"/>
      <c r="Q63" s="100">
        <v>0.16</v>
      </c>
      <c r="R63" s="168"/>
      <c r="S63" s="100">
        <v>0</v>
      </c>
      <c r="T63" s="168" t="s">
        <v>30</v>
      </c>
      <c r="AC63" s="123">
        <v>0</v>
      </c>
      <c r="AD63" s="123">
        <v>0</v>
      </c>
      <c r="AE63" s="123">
        <v>0</v>
      </c>
      <c r="AF63" s="123">
        <v>0</v>
      </c>
      <c r="AG63" s="123">
        <v>0</v>
      </c>
      <c r="AH63" s="123">
        <v>0</v>
      </c>
      <c r="AI63" s="123">
        <v>0</v>
      </c>
      <c r="AJ63" s="123">
        <v>0</v>
      </c>
      <c r="AK63" s="123">
        <v>0</v>
      </c>
      <c r="AL63" s="123">
        <v>0</v>
      </c>
      <c r="AM63" s="123">
        <v>0</v>
      </c>
      <c r="AN63" s="123">
        <v>0</v>
      </c>
      <c r="AO63" s="123">
        <v>0</v>
      </c>
      <c r="AP63" s="123">
        <v>0</v>
      </c>
      <c r="AQ63" s="123">
        <v>0</v>
      </c>
      <c r="AR63" s="123">
        <f t="shared" si="0"/>
        <v>0</v>
      </c>
    </row>
    <row r="64" spans="1:44" ht="30" x14ac:dyDescent="0.25">
      <c r="A64" s="294">
        <v>60</v>
      </c>
      <c r="B64" s="242"/>
      <c r="C64" s="92"/>
      <c r="D64" s="92"/>
      <c r="E64" s="42">
        <v>1139</v>
      </c>
      <c r="F64" s="243">
        <v>1139</v>
      </c>
      <c r="G64" s="243">
        <v>0</v>
      </c>
      <c r="H64" s="42"/>
      <c r="I64" s="42">
        <v>0</v>
      </c>
      <c r="J64" s="42">
        <v>1139</v>
      </c>
      <c r="K64" s="193" t="s">
        <v>140</v>
      </c>
      <c r="L64" s="165" t="s">
        <v>139</v>
      </c>
      <c r="P64" s="42"/>
      <c r="Q64" s="42">
        <v>4.21</v>
      </c>
      <c r="R64" s="169"/>
      <c r="S64" s="180">
        <v>1139</v>
      </c>
      <c r="T64" s="169" t="s">
        <v>251</v>
      </c>
      <c r="AC64">
        <v>0</v>
      </c>
      <c r="AD64">
        <v>0</v>
      </c>
      <c r="AE64">
        <v>0</v>
      </c>
      <c r="AF64">
        <v>0</v>
      </c>
      <c r="AG64">
        <v>0</v>
      </c>
      <c r="AH64">
        <v>0</v>
      </c>
      <c r="AI64">
        <v>0</v>
      </c>
      <c r="AJ64">
        <v>189</v>
      </c>
      <c r="AK64">
        <v>190</v>
      </c>
      <c r="AL64">
        <v>190</v>
      </c>
      <c r="AM64">
        <v>190</v>
      </c>
      <c r="AN64">
        <v>190</v>
      </c>
      <c r="AO64">
        <v>190</v>
      </c>
      <c r="AP64">
        <v>0</v>
      </c>
      <c r="AQ64">
        <v>0</v>
      </c>
      <c r="AR64">
        <f t="shared" si="0"/>
        <v>1139</v>
      </c>
    </row>
    <row r="65" spans="1:44" ht="30" x14ac:dyDescent="0.25">
      <c r="A65" s="51">
        <v>61</v>
      </c>
      <c r="B65" s="242"/>
      <c r="C65" s="197"/>
      <c r="D65" s="92"/>
      <c r="E65" s="42">
        <v>272</v>
      </c>
      <c r="F65" s="243">
        <v>272</v>
      </c>
      <c r="G65" s="243">
        <v>0</v>
      </c>
      <c r="H65" s="42"/>
      <c r="I65" s="42">
        <v>0</v>
      </c>
      <c r="J65" s="42">
        <v>272</v>
      </c>
      <c r="K65" s="275" t="s">
        <v>140</v>
      </c>
      <c r="L65" s="264" t="s">
        <v>139</v>
      </c>
      <c r="P65" s="42"/>
      <c r="Q65" s="42">
        <v>2.44</v>
      </c>
      <c r="R65" s="169"/>
      <c r="S65" s="180">
        <v>272</v>
      </c>
      <c r="T65" s="169" t="s">
        <v>252</v>
      </c>
      <c r="AC65">
        <v>0</v>
      </c>
      <c r="AD65">
        <v>0</v>
      </c>
      <c r="AE65">
        <v>0</v>
      </c>
      <c r="AF65">
        <v>0</v>
      </c>
      <c r="AG65">
        <v>0</v>
      </c>
      <c r="AH65">
        <v>0</v>
      </c>
      <c r="AI65">
        <v>0</v>
      </c>
      <c r="AJ65">
        <v>54</v>
      </c>
      <c r="AK65">
        <v>54</v>
      </c>
      <c r="AL65">
        <v>54</v>
      </c>
      <c r="AM65">
        <v>55</v>
      </c>
      <c r="AN65">
        <v>55</v>
      </c>
      <c r="AO65">
        <v>0</v>
      </c>
      <c r="AP65">
        <v>0</v>
      </c>
      <c r="AQ65">
        <v>0</v>
      </c>
      <c r="AR65">
        <f t="shared" si="0"/>
        <v>272</v>
      </c>
    </row>
    <row r="66" spans="1:44" ht="30" x14ac:dyDescent="0.25">
      <c r="A66" s="224">
        <v>62</v>
      </c>
      <c r="B66" s="240"/>
      <c r="C66" s="258"/>
      <c r="D66" s="186"/>
      <c r="E66" s="100">
        <v>97</v>
      </c>
      <c r="F66" s="241">
        <v>94</v>
      </c>
      <c r="G66" s="241">
        <v>3</v>
      </c>
      <c r="H66" s="168"/>
      <c r="I66" s="100">
        <v>94</v>
      </c>
      <c r="J66" s="100">
        <v>0</v>
      </c>
      <c r="K66" s="276" t="s">
        <v>138</v>
      </c>
      <c r="L66" s="277" t="s">
        <v>139</v>
      </c>
      <c r="M66" s="104"/>
      <c r="N66" s="104"/>
      <c r="O66" s="104"/>
      <c r="P66" s="104"/>
      <c r="Q66" s="100">
        <v>1.4</v>
      </c>
      <c r="R66" s="252"/>
      <c r="S66" s="100">
        <v>0</v>
      </c>
      <c r="T66" s="168" t="s">
        <v>30</v>
      </c>
      <c r="AC66" s="123">
        <v>0</v>
      </c>
      <c r="AD66" s="123">
        <v>0</v>
      </c>
      <c r="AE66" s="123">
        <v>0</v>
      </c>
      <c r="AF66" s="123">
        <v>0</v>
      </c>
      <c r="AG66" s="123">
        <v>0</v>
      </c>
      <c r="AH66" s="123">
        <v>0</v>
      </c>
      <c r="AI66" s="123">
        <v>0</v>
      </c>
      <c r="AJ66" s="123">
        <v>0</v>
      </c>
      <c r="AK66" s="123">
        <v>0</v>
      </c>
      <c r="AL66" s="123">
        <v>0</v>
      </c>
      <c r="AM66" s="123">
        <v>0</v>
      </c>
      <c r="AN66" s="123">
        <v>0</v>
      </c>
      <c r="AO66" s="123">
        <v>0</v>
      </c>
      <c r="AP66" s="123">
        <v>0</v>
      </c>
      <c r="AQ66" s="123">
        <v>0</v>
      </c>
      <c r="AR66" s="123">
        <f t="shared" si="0"/>
        <v>0</v>
      </c>
    </row>
    <row r="67" spans="1:44" ht="45" x14ac:dyDescent="0.25">
      <c r="A67" s="51">
        <v>63</v>
      </c>
      <c r="B67" s="242"/>
      <c r="C67" s="92"/>
      <c r="D67" s="52"/>
      <c r="E67" s="205">
        <v>498</v>
      </c>
      <c r="F67" s="184">
        <v>351</v>
      </c>
      <c r="G67" s="243">
        <v>147</v>
      </c>
      <c r="H67" s="169"/>
      <c r="I67" s="205">
        <v>0</v>
      </c>
      <c r="J67" s="42">
        <v>351</v>
      </c>
      <c r="K67" s="275" t="s">
        <v>138</v>
      </c>
      <c r="L67" s="264" t="s">
        <v>139</v>
      </c>
      <c r="Q67" s="42">
        <v>2.52</v>
      </c>
      <c r="R67" s="191"/>
      <c r="S67" s="205">
        <v>351</v>
      </c>
      <c r="T67" s="169" t="s">
        <v>255</v>
      </c>
      <c r="AC67">
        <v>0</v>
      </c>
      <c r="AD67">
        <v>0</v>
      </c>
      <c r="AE67">
        <v>0</v>
      </c>
      <c r="AF67">
        <v>0</v>
      </c>
      <c r="AG67">
        <v>0</v>
      </c>
      <c r="AH67">
        <v>0</v>
      </c>
      <c r="AI67">
        <v>87</v>
      </c>
      <c r="AJ67">
        <v>88</v>
      </c>
      <c r="AK67">
        <v>88</v>
      </c>
      <c r="AL67">
        <v>88</v>
      </c>
      <c r="AM67">
        <v>0</v>
      </c>
      <c r="AN67">
        <v>0</v>
      </c>
      <c r="AO67">
        <v>0</v>
      </c>
      <c r="AP67">
        <v>0</v>
      </c>
      <c r="AQ67">
        <v>0</v>
      </c>
      <c r="AR67">
        <f t="shared" si="0"/>
        <v>351</v>
      </c>
    </row>
    <row r="68" spans="1:44" ht="30" x14ac:dyDescent="0.25">
      <c r="A68" s="294">
        <v>64</v>
      </c>
      <c r="B68" s="242"/>
      <c r="C68" s="92"/>
      <c r="D68" s="52"/>
      <c r="E68" s="42">
        <v>383</v>
      </c>
      <c r="F68" s="243">
        <v>383</v>
      </c>
      <c r="G68" s="243">
        <v>0</v>
      </c>
      <c r="H68" s="42"/>
      <c r="I68" s="42">
        <v>0</v>
      </c>
      <c r="J68" s="42">
        <v>383</v>
      </c>
      <c r="K68" s="193" t="s">
        <v>142</v>
      </c>
      <c r="L68" s="264" t="s">
        <v>143</v>
      </c>
      <c r="M68" s="42"/>
      <c r="N68" s="42"/>
      <c r="O68" s="42"/>
      <c r="Q68" s="42">
        <v>1.44</v>
      </c>
      <c r="R68" s="169"/>
      <c r="S68" s="180">
        <v>383</v>
      </c>
      <c r="T68" s="169" t="s">
        <v>252</v>
      </c>
      <c r="AC68">
        <v>0</v>
      </c>
      <c r="AD68">
        <v>0</v>
      </c>
      <c r="AE68">
        <v>0</v>
      </c>
      <c r="AF68">
        <v>0</v>
      </c>
      <c r="AG68">
        <v>0</v>
      </c>
      <c r="AH68">
        <v>0</v>
      </c>
      <c r="AI68">
        <v>0</v>
      </c>
      <c r="AJ68">
        <v>76</v>
      </c>
      <c r="AK68">
        <v>76</v>
      </c>
      <c r="AL68">
        <v>77</v>
      </c>
      <c r="AM68">
        <v>77</v>
      </c>
      <c r="AN68">
        <v>77</v>
      </c>
      <c r="AO68">
        <v>0</v>
      </c>
      <c r="AP68">
        <v>0</v>
      </c>
      <c r="AQ68">
        <v>0</v>
      </c>
      <c r="AR68">
        <f t="shared" si="0"/>
        <v>383</v>
      </c>
    </row>
    <row r="69" spans="1:44" ht="30" x14ac:dyDescent="0.25">
      <c r="A69" s="224">
        <v>65</v>
      </c>
      <c r="B69" s="240"/>
      <c r="C69" s="258"/>
      <c r="D69" s="224"/>
      <c r="E69" s="100">
        <v>23</v>
      </c>
      <c r="F69" s="241">
        <v>23</v>
      </c>
      <c r="G69" s="241">
        <v>0</v>
      </c>
      <c r="H69" s="100"/>
      <c r="I69" s="100">
        <v>0</v>
      </c>
      <c r="J69" s="100">
        <v>23</v>
      </c>
      <c r="K69" s="278" t="s">
        <v>129</v>
      </c>
      <c r="L69" s="210" t="s">
        <v>143</v>
      </c>
      <c r="M69" s="100"/>
      <c r="N69" s="100"/>
      <c r="O69" s="100"/>
      <c r="P69" s="104"/>
      <c r="Q69" s="100">
        <v>0.17</v>
      </c>
      <c r="R69" s="168"/>
      <c r="S69" s="100">
        <v>0</v>
      </c>
      <c r="T69" s="168" t="s">
        <v>30</v>
      </c>
      <c r="AC69" s="123">
        <v>0</v>
      </c>
      <c r="AD69" s="123">
        <v>0</v>
      </c>
      <c r="AE69" s="123">
        <v>0</v>
      </c>
      <c r="AF69" s="123">
        <v>0</v>
      </c>
      <c r="AG69" s="123">
        <v>0</v>
      </c>
      <c r="AH69" s="123">
        <v>0</v>
      </c>
      <c r="AI69" s="123">
        <v>0</v>
      </c>
      <c r="AJ69" s="123">
        <v>0</v>
      </c>
      <c r="AK69" s="123">
        <v>0</v>
      </c>
      <c r="AL69" s="123">
        <v>0</v>
      </c>
      <c r="AM69" s="123">
        <v>0</v>
      </c>
      <c r="AN69" s="123">
        <v>0</v>
      </c>
      <c r="AO69" s="123">
        <v>0</v>
      </c>
      <c r="AP69" s="123">
        <v>0</v>
      </c>
      <c r="AQ69" s="123">
        <v>0</v>
      </c>
      <c r="AR69" s="123">
        <f t="shared" si="0"/>
        <v>0</v>
      </c>
    </row>
    <row r="70" spans="1:44" ht="30" x14ac:dyDescent="0.25">
      <c r="A70" s="224">
        <v>66</v>
      </c>
      <c r="B70" s="240"/>
      <c r="C70" s="258"/>
      <c r="D70" s="258"/>
      <c r="E70" s="100">
        <v>37</v>
      </c>
      <c r="F70" s="241">
        <v>37</v>
      </c>
      <c r="G70" s="241">
        <v>0</v>
      </c>
      <c r="H70" s="100"/>
      <c r="I70" s="100">
        <v>0</v>
      </c>
      <c r="J70" s="100">
        <v>37</v>
      </c>
      <c r="K70" s="278" t="s">
        <v>129</v>
      </c>
      <c r="L70" s="210" t="s">
        <v>143</v>
      </c>
      <c r="M70" s="100"/>
      <c r="N70" s="100"/>
      <c r="O70" s="100"/>
      <c r="P70" s="104"/>
      <c r="Q70" s="100">
        <v>0.17</v>
      </c>
      <c r="R70" s="168"/>
      <c r="S70" s="100">
        <v>0</v>
      </c>
      <c r="T70" s="168" t="s">
        <v>30</v>
      </c>
      <c r="AC70" s="123">
        <v>0</v>
      </c>
      <c r="AD70" s="123">
        <v>0</v>
      </c>
      <c r="AE70" s="123">
        <v>0</v>
      </c>
      <c r="AF70" s="123">
        <v>0</v>
      </c>
      <c r="AG70" s="123">
        <v>0</v>
      </c>
      <c r="AH70" s="123">
        <v>0</v>
      </c>
      <c r="AI70" s="123">
        <v>0</v>
      </c>
      <c r="AJ70" s="123">
        <v>0</v>
      </c>
      <c r="AK70" s="123">
        <v>0</v>
      </c>
      <c r="AL70" s="123">
        <v>0</v>
      </c>
      <c r="AM70" s="123">
        <v>0</v>
      </c>
      <c r="AN70" s="123">
        <v>0</v>
      </c>
      <c r="AO70" s="123">
        <v>0</v>
      </c>
      <c r="AP70" s="123">
        <v>0</v>
      </c>
      <c r="AQ70" s="123">
        <v>0</v>
      </c>
      <c r="AR70" s="123">
        <f t="shared" si="0"/>
        <v>0</v>
      </c>
    </row>
    <row r="71" spans="1:44" ht="30" x14ac:dyDescent="0.25">
      <c r="A71" s="224">
        <v>67</v>
      </c>
      <c r="B71" s="240"/>
      <c r="C71" s="258"/>
      <c r="D71" s="186"/>
      <c r="E71" s="100">
        <v>23</v>
      </c>
      <c r="F71" s="241">
        <v>14</v>
      </c>
      <c r="G71" s="241">
        <v>9</v>
      </c>
      <c r="H71" s="100"/>
      <c r="I71" s="100">
        <v>0</v>
      </c>
      <c r="J71" s="100">
        <v>14</v>
      </c>
      <c r="K71" s="278" t="s">
        <v>129</v>
      </c>
      <c r="L71" s="210" t="s">
        <v>143</v>
      </c>
      <c r="M71" s="100"/>
      <c r="N71" s="100"/>
      <c r="O71" s="100"/>
      <c r="P71" s="100"/>
      <c r="Q71" s="100">
        <v>0.24</v>
      </c>
      <c r="R71" s="252"/>
      <c r="S71" s="100">
        <v>0</v>
      </c>
      <c r="T71" s="168" t="s">
        <v>30</v>
      </c>
      <c r="AC71" s="123">
        <v>0</v>
      </c>
      <c r="AD71" s="123">
        <v>0</v>
      </c>
      <c r="AE71" s="123">
        <v>0</v>
      </c>
      <c r="AF71" s="123">
        <v>0</v>
      </c>
      <c r="AG71" s="123">
        <v>0</v>
      </c>
      <c r="AH71" s="123">
        <v>0</v>
      </c>
      <c r="AI71" s="123">
        <v>0</v>
      </c>
      <c r="AJ71" s="123">
        <v>0</v>
      </c>
      <c r="AK71" s="123">
        <v>0</v>
      </c>
      <c r="AL71" s="123">
        <v>0</v>
      </c>
      <c r="AM71" s="123">
        <v>0</v>
      </c>
      <c r="AN71" s="123">
        <v>0</v>
      </c>
      <c r="AO71" s="123">
        <v>0</v>
      </c>
      <c r="AP71" s="123">
        <v>0</v>
      </c>
      <c r="AQ71" s="123">
        <v>0</v>
      </c>
      <c r="AR71" s="123">
        <f t="shared" ref="AR71:AR129" si="1">SUM(AC71:AQ71)</f>
        <v>0</v>
      </c>
    </row>
    <row r="72" spans="1:44" ht="30" x14ac:dyDescent="0.25">
      <c r="A72" s="224">
        <v>68</v>
      </c>
      <c r="B72" s="240"/>
      <c r="C72" s="190"/>
      <c r="D72" s="186"/>
      <c r="E72" s="100">
        <v>16</v>
      </c>
      <c r="F72" s="241">
        <v>16</v>
      </c>
      <c r="G72" s="241">
        <v>0</v>
      </c>
      <c r="H72" s="100"/>
      <c r="I72" s="100">
        <v>0</v>
      </c>
      <c r="J72" s="100">
        <v>16</v>
      </c>
      <c r="K72" s="278" t="s">
        <v>129</v>
      </c>
      <c r="L72" s="210" t="s">
        <v>143</v>
      </c>
      <c r="M72" s="100"/>
      <c r="N72" s="100"/>
      <c r="O72" s="100"/>
      <c r="P72" s="104"/>
      <c r="Q72" s="100">
        <v>0.22</v>
      </c>
      <c r="R72" s="168"/>
      <c r="S72" s="100">
        <v>0</v>
      </c>
      <c r="T72" s="168" t="s">
        <v>30</v>
      </c>
      <c r="AC72" s="123">
        <v>0</v>
      </c>
      <c r="AD72" s="123">
        <v>0</v>
      </c>
      <c r="AE72" s="123">
        <v>0</v>
      </c>
      <c r="AF72" s="123">
        <v>0</v>
      </c>
      <c r="AG72" s="123">
        <v>0</v>
      </c>
      <c r="AH72" s="123">
        <v>0</v>
      </c>
      <c r="AI72" s="123">
        <v>0</v>
      </c>
      <c r="AJ72" s="123">
        <v>0</v>
      </c>
      <c r="AK72" s="123">
        <v>0</v>
      </c>
      <c r="AL72" s="123">
        <v>0</v>
      </c>
      <c r="AM72" s="123">
        <v>0</v>
      </c>
      <c r="AN72" s="123">
        <v>0</v>
      </c>
      <c r="AO72" s="123">
        <v>0</v>
      </c>
      <c r="AP72" s="123">
        <v>0</v>
      </c>
      <c r="AQ72" s="123">
        <v>0</v>
      </c>
      <c r="AR72" s="123">
        <f t="shared" si="1"/>
        <v>0</v>
      </c>
    </row>
    <row r="73" spans="1:44" ht="30" x14ac:dyDescent="0.25">
      <c r="A73" s="51">
        <v>69</v>
      </c>
      <c r="B73" s="242"/>
      <c r="C73" s="197"/>
      <c r="D73" s="92"/>
      <c r="E73" s="445">
        <v>159</v>
      </c>
      <c r="F73" s="243">
        <v>157</v>
      </c>
      <c r="G73" s="243">
        <v>2</v>
      </c>
      <c r="H73" s="42"/>
      <c r="I73" s="42">
        <v>0</v>
      </c>
      <c r="J73" s="42">
        <v>157</v>
      </c>
      <c r="K73" s="192" t="s">
        <v>129</v>
      </c>
      <c r="L73" s="165" t="s">
        <v>143</v>
      </c>
      <c r="Q73" s="42">
        <v>0.83</v>
      </c>
      <c r="R73" s="169"/>
      <c r="S73" s="180">
        <v>157</v>
      </c>
      <c r="T73" s="169" t="s">
        <v>242</v>
      </c>
      <c r="AC73">
        <v>0</v>
      </c>
      <c r="AD73">
        <v>0</v>
      </c>
      <c r="AE73">
        <v>0</v>
      </c>
      <c r="AF73">
        <v>0</v>
      </c>
      <c r="AG73">
        <v>0</v>
      </c>
      <c r="AH73">
        <v>0</v>
      </c>
      <c r="AI73">
        <v>0</v>
      </c>
      <c r="AJ73">
        <v>39</v>
      </c>
      <c r="AK73">
        <v>39</v>
      </c>
      <c r="AL73">
        <v>39</v>
      </c>
      <c r="AM73">
        <v>40</v>
      </c>
      <c r="AN73">
        <v>0</v>
      </c>
      <c r="AO73">
        <v>0</v>
      </c>
      <c r="AP73">
        <v>0</v>
      </c>
      <c r="AQ73">
        <v>0</v>
      </c>
      <c r="AR73">
        <f t="shared" si="1"/>
        <v>157</v>
      </c>
    </row>
    <row r="74" spans="1:44" ht="30" x14ac:dyDescent="0.25">
      <c r="A74" s="51">
        <v>70</v>
      </c>
      <c r="B74" s="242"/>
      <c r="C74" s="92"/>
      <c r="D74" s="52"/>
      <c r="E74" s="447" t="s">
        <v>565</v>
      </c>
      <c r="F74" s="400" t="s">
        <v>565</v>
      </c>
      <c r="G74" s="400" t="s">
        <v>566</v>
      </c>
      <c r="H74" s="247"/>
      <c r="I74" s="205">
        <v>0</v>
      </c>
      <c r="J74" s="205" t="s">
        <v>30</v>
      </c>
      <c r="K74" s="207" t="s">
        <v>129</v>
      </c>
      <c r="L74" s="293" t="s">
        <v>143</v>
      </c>
      <c r="M74" s="73"/>
      <c r="N74" s="73"/>
      <c r="O74" s="73"/>
      <c r="P74" s="205"/>
      <c r="Q74" s="205">
        <v>0.28999999999999998</v>
      </c>
      <c r="R74" s="401"/>
      <c r="S74" s="247" t="s">
        <v>256</v>
      </c>
      <c r="T74" s="247" t="s">
        <v>30</v>
      </c>
      <c r="AC74">
        <v>0</v>
      </c>
      <c r="AD74">
        <v>0</v>
      </c>
      <c r="AE74">
        <v>0</v>
      </c>
      <c r="AF74">
        <v>0</v>
      </c>
      <c r="AG74">
        <v>0</v>
      </c>
      <c r="AH74">
        <v>0</v>
      </c>
      <c r="AI74">
        <v>0</v>
      </c>
      <c r="AJ74">
        <v>0</v>
      </c>
      <c r="AK74">
        <v>0</v>
      </c>
      <c r="AL74">
        <v>0</v>
      </c>
      <c r="AM74">
        <v>0</v>
      </c>
      <c r="AN74">
        <v>0</v>
      </c>
      <c r="AO74">
        <v>0</v>
      </c>
      <c r="AP74">
        <v>0</v>
      </c>
      <c r="AQ74">
        <v>0</v>
      </c>
      <c r="AR74">
        <f t="shared" si="1"/>
        <v>0</v>
      </c>
    </row>
    <row r="75" spans="1:44" ht="30" x14ac:dyDescent="0.25">
      <c r="A75" s="224">
        <v>71</v>
      </c>
      <c r="B75" s="240"/>
      <c r="C75" s="186"/>
      <c r="D75" s="258"/>
      <c r="E75" s="446">
        <v>23</v>
      </c>
      <c r="F75" s="241" t="s">
        <v>172</v>
      </c>
      <c r="G75" s="241" t="s">
        <v>172</v>
      </c>
      <c r="H75" s="100"/>
      <c r="I75" s="100">
        <v>0</v>
      </c>
      <c r="J75" s="100" t="s">
        <v>172</v>
      </c>
      <c r="K75" s="278" t="s">
        <v>129</v>
      </c>
      <c r="L75" s="210" t="s">
        <v>143</v>
      </c>
      <c r="M75" s="104"/>
      <c r="N75" s="104"/>
      <c r="O75" s="104"/>
      <c r="P75" s="100"/>
      <c r="Q75" s="100">
        <v>0.15</v>
      </c>
      <c r="R75" s="252"/>
      <c r="S75" s="100">
        <v>0</v>
      </c>
      <c r="T75" s="168" t="s">
        <v>30</v>
      </c>
      <c r="AC75" s="123">
        <v>0</v>
      </c>
      <c r="AD75" s="123">
        <v>0</v>
      </c>
      <c r="AE75" s="123">
        <v>0</v>
      </c>
      <c r="AF75" s="123">
        <v>0</v>
      </c>
      <c r="AG75" s="123">
        <v>0</v>
      </c>
      <c r="AH75" s="123">
        <v>0</v>
      </c>
      <c r="AI75" s="123">
        <v>0</v>
      </c>
      <c r="AJ75" s="123">
        <v>0</v>
      </c>
      <c r="AK75" s="123">
        <v>0</v>
      </c>
      <c r="AL75" s="123">
        <v>0</v>
      </c>
      <c r="AM75" s="123">
        <v>0</v>
      </c>
      <c r="AN75" s="123">
        <v>0</v>
      </c>
      <c r="AO75" s="123">
        <v>0</v>
      </c>
      <c r="AP75" s="123">
        <v>0</v>
      </c>
      <c r="AQ75" s="123">
        <v>0</v>
      </c>
      <c r="AR75" s="123">
        <f t="shared" si="1"/>
        <v>0</v>
      </c>
    </row>
    <row r="76" spans="1:44" ht="30" x14ac:dyDescent="0.25">
      <c r="A76" s="224">
        <v>72</v>
      </c>
      <c r="B76" s="240"/>
      <c r="C76" s="258"/>
      <c r="D76" s="186"/>
      <c r="E76" s="100">
        <v>124</v>
      </c>
      <c r="F76" s="241">
        <v>124</v>
      </c>
      <c r="G76" s="241">
        <v>0</v>
      </c>
      <c r="H76" s="100"/>
      <c r="I76" s="100">
        <v>0</v>
      </c>
      <c r="J76" s="100">
        <v>124</v>
      </c>
      <c r="K76" s="278" t="s">
        <v>129</v>
      </c>
      <c r="L76" s="210" t="s">
        <v>143</v>
      </c>
      <c r="M76" s="104"/>
      <c r="N76" s="104"/>
      <c r="O76" s="104"/>
      <c r="P76" s="100"/>
      <c r="Q76" s="100">
        <v>0.56000000000000005</v>
      </c>
      <c r="R76" s="252"/>
      <c r="S76" s="100">
        <v>0</v>
      </c>
      <c r="T76" s="168" t="s">
        <v>30</v>
      </c>
      <c r="AC76" s="123">
        <v>0</v>
      </c>
      <c r="AD76" s="123">
        <v>0</v>
      </c>
      <c r="AE76" s="123">
        <v>0</v>
      </c>
      <c r="AF76" s="123">
        <v>0</v>
      </c>
      <c r="AG76" s="123">
        <v>0</v>
      </c>
      <c r="AH76" s="123">
        <v>0</v>
      </c>
      <c r="AI76" s="123">
        <v>0</v>
      </c>
      <c r="AJ76" s="123">
        <v>0</v>
      </c>
      <c r="AK76" s="123">
        <v>0</v>
      </c>
      <c r="AL76" s="123">
        <v>0</v>
      </c>
      <c r="AM76" s="123">
        <v>0</v>
      </c>
      <c r="AN76" s="123">
        <v>0</v>
      </c>
      <c r="AO76" s="123">
        <v>0</v>
      </c>
      <c r="AP76" s="123">
        <v>0</v>
      </c>
      <c r="AQ76" s="123">
        <v>0</v>
      </c>
      <c r="AR76" s="123">
        <f t="shared" si="1"/>
        <v>0</v>
      </c>
    </row>
    <row r="77" spans="1:44" ht="30" x14ac:dyDescent="0.25">
      <c r="A77" s="51">
        <v>73</v>
      </c>
      <c r="B77" s="242"/>
      <c r="C77" s="92"/>
      <c r="D77" s="52"/>
      <c r="E77" s="42">
        <v>128</v>
      </c>
      <c r="F77" s="243">
        <v>47</v>
      </c>
      <c r="G77" s="243">
        <v>81</v>
      </c>
      <c r="H77" s="42"/>
      <c r="I77" s="42">
        <v>0</v>
      </c>
      <c r="J77" s="42">
        <v>47</v>
      </c>
      <c r="K77" s="192" t="s">
        <v>129</v>
      </c>
      <c r="L77" s="165" t="s">
        <v>143</v>
      </c>
      <c r="Q77" s="42">
        <v>1.1299999999999999</v>
      </c>
      <c r="R77" s="169"/>
      <c r="S77" s="180">
        <v>47</v>
      </c>
      <c r="T77" s="169" t="s">
        <v>257</v>
      </c>
      <c r="AC77">
        <v>0</v>
      </c>
      <c r="AD77">
        <v>0</v>
      </c>
      <c r="AE77">
        <v>0</v>
      </c>
      <c r="AF77">
        <v>0</v>
      </c>
      <c r="AG77">
        <v>0</v>
      </c>
      <c r="AH77">
        <v>0</v>
      </c>
      <c r="AI77">
        <v>0</v>
      </c>
      <c r="AJ77">
        <v>11</v>
      </c>
      <c r="AK77">
        <v>12</v>
      </c>
      <c r="AL77">
        <v>12</v>
      </c>
      <c r="AM77">
        <v>12</v>
      </c>
      <c r="AN77">
        <v>0</v>
      </c>
      <c r="AO77">
        <v>0</v>
      </c>
      <c r="AP77">
        <v>0</v>
      </c>
      <c r="AQ77">
        <v>0</v>
      </c>
      <c r="AR77">
        <f t="shared" si="1"/>
        <v>47</v>
      </c>
    </row>
    <row r="78" spans="1:44" ht="30" x14ac:dyDescent="0.25">
      <c r="A78" s="224">
        <v>74</v>
      </c>
      <c r="B78" s="240"/>
      <c r="C78" s="273"/>
      <c r="D78" s="224"/>
      <c r="E78" s="100">
        <v>0</v>
      </c>
      <c r="F78" s="241">
        <v>0</v>
      </c>
      <c r="G78" s="241">
        <v>0</v>
      </c>
      <c r="H78" s="100"/>
      <c r="I78" s="100">
        <v>0</v>
      </c>
      <c r="J78" s="100">
        <v>0</v>
      </c>
      <c r="K78" s="279" t="s">
        <v>129</v>
      </c>
      <c r="L78" s="277" t="s">
        <v>143</v>
      </c>
      <c r="M78" s="104"/>
      <c r="N78" s="104"/>
      <c r="O78" s="104"/>
      <c r="P78" s="104"/>
      <c r="Q78" s="100">
        <v>1.91</v>
      </c>
      <c r="R78" s="168"/>
      <c r="S78" s="100">
        <v>0</v>
      </c>
      <c r="T78" s="168" t="s">
        <v>30</v>
      </c>
      <c r="AC78" s="123">
        <v>0</v>
      </c>
      <c r="AD78" s="123">
        <v>0</v>
      </c>
      <c r="AE78" s="123">
        <v>0</v>
      </c>
      <c r="AF78" s="123">
        <v>0</v>
      </c>
      <c r="AG78" s="123">
        <v>0</v>
      </c>
      <c r="AH78" s="123">
        <v>0</v>
      </c>
      <c r="AI78" s="123">
        <v>0</v>
      </c>
      <c r="AJ78" s="123">
        <v>0</v>
      </c>
      <c r="AK78" s="123">
        <v>0</v>
      </c>
      <c r="AL78" s="123">
        <v>0</v>
      </c>
      <c r="AM78" s="123">
        <v>0</v>
      </c>
      <c r="AN78" s="123">
        <v>0</v>
      </c>
      <c r="AO78" s="123">
        <v>0</v>
      </c>
      <c r="AP78" s="123">
        <v>0</v>
      </c>
      <c r="AQ78" s="123">
        <v>0</v>
      </c>
      <c r="AR78" s="123">
        <f t="shared" si="1"/>
        <v>0</v>
      </c>
    </row>
    <row r="79" spans="1:44" x14ac:dyDescent="0.25">
      <c r="A79" s="51">
        <v>75</v>
      </c>
      <c r="B79" s="242"/>
      <c r="C79" s="52"/>
      <c r="D79" s="52"/>
      <c r="E79" s="42">
        <v>700</v>
      </c>
      <c r="F79" s="243">
        <v>347</v>
      </c>
      <c r="G79" s="243">
        <v>353</v>
      </c>
      <c r="H79" s="42"/>
      <c r="I79" s="42">
        <v>0</v>
      </c>
      <c r="J79" s="42">
        <v>347</v>
      </c>
      <c r="K79" s="192" t="s">
        <v>147</v>
      </c>
      <c r="L79" s="165" t="s">
        <v>143</v>
      </c>
      <c r="P79" s="42"/>
      <c r="Q79" s="42">
        <v>3.64</v>
      </c>
      <c r="R79" s="169"/>
      <c r="S79" s="180">
        <v>347</v>
      </c>
      <c r="T79" s="169" t="s">
        <v>258</v>
      </c>
      <c r="AC79">
        <v>0</v>
      </c>
      <c r="AD79">
        <v>0</v>
      </c>
      <c r="AE79">
        <v>0</v>
      </c>
      <c r="AF79">
        <v>0</v>
      </c>
      <c r="AG79">
        <v>0</v>
      </c>
      <c r="AH79">
        <v>69</v>
      </c>
      <c r="AI79">
        <v>69</v>
      </c>
      <c r="AJ79">
        <v>69</v>
      </c>
      <c r="AK79">
        <v>70</v>
      </c>
      <c r="AL79">
        <v>70</v>
      </c>
      <c r="AM79">
        <v>0</v>
      </c>
      <c r="AN79">
        <v>0</v>
      </c>
      <c r="AO79">
        <v>0</v>
      </c>
      <c r="AP79">
        <v>0</v>
      </c>
      <c r="AQ79">
        <v>0</v>
      </c>
      <c r="AR79">
        <f t="shared" si="1"/>
        <v>347</v>
      </c>
    </row>
    <row r="80" spans="1:44" x14ac:dyDescent="0.25">
      <c r="A80" s="224">
        <v>76</v>
      </c>
      <c r="B80" s="240"/>
      <c r="C80" s="258"/>
      <c r="D80" s="186"/>
      <c r="E80" s="100">
        <v>505</v>
      </c>
      <c r="F80" s="241">
        <v>241</v>
      </c>
      <c r="G80" s="241">
        <v>264</v>
      </c>
      <c r="H80" s="100"/>
      <c r="I80" s="100">
        <v>241</v>
      </c>
      <c r="J80" s="100">
        <v>0</v>
      </c>
      <c r="K80" s="279" t="s">
        <v>147</v>
      </c>
      <c r="L80" s="277" t="s">
        <v>143</v>
      </c>
      <c r="M80" s="104"/>
      <c r="N80" s="104"/>
      <c r="O80" s="104"/>
      <c r="P80" s="104"/>
      <c r="Q80" s="100">
        <v>3.62</v>
      </c>
      <c r="R80" s="168"/>
      <c r="S80" s="100">
        <v>0</v>
      </c>
      <c r="T80" s="168" t="s">
        <v>30</v>
      </c>
      <c r="AC80" s="123">
        <v>0</v>
      </c>
      <c r="AD80" s="123">
        <v>0</v>
      </c>
      <c r="AE80" s="123">
        <v>0</v>
      </c>
      <c r="AF80" s="123">
        <v>0</v>
      </c>
      <c r="AG80" s="123">
        <v>0</v>
      </c>
      <c r="AH80" s="123">
        <v>0</v>
      </c>
      <c r="AI80" s="123">
        <v>0</v>
      </c>
      <c r="AJ80" s="123">
        <v>0</v>
      </c>
      <c r="AK80" s="123">
        <v>0</v>
      </c>
      <c r="AL80" s="123">
        <v>0</v>
      </c>
      <c r="AM80" s="123">
        <v>0</v>
      </c>
      <c r="AN80" s="123">
        <v>0</v>
      </c>
      <c r="AO80" s="123">
        <v>0</v>
      </c>
      <c r="AP80" s="123">
        <v>0</v>
      </c>
      <c r="AQ80" s="123">
        <v>0</v>
      </c>
      <c r="AR80" s="123">
        <f t="shared" si="1"/>
        <v>0</v>
      </c>
    </row>
    <row r="81" spans="1:44" ht="30" x14ac:dyDescent="0.25">
      <c r="A81" s="51">
        <v>77</v>
      </c>
      <c r="B81" s="242"/>
      <c r="C81" s="92"/>
      <c r="D81" s="92"/>
      <c r="E81" s="42">
        <v>190</v>
      </c>
      <c r="F81" s="243">
        <v>190</v>
      </c>
      <c r="G81" s="243">
        <v>0</v>
      </c>
      <c r="H81" s="42"/>
      <c r="I81" s="42">
        <v>0</v>
      </c>
      <c r="J81" s="42">
        <v>190</v>
      </c>
      <c r="K81" s="192" t="s">
        <v>149</v>
      </c>
      <c r="L81" s="165" t="s">
        <v>150</v>
      </c>
      <c r="Q81" s="42">
        <v>0.95</v>
      </c>
      <c r="R81" s="169"/>
      <c r="S81" s="180">
        <v>190</v>
      </c>
      <c r="T81" s="169" t="s">
        <v>258</v>
      </c>
      <c r="AC81">
        <v>0</v>
      </c>
      <c r="AD81">
        <v>0</v>
      </c>
      <c r="AE81">
        <v>0</v>
      </c>
      <c r="AF81">
        <v>0</v>
      </c>
      <c r="AG81">
        <v>0</v>
      </c>
      <c r="AH81">
        <v>63</v>
      </c>
      <c r="AI81">
        <v>63</v>
      </c>
      <c r="AJ81">
        <v>64</v>
      </c>
      <c r="AK81">
        <v>0</v>
      </c>
      <c r="AL81">
        <v>0</v>
      </c>
      <c r="AM81">
        <v>0</v>
      </c>
      <c r="AN81">
        <v>0</v>
      </c>
      <c r="AO81">
        <v>0</v>
      </c>
      <c r="AP81">
        <v>0</v>
      </c>
      <c r="AQ81">
        <v>0</v>
      </c>
      <c r="AR81">
        <f t="shared" si="1"/>
        <v>190</v>
      </c>
    </row>
    <row r="82" spans="1:44" ht="30" x14ac:dyDescent="0.25">
      <c r="A82" s="224">
        <v>78</v>
      </c>
      <c r="B82" s="240"/>
      <c r="C82" s="186"/>
      <c r="D82" s="186"/>
      <c r="E82" s="100">
        <v>106</v>
      </c>
      <c r="F82" s="241">
        <v>106</v>
      </c>
      <c r="G82" s="241">
        <v>0</v>
      </c>
      <c r="H82" s="100"/>
      <c r="I82" s="100">
        <v>106</v>
      </c>
      <c r="J82" s="100">
        <v>0</v>
      </c>
      <c r="K82" s="278" t="s">
        <v>149</v>
      </c>
      <c r="L82" s="210" t="s">
        <v>150</v>
      </c>
      <c r="M82" s="104"/>
      <c r="N82" s="104"/>
      <c r="O82" s="104"/>
      <c r="P82" s="168"/>
      <c r="Q82" s="100">
        <v>5.0599999999999996</v>
      </c>
      <c r="R82" s="252"/>
      <c r="S82" s="100">
        <v>0</v>
      </c>
      <c r="T82" s="168" t="s">
        <v>30</v>
      </c>
      <c r="AC82" s="123">
        <v>0</v>
      </c>
      <c r="AD82" s="123">
        <v>0</v>
      </c>
      <c r="AE82" s="123">
        <v>0</v>
      </c>
      <c r="AF82" s="123">
        <v>0</v>
      </c>
      <c r="AG82" s="123">
        <v>0</v>
      </c>
      <c r="AH82" s="123">
        <v>0</v>
      </c>
      <c r="AI82" s="123">
        <v>0</v>
      </c>
      <c r="AJ82" s="123">
        <v>0</v>
      </c>
      <c r="AK82" s="123">
        <v>0</v>
      </c>
      <c r="AL82" s="123">
        <v>0</v>
      </c>
      <c r="AM82" s="123">
        <v>0</v>
      </c>
      <c r="AN82" s="123">
        <v>0</v>
      </c>
      <c r="AO82" s="123">
        <v>0</v>
      </c>
      <c r="AP82" s="123">
        <v>0</v>
      </c>
      <c r="AQ82" s="123">
        <v>0</v>
      </c>
      <c r="AR82" s="123">
        <f t="shared" si="1"/>
        <v>0</v>
      </c>
    </row>
    <row r="83" spans="1:44" ht="30" x14ac:dyDescent="0.25">
      <c r="A83" s="224">
        <v>79</v>
      </c>
      <c r="B83" s="240"/>
      <c r="C83" s="258"/>
      <c r="D83" s="258"/>
      <c r="E83" s="100">
        <v>339</v>
      </c>
      <c r="F83" s="241">
        <v>339</v>
      </c>
      <c r="G83" s="241">
        <v>0</v>
      </c>
      <c r="H83" s="100"/>
      <c r="I83" s="100">
        <v>0</v>
      </c>
      <c r="J83" s="100">
        <v>339</v>
      </c>
      <c r="K83" s="278" t="s">
        <v>149</v>
      </c>
      <c r="L83" s="210" t="s">
        <v>150</v>
      </c>
      <c r="M83" s="100"/>
      <c r="N83" s="100"/>
      <c r="O83" s="100"/>
      <c r="P83" s="100"/>
      <c r="Q83" s="100">
        <v>5.54</v>
      </c>
      <c r="R83" s="168"/>
      <c r="S83" s="100">
        <v>0</v>
      </c>
      <c r="T83" s="168" t="s">
        <v>30</v>
      </c>
      <c r="AC83" s="123">
        <v>0</v>
      </c>
      <c r="AD83" s="123">
        <v>0</v>
      </c>
      <c r="AE83" s="123">
        <v>0</v>
      </c>
      <c r="AF83" s="123">
        <v>0</v>
      </c>
      <c r="AG83" s="123">
        <v>0</v>
      </c>
      <c r="AH83" s="123">
        <v>0</v>
      </c>
      <c r="AI83" s="123">
        <v>0</v>
      </c>
      <c r="AJ83" s="123">
        <v>0</v>
      </c>
      <c r="AK83" s="123">
        <v>0</v>
      </c>
      <c r="AL83" s="123">
        <v>0</v>
      </c>
      <c r="AM83" s="123">
        <v>0</v>
      </c>
      <c r="AN83" s="123">
        <v>0</v>
      </c>
      <c r="AO83" s="123">
        <v>0</v>
      </c>
      <c r="AP83" s="123">
        <v>0</v>
      </c>
      <c r="AQ83" s="123">
        <v>0</v>
      </c>
      <c r="AR83" s="123">
        <f t="shared" si="1"/>
        <v>0</v>
      </c>
    </row>
    <row r="84" spans="1:44" ht="30" x14ac:dyDescent="0.25">
      <c r="A84" s="51">
        <v>80</v>
      </c>
      <c r="B84" s="242"/>
      <c r="C84" s="197"/>
      <c r="D84" s="52"/>
      <c r="E84" s="42">
        <v>632</v>
      </c>
      <c r="F84" s="243">
        <v>209</v>
      </c>
      <c r="G84" s="243">
        <v>423</v>
      </c>
      <c r="H84" s="42"/>
      <c r="I84" s="42">
        <v>0</v>
      </c>
      <c r="J84" s="42">
        <v>209</v>
      </c>
      <c r="K84" s="192" t="s">
        <v>149</v>
      </c>
      <c r="L84" s="165" t="s">
        <v>150</v>
      </c>
      <c r="Q84" s="280">
        <v>15.12</v>
      </c>
      <c r="R84" s="169"/>
      <c r="S84" s="180">
        <v>209</v>
      </c>
      <c r="T84" s="169" t="s">
        <v>287</v>
      </c>
      <c r="AC84">
        <v>0</v>
      </c>
      <c r="AD84">
        <v>0</v>
      </c>
      <c r="AE84">
        <v>0</v>
      </c>
      <c r="AF84">
        <v>0</v>
      </c>
      <c r="AG84">
        <v>0</v>
      </c>
      <c r="AH84">
        <v>0</v>
      </c>
      <c r="AI84">
        <v>0</v>
      </c>
      <c r="AJ84">
        <v>34</v>
      </c>
      <c r="AK84">
        <v>35</v>
      </c>
      <c r="AL84">
        <v>35</v>
      </c>
      <c r="AM84">
        <v>35</v>
      </c>
      <c r="AN84">
        <v>35</v>
      </c>
      <c r="AO84">
        <v>35</v>
      </c>
      <c r="AP84">
        <v>0</v>
      </c>
      <c r="AQ84">
        <v>0</v>
      </c>
      <c r="AR84">
        <f t="shared" si="1"/>
        <v>209</v>
      </c>
    </row>
    <row r="85" spans="1:44" ht="30" x14ac:dyDescent="0.25">
      <c r="A85" s="51">
        <v>81</v>
      </c>
      <c r="B85" s="242"/>
      <c r="C85" s="197"/>
      <c r="D85" s="52"/>
      <c r="E85" s="42">
        <v>44</v>
      </c>
      <c r="F85" s="243">
        <v>44</v>
      </c>
      <c r="G85" s="243">
        <v>0</v>
      </c>
      <c r="H85" s="42"/>
      <c r="I85" s="42">
        <v>0</v>
      </c>
      <c r="J85" s="42">
        <v>44</v>
      </c>
      <c r="K85" s="192" t="s">
        <v>149</v>
      </c>
      <c r="L85" s="165" t="s">
        <v>150</v>
      </c>
      <c r="P85" s="42"/>
      <c r="Q85" s="42">
        <v>0.28999999999999998</v>
      </c>
      <c r="R85" s="169"/>
      <c r="S85" s="180">
        <v>44</v>
      </c>
      <c r="T85" s="169" t="s">
        <v>288</v>
      </c>
      <c r="AC85">
        <v>0</v>
      </c>
      <c r="AD85">
        <v>0</v>
      </c>
      <c r="AE85">
        <v>0</v>
      </c>
      <c r="AF85">
        <v>0</v>
      </c>
      <c r="AG85">
        <v>22</v>
      </c>
      <c r="AH85">
        <v>22</v>
      </c>
      <c r="AI85">
        <v>0</v>
      </c>
      <c r="AJ85">
        <v>0</v>
      </c>
      <c r="AK85">
        <v>0</v>
      </c>
      <c r="AL85">
        <v>0</v>
      </c>
      <c r="AM85">
        <v>0</v>
      </c>
      <c r="AN85">
        <v>0</v>
      </c>
      <c r="AO85">
        <v>0</v>
      </c>
      <c r="AP85">
        <v>0</v>
      </c>
      <c r="AQ85">
        <v>0</v>
      </c>
      <c r="AR85">
        <f t="shared" si="1"/>
        <v>44</v>
      </c>
    </row>
    <row r="86" spans="1:44" ht="30" x14ac:dyDescent="0.25">
      <c r="A86" s="51">
        <v>82</v>
      </c>
      <c r="B86" s="242"/>
      <c r="C86" s="92"/>
      <c r="D86" s="52"/>
      <c r="E86" s="42">
        <v>212</v>
      </c>
      <c r="F86" s="243">
        <v>212</v>
      </c>
      <c r="G86" s="243">
        <v>0</v>
      </c>
      <c r="H86" s="42"/>
      <c r="I86" s="42">
        <v>0</v>
      </c>
      <c r="J86" s="42">
        <v>212</v>
      </c>
      <c r="K86" s="192" t="s">
        <v>149</v>
      </c>
      <c r="L86" s="165" t="s">
        <v>150</v>
      </c>
      <c r="P86" s="42"/>
      <c r="Q86" s="42">
        <v>4.57</v>
      </c>
      <c r="R86" s="169"/>
      <c r="S86" s="180">
        <v>212</v>
      </c>
      <c r="T86" s="247" t="s">
        <v>289</v>
      </c>
      <c r="AC86">
        <v>0</v>
      </c>
      <c r="AD86">
        <v>0</v>
      </c>
      <c r="AE86">
        <v>0</v>
      </c>
      <c r="AF86">
        <v>0</v>
      </c>
      <c r="AG86">
        <v>0</v>
      </c>
      <c r="AH86">
        <v>0</v>
      </c>
      <c r="AI86">
        <v>0</v>
      </c>
      <c r="AJ86">
        <v>53</v>
      </c>
      <c r="AK86">
        <v>53</v>
      </c>
      <c r="AL86">
        <v>53</v>
      </c>
      <c r="AM86">
        <v>53</v>
      </c>
      <c r="AN86">
        <v>0</v>
      </c>
      <c r="AO86">
        <v>0</v>
      </c>
      <c r="AP86">
        <v>0</v>
      </c>
      <c r="AQ86">
        <v>0</v>
      </c>
      <c r="AR86">
        <f t="shared" si="1"/>
        <v>212</v>
      </c>
    </row>
    <row r="87" spans="1:44" x14ac:dyDescent="0.25">
      <c r="A87" s="224">
        <v>83</v>
      </c>
      <c r="B87" s="240"/>
      <c r="C87" s="224"/>
      <c r="D87" s="224"/>
      <c r="E87" s="100">
        <v>61</v>
      </c>
      <c r="F87" s="241">
        <v>0</v>
      </c>
      <c r="G87" s="241">
        <v>0</v>
      </c>
      <c r="H87" s="100"/>
      <c r="I87" s="100">
        <v>0</v>
      </c>
      <c r="J87" s="100">
        <v>61</v>
      </c>
      <c r="K87" s="278" t="s">
        <v>151</v>
      </c>
      <c r="L87" s="210" t="s">
        <v>150</v>
      </c>
      <c r="M87" s="104"/>
      <c r="N87" s="104"/>
      <c r="O87" s="104"/>
      <c r="P87" s="100"/>
      <c r="Q87" s="100">
        <v>0.52</v>
      </c>
      <c r="R87" s="168"/>
      <c r="S87" s="100">
        <v>0</v>
      </c>
      <c r="T87" s="168" t="s">
        <v>30</v>
      </c>
      <c r="AC87" s="123">
        <v>0</v>
      </c>
      <c r="AD87" s="123">
        <v>0</v>
      </c>
      <c r="AE87" s="123">
        <v>0</v>
      </c>
      <c r="AF87" s="123">
        <v>0</v>
      </c>
      <c r="AG87" s="123">
        <v>0</v>
      </c>
      <c r="AH87" s="123">
        <v>0</v>
      </c>
      <c r="AI87" s="123">
        <v>0</v>
      </c>
      <c r="AJ87" s="123">
        <v>0</v>
      </c>
      <c r="AK87" s="123">
        <v>0</v>
      </c>
      <c r="AL87" s="123">
        <v>0</v>
      </c>
      <c r="AM87" s="123">
        <v>0</v>
      </c>
      <c r="AN87" s="123">
        <v>0</v>
      </c>
      <c r="AO87" s="123">
        <v>0</v>
      </c>
      <c r="AP87" s="123">
        <v>0</v>
      </c>
      <c r="AQ87" s="123">
        <v>0</v>
      </c>
      <c r="AR87" s="123">
        <f t="shared" si="1"/>
        <v>0</v>
      </c>
    </row>
    <row r="88" spans="1:44" ht="30" x14ac:dyDescent="0.25">
      <c r="A88" s="51">
        <v>84</v>
      </c>
      <c r="B88" s="242"/>
      <c r="C88" s="52"/>
      <c r="D88" s="52"/>
      <c r="E88" s="42">
        <v>235</v>
      </c>
      <c r="F88" s="243">
        <v>197</v>
      </c>
      <c r="G88" s="243">
        <v>38</v>
      </c>
      <c r="H88" s="42"/>
      <c r="I88" s="42">
        <v>0</v>
      </c>
      <c r="J88" s="42">
        <v>197</v>
      </c>
      <c r="K88" s="192" t="s">
        <v>151</v>
      </c>
      <c r="L88" s="165" t="s">
        <v>150</v>
      </c>
      <c r="P88" s="42"/>
      <c r="Q88" s="42">
        <v>4.8499999999999996</v>
      </c>
      <c r="R88" s="169"/>
      <c r="S88" s="180">
        <v>197</v>
      </c>
      <c r="T88" s="169" t="s">
        <v>291</v>
      </c>
      <c r="AC88">
        <v>0</v>
      </c>
      <c r="AD88">
        <v>0</v>
      </c>
      <c r="AE88">
        <v>0</v>
      </c>
      <c r="AF88">
        <v>0</v>
      </c>
      <c r="AG88">
        <v>0</v>
      </c>
      <c r="AH88">
        <v>0</v>
      </c>
      <c r="AI88">
        <v>0</v>
      </c>
      <c r="AJ88">
        <v>0</v>
      </c>
      <c r="AK88">
        <v>0</v>
      </c>
      <c r="AL88">
        <v>49</v>
      </c>
      <c r="AM88">
        <v>49</v>
      </c>
      <c r="AN88">
        <v>49</v>
      </c>
      <c r="AO88">
        <v>50</v>
      </c>
      <c r="AP88">
        <v>0</v>
      </c>
      <c r="AQ88">
        <v>0</v>
      </c>
      <c r="AR88">
        <f t="shared" si="1"/>
        <v>197</v>
      </c>
    </row>
    <row r="89" spans="1:44" ht="30" x14ac:dyDescent="0.25">
      <c r="A89" s="51">
        <v>85</v>
      </c>
      <c r="B89" s="242"/>
      <c r="C89" s="52"/>
      <c r="D89" s="52"/>
      <c r="E89" s="42">
        <v>262</v>
      </c>
      <c r="F89" s="243">
        <v>107</v>
      </c>
      <c r="G89" s="243">
        <v>155</v>
      </c>
      <c r="H89" s="42"/>
      <c r="I89" s="42">
        <v>0</v>
      </c>
      <c r="J89" s="42">
        <v>107</v>
      </c>
      <c r="K89" s="192" t="s">
        <v>151</v>
      </c>
      <c r="L89" s="165" t="s">
        <v>150</v>
      </c>
      <c r="P89" s="42"/>
      <c r="Q89" s="42">
        <v>11.35</v>
      </c>
      <c r="R89" s="169"/>
      <c r="S89" s="180">
        <v>107</v>
      </c>
      <c r="T89" s="169" t="s">
        <v>290</v>
      </c>
      <c r="AC89">
        <v>0</v>
      </c>
      <c r="AD89">
        <v>0</v>
      </c>
      <c r="AE89">
        <v>0</v>
      </c>
      <c r="AF89">
        <v>0</v>
      </c>
      <c r="AG89">
        <v>0</v>
      </c>
      <c r="AH89">
        <v>0</v>
      </c>
      <c r="AI89">
        <v>35</v>
      </c>
      <c r="AJ89">
        <v>36</v>
      </c>
      <c r="AK89">
        <v>36</v>
      </c>
      <c r="AL89">
        <v>0</v>
      </c>
      <c r="AM89">
        <v>0</v>
      </c>
      <c r="AN89">
        <v>0</v>
      </c>
      <c r="AO89">
        <v>0</v>
      </c>
      <c r="AP89">
        <v>0</v>
      </c>
      <c r="AQ89">
        <v>0</v>
      </c>
      <c r="AR89">
        <f t="shared" si="1"/>
        <v>107</v>
      </c>
    </row>
    <row r="90" spans="1:44" x14ac:dyDescent="0.25">
      <c r="A90" s="224">
        <v>86</v>
      </c>
      <c r="B90" s="240"/>
      <c r="C90" s="224"/>
      <c r="D90" s="186"/>
      <c r="E90" s="100">
        <v>78</v>
      </c>
      <c r="F90" s="241">
        <v>0</v>
      </c>
      <c r="G90" s="241">
        <v>0</v>
      </c>
      <c r="H90" s="100"/>
      <c r="I90" s="100">
        <v>0</v>
      </c>
      <c r="J90" s="100">
        <v>78</v>
      </c>
      <c r="K90" s="278" t="s">
        <v>151</v>
      </c>
      <c r="L90" s="210" t="s">
        <v>150</v>
      </c>
      <c r="M90" s="104"/>
      <c r="N90" s="104"/>
      <c r="O90" s="104"/>
      <c r="P90" s="104"/>
      <c r="Q90" s="100">
        <v>0.35</v>
      </c>
      <c r="R90" s="168"/>
      <c r="S90" s="100">
        <v>0</v>
      </c>
      <c r="T90" s="168" t="s">
        <v>30</v>
      </c>
      <c r="AC90" s="123">
        <v>0</v>
      </c>
      <c r="AD90" s="123">
        <v>0</v>
      </c>
      <c r="AE90" s="123">
        <v>0</v>
      </c>
      <c r="AF90" s="123">
        <v>0</v>
      </c>
      <c r="AG90" s="123">
        <v>0</v>
      </c>
      <c r="AH90" s="123">
        <v>0</v>
      </c>
      <c r="AI90" s="123">
        <v>0</v>
      </c>
      <c r="AJ90" s="123">
        <v>0</v>
      </c>
      <c r="AK90" s="123">
        <v>0</v>
      </c>
      <c r="AL90" s="123">
        <v>0</v>
      </c>
      <c r="AM90" s="123">
        <v>0</v>
      </c>
      <c r="AN90" s="123">
        <v>0</v>
      </c>
      <c r="AO90" s="123">
        <v>0</v>
      </c>
      <c r="AP90" s="123">
        <v>0</v>
      </c>
      <c r="AQ90" s="123">
        <v>0</v>
      </c>
      <c r="AR90" s="123">
        <f t="shared" si="1"/>
        <v>0</v>
      </c>
    </row>
    <row r="91" spans="1:44" x14ac:dyDescent="0.25">
      <c r="A91" s="224">
        <v>87</v>
      </c>
      <c r="B91" s="240"/>
      <c r="C91" s="186"/>
      <c r="D91" s="186"/>
      <c r="E91" s="100">
        <v>90</v>
      </c>
      <c r="F91" s="241">
        <v>0</v>
      </c>
      <c r="G91" s="241">
        <v>0</v>
      </c>
      <c r="H91" s="100"/>
      <c r="I91" s="100">
        <v>0</v>
      </c>
      <c r="J91" s="100">
        <v>90</v>
      </c>
      <c r="K91" s="278" t="s">
        <v>151</v>
      </c>
      <c r="L91" s="210" t="s">
        <v>150</v>
      </c>
      <c r="M91" s="100"/>
      <c r="N91" s="100"/>
      <c r="O91" s="100"/>
      <c r="P91" s="104"/>
      <c r="Q91" s="100">
        <v>0.41</v>
      </c>
      <c r="R91" s="168"/>
      <c r="S91" s="100">
        <v>0</v>
      </c>
      <c r="T91" s="168" t="s">
        <v>30</v>
      </c>
      <c r="AC91" s="123">
        <v>0</v>
      </c>
      <c r="AD91" s="123">
        <v>0</v>
      </c>
      <c r="AE91" s="123">
        <v>0</v>
      </c>
      <c r="AF91" s="123">
        <v>0</v>
      </c>
      <c r="AG91" s="123">
        <v>0</v>
      </c>
      <c r="AH91" s="123">
        <v>0</v>
      </c>
      <c r="AI91" s="123">
        <v>0</v>
      </c>
      <c r="AJ91" s="123">
        <v>0</v>
      </c>
      <c r="AK91" s="123">
        <v>0</v>
      </c>
      <c r="AL91" s="123">
        <v>0</v>
      </c>
      <c r="AM91" s="123">
        <v>0</v>
      </c>
      <c r="AN91" s="123">
        <v>0</v>
      </c>
      <c r="AO91" s="123">
        <v>0</v>
      </c>
      <c r="AP91" s="123">
        <v>0</v>
      </c>
      <c r="AQ91" s="123">
        <v>0</v>
      </c>
      <c r="AR91" s="123">
        <f t="shared" si="1"/>
        <v>0</v>
      </c>
    </row>
    <row r="92" spans="1:44" ht="30" x14ac:dyDescent="0.25">
      <c r="A92" s="51">
        <v>88</v>
      </c>
      <c r="B92" s="242"/>
      <c r="C92" s="52"/>
      <c r="D92" s="52"/>
      <c r="E92" s="42">
        <v>204</v>
      </c>
      <c r="F92" s="243">
        <v>189</v>
      </c>
      <c r="G92" s="243">
        <v>15</v>
      </c>
      <c r="H92" s="42"/>
      <c r="I92" s="42">
        <v>0</v>
      </c>
      <c r="J92" s="42">
        <v>189</v>
      </c>
      <c r="K92" s="192" t="s">
        <v>151</v>
      </c>
      <c r="L92" s="165" t="s">
        <v>150</v>
      </c>
      <c r="P92" s="42"/>
      <c r="Q92" s="42">
        <v>4.91</v>
      </c>
      <c r="R92" s="169"/>
      <c r="S92" s="180">
        <v>189</v>
      </c>
      <c r="T92" s="169" t="s">
        <v>293</v>
      </c>
      <c r="AC92">
        <v>0</v>
      </c>
      <c r="AD92">
        <v>0</v>
      </c>
      <c r="AE92">
        <v>0</v>
      </c>
      <c r="AF92">
        <v>0</v>
      </c>
      <c r="AG92">
        <v>0</v>
      </c>
      <c r="AH92">
        <v>0</v>
      </c>
      <c r="AI92">
        <v>0</v>
      </c>
      <c r="AJ92">
        <v>47</v>
      </c>
      <c r="AK92">
        <v>47</v>
      </c>
      <c r="AL92">
        <v>47</v>
      </c>
      <c r="AM92">
        <v>48</v>
      </c>
      <c r="AN92">
        <v>0</v>
      </c>
      <c r="AO92">
        <v>0</v>
      </c>
      <c r="AP92">
        <v>0</v>
      </c>
      <c r="AQ92">
        <v>0</v>
      </c>
      <c r="AR92">
        <f t="shared" si="1"/>
        <v>189</v>
      </c>
    </row>
    <row r="93" spans="1:44" ht="30" x14ac:dyDescent="0.25">
      <c r="A93" s="51">
        <v>89</v>
      </c>
      <c r="B93" s="242"/>
      <c r="D93" s="52"/>
      <c r="E93" s="42">
        <v>147</v>
      </c>
      <c r="F93" s="243">
        <v>147</v>
      </c>
      <c r="G93" s="243">
        <v>0</v>
      </c>
      <c r="H93" s="42"/>
      <c r="I93" s="42">
        <v>0</v>
      </c>
      <c r="J93" s="42">
        <v>147</v>
      </c>
      <c r="K93" s="192" t="s">
        <v>151</v>
      </c>
      <c r="L93" s="165" t="s">
        <v>150</v>
      </c>
      <c r="P93" s="42"/>
      <c r="Q93" s="42">
        <v>3.13</v>
      </c>
      <c r="R93" s="169"/>
      <c r="S93" s="180">
        <v>147</v>
      </c>
      <c r="T93" s="169" t="s">
        <v>291</v>
      </c>
      <c r="AC93">
        <v>0</v>
      </c>
      <c r="AD93">
        <v>0</v>
      </c>
      <c r="AE93">
        <v>0</v>
      </c>
      <c r="AF93">
        <v>0</v>
      </c>
      <c r="AG93">
        <v>0</v>
      </c>
      <c r="AH93">
        <v>0</v>
      </c>
      <c r="AI93">
        <v>0</v>
      </c>
      <c r="AJ93">
        <v>0</v>
      </c>
      <c r="AK93">
        <v>0</v>
      </c>
      <c r="AL93">
        <v>36</v>
      </c>
      <c r="AM93">
        <v>37</v>
      </c>
      <c r="AN93">
        <v>37</v>
      </c>
      <c r="AO93">
        <v>37</v>
      </c>
      <c r="AP93">
        <v>0</v>
      </c>
      <c r="AQ93">
        <v>0</v>
      </c>
      <c r="AR93">
        <f t="shared" si="1"/>
        <v>147</v>
      </c>
    </row>
    <row r="94" spans="1:44" ht="69.75" customHeight="1" x14ac:dyDescent="0.25">
      <c r="A94" s="224">
        <v>90</v>
      </c>
      <c r="B94" s="240"/>
      <c r="C94" s="258"/>
      <c r="D94" s="186"/>
      <c r="E94" s="100">
        <v>92</v>
      </c>
      <c r="F94" s="241">
        <v>92</v>
      </c>
      <c r="G94" s="241">
        <v>0</v>
      </c>
      <c r="H94" s="168"/>
      <c r="I94" s="100">
        <v>92</v>
      </c>
      <c r="J94" s="100">
        <v>0</v>
      </c>
      <c r="K94" s="274" t="s">
        <v>149</v>
      </c>
      <c r="L94" s="210" t="s">
        <v>150</v>
      </c>
      <c r="M94" s="104"/>
      <c r="N94" s="104"/>
      <c r="O94" s="104"/>
      <c r="P94" s="104"/>
      <c r="Q94" s="100">
        <v>0.43</v>
      </c>
      <c r="R94" s="168"/>
      <c r="S94" s="100">
        <v>0</v>
      </c>
      <c r="T94" s="168" t="s">
        <v>30</v>
      </c>
      <c r="AC94" s="123">
        <v>0</v>
      </c>
      <c r="AD94" s="123">
        <v>0</v>
      </c>
      <c r="AE94" s="123">
        <v>0</v>
      </c>
      <c r="AF94" s="123">
        <v>0</v>
      </c>
      <c r="AG94" s="123">
        <v>0</v>
      </c>
      <c r="AH94" s="123">
        <v>0</v>
      </c>
      <c r="AI94" s="123">
        <v>0</v>
      </c>
      <c r="AJ94" s="123">
        <v>0</v>
      </c>
      <c r="AK94" s="123">
        <v>0</v>
      </c>
      <c r="AL94" s="123">
        <v>0</v>
      </c>
      <c r="AM94" s="123">
        <v>0</v>
      </c>
      <c r="AN94" s="123">
        <v>0</v>
      </c>
      <c r="AO94" s="123">
        <v>0</v>
      </c>
      <c r="AP94" s="123">
        <v>0</v>
      </c>
      <c r="AQ94" s="123">
        <v>0</v>
      </c>
      <c r="AR94" s="123">
        <f t="shared" si="1"/>
        <v>0</v>
      </c>
    </row>
    <row r="95" spans="1:44" x14ac:dyDescent="0.25">
      <c r="A95" s="224">
        <v>91</v>
      </c>
      <c r="B95" s="240"/>
      <c r="C95" s="190"/>
      <c r="D95" s="186"/>
      <c r="E95" s="100">
        <v>0</v>
      </c>
      <c r="F95" s="241">
        <v>0</v>
      </c>
      <c r="G95" s="241">
        <v>0</v>
      </c>
      <c r="H95" s="100"/>
      <c r="I95" s="100">
        <v>0</v>
      </c>
      <c r="J95" s="100">
        <v>6</v>
      </c>
      <c r="K95" s="278" t="s">
        <v>151</v>
      </c>
      <c r="L95" s="210" t="s">
        <v>150</v>
      </c>
      <c r="M95" s="104"/>
      <c r="N95" s="104"/>
      <c r="O95" s="104"/>
      <c r="P95" s="104"/>
      <c r="Q95" s="100">
        <v>0.39</v>
      </c>
      <c r="R95" s="258"/>
      <c r="S95" s="100">
        <v>0</v>
      </c>
      <c r="T95" s="168" t="s">
        <v>30</v>
      </c>
      <c r="AC95" s="123">
        <v>0</v>
      </c>
      <c r="AD95" s="123">
        <v>0</v>
      </c>
      <c r="AE95" s="123">
        <v>0</v>
      </c>
      <c r="AF95" s="123">
        <v>0</v>
      </c>
      <c r="AG95" s="123">
        <v>0</v>
      </c>
      <c r="AH95" s="123">
        <v>0</v>
      </c>
      <c r="AI95" s="123">
        <v>0</v>
      </c>
      <c r="AJ95" s="123">
        <v>0</v>
      </c>
      <c r="AK95" s="123">
        <v>0</v>
      </c>
      <c r="AL95" s="123">
        <v>0</v>
      </c>
      <c r="AM95" s="123">
        <v>0</v>
      </c>
      <c r="AN95" s="123">
        <v>0</v>
      </c>
      <c r="AO95" s="123">
        <v>0</v>
      </c>
      <c r="AP95" s="123">
        <v>0</v>
      </c>
      <c r="AQ95" s="123">
        <v>0</v>
      </c>
      <c r="AR95" s="123">
        <f t="shared" si="1"/>
        <v>0</v>
      </c>
    </row>
    <row r="96" spans="1:44" ht="30" x14ac:dyDescent="0.25">
      <c r="A96" s="51">
        <v>92</v>
      </c>
      <c r="B96" s="242"/>
      <c r="C96" s="197"/>
      <c r="E96" s="42">
        <v>98</v>
      </c>
      <c r="F96" s="243">
        <v>98</v>
      </c>
      <c r="G96" s="243">
        <v>0</v>
      </c>
      <c r="H96" s="42"/>
      <c r="I96" s="42">
        <v>0</v>
      </c>
      <c r="J96" s="42">
        <v>98</v>
      </c>
      <c r="K96" s="192" t="s">
        <v>153</v>
      </c>
      <c r="L96" s="193" t="s">
        <v>153</v>
      </c>
      <c r="Q96" s="42">
        <v>0.31</v>
      </c>
      <c r="R96" s="169"/>
      <c r="S96" s="180">
        <v>98</v>
      </c>
      <c r="T96" s="169" t="s">
        <v>249</v>
      </c>
      <c r="AC96">
        <v>0</v>
      </c>
      <c r="AD96">
        <v>0</v>
      </c>
      <c r="AE96">
        <v>0</v>
      </c>
      <c r="AF96">
        <v>0</v>
      </c>
      <c r="AG96">
        <v>0</v>
      </c>
      <c r="AH96">
        <v>0</v>
      </c>
      <c r="AI96">
        <v>32</v>
      </c>
      <c r="AJ96">
        <v>33</v>
      </c>
      <c r="AK96">
        <v>33</v>
      </c>
      <c r="AL96">
        <v>0</v>
      </c>
      <c r="AM96">
        <v>0</v>
      </c>
      <c r="AN96">
        <v>0</v>
      </c>
      <c r="AO96">
        <v>0</v>
      </c>
      <c r="AP96">
        <v>0</v>
      </c>
      <c r="AQ96">
        <v>0</v>
      </c>
      <c r="AR96">
        <f t="shared" si="1"/>
        <v>98</v>
      </c>
    </row>
    <row r="97" spans="1:44" x14ac:dyDescent="0.25">
      <c r="A97" s="398">
        <v>93</v>
      </c>
      <c r="B97" s="281"/>
      <c r="C97" s="282"/>
      <c r="D97" s="283"/>
      <c r="E97" s="284">
        <v>48</v>
      </c>
      <c r="F97" s="285">
        <v>48</v>
      </c>
      <c r="G97" s="285">
        <v>0</v>
      </c>
      <c r="H97" s="284"/>
      <c r="I97" s="284">
        <v>0</v>
      </c>
      <c r="J97" s="284">
        <v>48</v>
      </c>
      <c r="K97" s="286" t="s">
        <v>153</v>
      </c>
      <c r="L97" s="287" t="s">
        <v>153</v>
      </c>
      <c r="M97" s="288"/>
      <c r="N97" s="288"/>
      <c r="O97" s="288"/>
      <c r="P97" s="284"/>
      <c r="Q97" s="284">
        <v>0.16</v>
      </c>
      <c r="R97" s="289"/>
      <c r="S97" s="284">
        <v>0</v>
      </c>
      <c r="T97" s="289" t="s">
        <v>30</v>
      </c>
      <c r="AC97" s="123">
        <v>0</v>
      </c>
      <c r="AD97" s="123">
        <v>0</v>
      </c>
      <c r="AE97" s="123">
        <v>0</v>
      </c>
      <c r="AF97" s="123">
        <v>0</v>
      </c>
      <c r="AG97" s="123">
        <v>0</v>
      </c>
      <c r="AH97" s="123">
        <v>0</v>
      </c>
      <c r="AI97" s="123">
        <v>0</v>
      </c>
      <c r="AJ97" s="123">
        <v>0</v>
      </c>
      <c r="AK97" s="123">
        <v>0</v>
      </c>
      <c r="AL97" s="123">
        <v>0</v>
      </c>
      <c r="AM97" s="123">
        <v>0</v>
      </c>
      <c r="AN97" s="123">
        <v>0</v>
      </c>
      <c r="AO97" s="123">
        <v>0</v>
      </c>
      <c r="AP97" s="123">
        <v>0</v>
      </c>
      <c r="AQ97" s="123">
        <v>0</v>
      </c>
      <c r="AR97" s="123">
        <f t="shared" si="1"/>
        <v>0</v>
      </c>
    </row>
    <row r="98" spans="1:44" ht="30" x14ac:dyDescent="0.25">
      <c r="A98" s="51">
        <v>94</v>
      </c>
      <c r="B98" s="242"/>
      <c r="C98" s="92"/>
      <c r="D98" s="52"/>
      <c r="E98" s="42">
        <v>47</v>
      </c>
      <c r="F98" s="243">
        <v>47</v>
      </c>
      <c r="G98" s="243">
        <v>0</v>
      </c>
      <c r="H98" s="42"/>
      <c r="I98" s="42">
        <v>0</v>
      </c>
      <c r="J98" s="42">
        <v>47</v>
      </c>
      <c r="K98" s="192" t="s">
        <v>153</v>
      </c>
      <c r="L98" s="165" t="s">
        <v>153</v>
      </c>
      <c r="P98" s="42"/>
      <c r="Q98" s="280">
        <v>0.4</v>
      </c>
      <c r="R98" s="169"/>
      <c r="S98" s="180">
        <v>47</v>
      </c>
      <c r="T98" s="169" t="s">
        <v>302</v>
      </c>
      <c r="AC98">
        <v>0</v>
      </c>
      <c r="AD98">
        <v>0</v>
      </c>
      <c r="AE98">
        <v>0</v>
      </c>
      <c r="AF98">
        <v>0</v>
      </c>
      <c r="AG98">
        <v>0</v>
      </c>
      <c r="AH98">
        <v>0</v>
      </c>
      <c r="AI98">
        <v>15</v>
      </c>
      <c r="AJ98">
        <v>16</v>
      </c>
      <c r="AK98">
        <v>16</v>
      </c>
      <c r="AL98">
        <v>0</v>
      </c>
      <c r="AM98">
        <v>0</v>
      </c>
      <c r="AN98">
        <v>0</v>
      </c>
      <c r="AO98">
        <v>0</v>
      </c>
      <c r="AP98">
        <v>0</v>
      </c>
      <c r="AQ98">
        <v>0</v>
      </c>
      <c r="AR98">
        <f t="shared" si="1"/>
        <v>47</v>
      </c>
    </row>
    <row r="99" spans="1:44" ht="30" x14ac:dyDescent="0.25">
      <c r="A99" s="51">
        <v>95</v>
      </c>
      <c r="B99" s="242"/>
      <c r="C99" s="197"/>
      <c r="D99" s="52"/>
      <c r="E99" s="42">
        <v>190</v>
      </c>
      <c r="F99" s="243">
        <v>190</v>
      </c>
      <c r="G99" s="243">
        <v>0</v>
      </c>
      <c r="H99" s="42"/>
      <c r="I99" s="42">
        <v>0</v>
      </c>
      <c r="J99" s="42">
        <v>190</v>
      </c>
      <c r="K99" s="192" t="s">
        <v>153</v>
      </c>
      <c r="L99" s="165" t="s">
        <v>153</v>
      </c>
      <c r="P99" s="42"/>
      <c r="Q99" s="42">
        <v>1.87</v>
      </c>
      <c r="R99" s="169"/>
      <c r="S99" s="180">
        <v>190</v>
      </c>
      <c r="T99" s="169" t="s">
        <v>242</v>
      </c>
      <c r="AC99">
        <v>0</v>
      </c>
      <c r="AD99">
        <v>0</v>
      </c>
      <c r="AE99">
        <v>0</v>
      </c>
      <c r="AF99">
        <v>0</v>
      </c>
      <c r="AG99">
        <v>0</v>
      </c>
      <c r="AH99">
        <v>0</v>
      </c>
      <c r="AI99">
        <v>0</v>
      </c>
      <c r="AJ99">
        <v>47</v>
      </c>
      <c r="AK99">
        <v>47</v>
      </c>
      <c r="AL99">
        <v>48</v>
      </c>
      <c r="AM99">
        <v>48</v>
      </c>
      <c r="AN99">
        <v>0</v>
      </c>
      <c r="AO99">
        <v>0</v>
      </c>
      <c r="AP99">
        <v>0</v>
      </c>
      <c r="AQ99">
        <v>0</v>
      </c>
      <c r="AR99">
        <f t="shared" si="1"/>
        <v>190</v>
      </c>
    </row>
    <row r="100" spans="1:44" ht="30" x14ac:dyDescent="0.25">
      <c r="A100" s="51">
        <v>96</v>
      </c>
      <c r="B100" s="242"/>
      <c r="C100" s="197"/>
      <c r="D100" s="92"/>
      <c r="E100" s="42">
        <v>505</v>
      </c>
      <c r="F100" s="243">
        <v>505</v>
      </c>
      <c r="G100" s="243">
        <v>0</v>
      </c>
      <c r="H100" s="42"/>
      <c r="I100" s="42">
        <v>0</v>
      </c>
      <c r="J100" s="42">
        <v>505</v>
      </c>
      <c r="K100" s="192" t="s">
        <v>155</v>
      </c>
      <c r="L100" s="165" t="s">
        <v>156</v>
      </c>
      <c r="P100" s="42"/>
      <c r="Q100" s="42">
        <v>1.22</v>
      </c>
      <c r="R100" s="169"/>
      <c r="S100" s="180">
        <v>505</v>
      </c>
      <c r="T100" s="169" t="s">
        <v>306</v>
      </c>
      <c r="AC100">
        <v>0</v>
      </c>
      <c r="AD100">
        <v>0</v>
      </c>
      <c r="AE100">
        <v>0</v>
      </c>
      <c r="AF100">
        <v>0</v>
      </c>
      <c r="AG100">
        <v>0</v>
      </c>
      <c r="AH100">
        <v>0</v>
      </c>
      <c r="AI100">
        <v>101</v>
      </c>
      <c r="AJ100">
        <v>101</v>
      </c>
      <c r="AK100">
        <v>101</v>
      </c>
      <c r="AL100">
        <v>101</v>
      </c>
      <c r="AM100">
        <v>101</v>
      </c>
      <c r="AN100">
        <v>0</v>
      </c>
      <c r="AO100">
        <v>0</v>
      </c>
      <c r="AP100">
        <v>0</v>
      </c>
      <c r="AQ100">
        <v>0</v>
      </c>
      <c r="AR100">
        <f t="shared" si="1"/>
        <v>505</v>
      </c>
    </row>
    <row r="101" spans="1:44" ht="30" x14ac:dyDescent="0.25">
      <c r="A101" s="224">
        <v>97</v>
      </c>
      <c r="B101" s="240"/>
      <c r="C101" s="224"/>
      <c r="D101" s="186"/>
      <c r="E101" s="100">
        <v>516</v>
      </c>
      <c r="F101" s="241">
        <v>493</v>
      </c>
      <c r="G101" s="241">
        <v>23</v>
      </c>
      <c r="H101" s="168"/>
      <c r="I101" s="100">
        <v>493</v>
      </c>
      <c r="J101" s="100">
        <v>0</v>
      </c>
      <c r="K101" s="278" t="s">
        <v>155</v>
      </c>
      <c r="L101" s="210" t="s">
        <v>156</v>
      </c>
      <c r="M101" s="104"/>
      <c r="N101" s="104"/>
      <c r="O101" s="104"/>
      <c r="P101" s="100"/>
      <c r="Q101" s="100">
        <v>1.24</v>
      </c>
      <c r="R101" s="168"/>
      <c r="S101" s="100">
        <v>0</v>
      </c>
      <c r="T101" s="168" t="s">
        <v>30</v>
      </c>
      <c r="AC101" s="123">
        <v>0</v>
      </c>
      <c r="AD101" s="123">
        <v>0</v>
      </c>
      <c r="AE101" s="123">
        <v>0</v>
      </c>
      <c r="AF101" s="123">
        <v>0</v>
      </c>
      <c r="AG101" s="123">
        <v>0</v>
      </c>
      <c r="AH101" s="123">
        <v>0</v>
      </c>
      <c r="AI101" s="123">
        <v>0</v>
      </c>
      <c r="AJ101" s="123">
        <v>0</v>
      </c>
      <c r="AK101" s="123">
        <v>0</v>
      </c>
      <c r="AL101" s="123">
        <v>0</v>
      </c>
      <c r="AM101" s="123">
        <v>0</v>
      </c>
      <c r="AN101" s="123">
        <v>0</v>
      </c>
      <c r="AO101" s="123">
        <v>0</v>
      </c>
      <c r="AP101" s="123">
        <v>0</v>
      </c>
      <c r="AQ101" s="123">
        <v>0</v>
      </c>
      <c r="AR101" s="123">
        <f t="shared" si="1"/>
        <v>0</v>
      </c>
    </row>
    <row r="102" spans="1:44" ht="30" x14ac:dyDescent="0.25">
      <c r="A102" s="224">
        <v>98</v>
      </c>
      <c r="B102" s="240"/>
      <c r="C102" s="224"/>
      <c r="D102" s="224"/>
      <c r="E102" s="100">
        <v>460</v>
      </c>
      <c r="F102" s="241">
        <v>460</v>
      </c>
      <c r="G102" s="241">
        <v>0</v>
      </c>
      <c r="H102" s="100"/>
      <c r="I102" s="100">
        <v>460</v>
      </c>
      <c r="J102" s="100">
        <v>0</v>
      </c>
      <c r="K102" s="278" t="s">
        <v>155</v>
      </c>
      <c r="L102" s="210" t="s">
        <v>156</v>
      </c>
      <c r="M102" s="104"/>
      <c r="N102" s="104"/>
      <c r="O102" s="104"/>
      <c r="P102" s="100"/>
      <c r="Q102" s="100">
        <v>1.1599999999999999</v>
      </c>
      <c r="R102" s="258"/>
      <c r="S102" s="100">
        <v>0</v>
      </c>
      <c r="T102" s="100" t="s">
        <v>30</v>
      </c>
      <c r="AC102" s="123">
        <v>0</v>
      </c>
      <c r="AD102" s="123">
        <v>0</v>
      </c>
      <c r="AE102" s="123">
        <v>0</v>
      </c>
      <c r="AF102" s="123">
        <v>0</v>
      </c>
      <c r="AG102" s="123">
        <v>0</v>
      </c>
      <c r="AH102" s="123">
        <v>0</v>
      </c>
      <c r="AI102" s="123">
        <v>0</v>
      </c>
      <c r="AJ102" s="123">
        <v>0</v>
      </c>
      <c r="AK102" s="123">
        <v>0</v>
      </c>
      <c r="AL102" s="123">
        <v>0</v>
      </c>
      <c r="AM102" s="123">
        <v>0</v>
      </c>
      <c r="AN102" s="123">
        <v>0</v>
      </c>
      <c r="AO102" s="123">
        <v>0</v>
      </c>
      <c r="AP102" s="123">
        <v>0</v>
      </c>
      <c r="AQ102" s="123">
        <v>0</v>
      </c>
      <c r="AR102" s="123">
        <f t="shared" si="1"/>
        <v>0</v>
      </c>
    </row>
    <row r="103" spans="1:44" ht="30" x14ac:dyDescent="0.25">
      <c r="A103" s="51">
        <v>99</v>
      </c>
      <c r="B103" s="242"/>
      <c r="C103" s="197"/>
      <c r="D103" s="52"/>
      <c r="E103" s="42">
        <v>88</v>
      </c>
      <c r="F103" s="243">
        <v>88</v>
      </c>
      <c r="G103" s="243">
        <v>0</v>
      </c>
      <c r="H103" s="169"/>
      <c r="I103" s="42">
        <v>0</v>
      </c>
      <c r="J103" s="42">
        <v>88</v>
      </c>
      <c r="K103" s="192" t="s">
        <v>155</v>
      </c>
      <c r="L103" s="165" t="s">
        <v>156</v>
      </c>
      <c r="P103" s="42"/>
      <c r="Q103" s="42">
        <v>0.57999999999999996</v>
      </c>
      <c r="R103" s="169"/>
      <c r="S103" s="180">
        <v>88</v>
      </c>
      <c r="T103" s="247" t="s">
        <v>441</v>
      </c>
      <c r="AC103">
        <v>0</v>
      </c>
      <c r="AD103">
        <v>0</v>
      </c>
      <c r="AE103">
        <v>0</v>
      </c>
      <c r="AF103">
        <v>0</v>
      </c>
      <c r="AG103">
        <v>29</v>
      </c>
      <c r="AH103">
        <v>29</v>
      </c>
      <c r="AI103">
        <v>30</v>
      </c>
      <c r="AJ103">
        <v>0</v>
      </c>
      <c r="AK103">
        <v>0</v>
      </c>
      <c r="AL103">
        <v>0</v>
      </c>
      <c r="AM103">
        <v>0</v>
      </c>
      <c r="AN103">
        <v>0</v>
      </c>
      <c r="AO103">
        <v>0</v>
      </c>
      <c r="AP103">
        <v>0</v>
      </c>
      <c r="AQ103">
        <v>0</v>
      </c>
      <c r="AR103">
        <f t="shared" si="1"/>
        <v>88</v>
      </c>
    </row>
    <row r="104" spans="1:44" ht="30" x14ac:dyDescent="0.25">
      <c r="A104" s="294">
        <v>100</v>
      </c>
      <c r="B104" s="242"/>
      <c r="E104" s="42">
        <v>103</v>
      </c>
      <c r="F104" s="42">
        <v>103</v>
      </c>
      <c r="G104" s="243">
        <v>0</v>
      </c>
      <c r="H104" s="169"/>
      <c r="I104" s="42">
        <v>0</v>
      </c>
      <c r="J104" s="42">
        <v>103</v>
      </c>
      <c r="K104" s="192" t="s">
        <v>155</v>
      </c>
      <c r="L104" s="165" t="s">
        <v>156</v>
      </c>
      <c r="P104" s="42"/>
      <c r="Q104" s="42">
        <v>1.18</v>
      </c>
      <c r="R104" s="169"/>
      <c r="S104" s="180">
        <v>103</v>
      </c>
      <c r="T104" s="169" t="s">
        <v>320</v>
      </c>
      <c r="AC104">
        <v>0</v>
      </c>
      <c r="AD104">
        <v>0</v>
      </c>
      <c r="AE104">
        <v>0</v>
      </c>
      <c r="AF104">
        <v>0</v>
      </c>
      <c r="AG104">
        <v>0</v>
      </c>
      <c r="AH104">
        <v>34</v>
      </c>
      <c r="AI104">
        <v>34</v>
      </c>
      <c r="AJ104">
        <v>35</v>
      </c>
      <c r="AK104">
        <v>0</v>
      </c>
      <c r="AL104">
        <v>0</v>
      </c>
      <c r="AM104">
        <v>0</v>
      </c>
      <c r="AN104">
        <v>0</v>
      </c>
      <c r="AO104">
        <v>0</v>
      </c>
      <c r="AP104">
        <v>0</v>
      </c>
      <c r="AQ104">
        <v>0</v>
      </c>
      <c r="AR104">
        <f t="shared" si="1"/>
        <v>103</v>
      </c>
    </row>
    <row r="105" spans="1:44" ht="30" x14ac:dyDescent="0.25">
      <c r="A105" s="51">
        <v>101</v>
      </c>
      <c r="B105" s="242"/>
      <c r="C105" s="290"/>
      <c r="E105" s="42">
        <v>148</v>
      </c>
      <c r="F105" s="42">
        <v>142</v>
      </c>
      <c r="G105" s="243">
        <v>6</v>
      </c>
      <c r="H105" s="42"/>
      <c r="I105" s="42">
        <v>0</v>
      </c>
      <c r="J105" s="42">
        <v>142</v>
      </c>
      <c r="K105" s="192" t="s">
        <v>155</v>
      </c>
      <c r="L105" s="165" t="s">
        <v>156</v>
      </c>
      <c r="P105" s="42"/>
      <c r="Q105" s="42">
        <v>1.04</v>
      </c>
      <c r="R105" s="169"/>
      <c r="S105" s="180">
        <v>142</v>
      </c>
      <c r="T105" s="169" t="s">
        <v>242</v>
      </c>
      <c r="AC105">
        <v>0</v>
      </c>
      <c r="AD105">
        <v>0</v>
      </c>
      <c r="AE105">
        <v>0</v>
      </c>
      <c r="AF105">
        <v>0</v>
      </c>
      <c r="AG105">
        <v>0</v>
      </c>
      <c r="AH105">
        <v>0</v>
      </c>
      <c r="AI105">
        <v>0</v>
      </c>
      <c r="AJ105">
        <v>35</v>
      </c>
      <c r="AK105">
        <v>35</v>
      </c>
      <c r="AL105">
        <v>36</v>
      </c>
      <c r="AM105">
        <v>36</v>
      </c>
      <c r="AN105">
        <v>0</v>
      </c>
      <c r="AO105">
        <v>0</v>
      </c>
      <c r="AP105">
        <v>0</v>
      </c>
      <c r="AQ105">
        <v>0</v>
      </c>
      <c r="AR105">
        <f t="shared" si="1"/>
        <v>142</v>
      </c>
    </row>
    <row r="106" spans="1:44" ht="30" x14ac:dyDescent="0.25">
      <c r="A106" s="224">
        <v>102</v>
      </c>
      <c r="B106" s="240"/>
      <c r="C106" s="224"/>
      <c r="D106" s="224"/>
      <c r="E106" s="100">
        <v>0</v>
      </c>
      <c r="F106" s="100">
        <v>0</v>
      </c>
      <c r="G106" s="241">
        <v>0</v>
      </c>
      <c r="H106" s="100"/>
      <c r="I106" s="100">
        <v>0</v>
      </c>
      <c r="J106" s="100">
        <v>0</v>
      </c>
      <c r="K106" s="278" t="s">
        <v>155</v>
      </c>
      <c r="L106" s="210" t="s">
        <v>156</v>
      </c>
      <c r="M106" s="104"/>
      <c r="N106" s="104"/>
      <c r="O106" s="104"/>
      <c r="P106" s="100"/>
      <c r="Q106" s="100">
        <v>0.27</v>
      </c>
      <c r="R106" s="168"/>
      <c r="S106" s="100">
        <v>0</v>
      </c>
      <c r="T106" s="168" t="s">
        <v>30</v>
      </c>
      <c r="AC106" s="123">
        <v>0</v>
      </c>
      <c r="AD106" s="123">
        <v>0</v>
      </c>
      <c r="AE106" s="123">
        <v>0</v>
      </c>
      <c r="AF106" s="123">
        <v>0</v>
      </c>
      <c r="AG106" s="123">
        <v>0</v>
      </c>
      <c r="AH106" s="123">
        <v>0</v>
      </c>
      <c r="AI106" s="123">
        <v>0</v>
      </c>
      <c r="AJ106" s="123">
        <v>0</v>
      </c>
      <c r="AK106" s="123">
        <v>0</v>
      </c>
      <c r="AL106" s="123">
        <v>0</v>
      </c>
      <c r="AM106" s="123">
        <v>0</v>
      </c>
      <c r="AN106" s="123">
        <v>0</v>
      </c>
      <c r="AO106" s="123">
        <v>0</v>
      </c>
      <c r="AP106" s="123">
        <v>0</v>
      </c>
      <c r="AQ106" s="123">
        <v>0</v>
      </c>
      <c r="AR106" s="123">
        <f t="shared" si="1"/>
        <v>0</v>
      </c>
    </row>
    <row r="107" spans="1:44" ht="30" x14ac:dyDescent="0.25">
      <c r="A107" s="51">
        <v>103</v>
      </c>
      <c r="B107" s="242"/>
      <c r="E107" s="42">
        <v>186</v>
      </c>
      <c r="F107" s="42">
        <v>2</v>
      </c>
      <c r="G107" s="243">
        <v>184</v>
      </c>
      <c r="H107" s="42"/>
      <c r="I107" s="42">
        <v>0</v>
      </c>
      <c r="J107" s="42">
        <v>184</v>
      </c>
      <c r="K107" s="204" t="s">
        <v>325</v>
      </c>
      <c r="L107" s="165" t="s">
        <v>156</v>
      </c>
      <c r="P107" s="42"/>
      <c r="Q107" s="42">
        <v>1.06</v>
      </c>
      <c r="R107" s="169"/>
      <c r="S107" s="180">
        <v>184</v>
      </c>
      <c r="T107" s="169" t="s">
        <v>242</v>
      </c>
      <c r="AC107">
        <v>0</v>
      </c>
      <c r="AD107">
        <v>0</v>
      </c>
      <c r="AE107">
        <v>0</v>
      </c>
      <c r="AF107">
        <v>0</v>
      </c>
      <c r="AG107">
        <v>0</v>
      </c>
      <c r="AH107">
        <v>0</v>
      </c>
      <c r="AI107">
        <v>0</v>
      </c>
      <c r="AJ107">
        <v>46</v>
      </c>
      <c r="AK107">
        <v>46</v>
      </c>
      <c r="AL107">
        <v>46</v>
      </c>
      <c r="AM107">
        <v>46</v>
      </c>
      <c r="AN107">
        <v>0</v>
      </c>
      <c r="AO107">
        <v>0</v>
      </c>
      <c r="AP107">
        <v>0</v>
      </c>
      <c r="AQ107">
        <v>0</v>
      </c>
      <c r="AR107">
        <f t="shared" si="1"/>
        <v>184</v>
      </c>
    </row>
    <row r="108" spans="1:44" x14ac:dyDescent="0.25">
      <c r="A108" s="224">
        <v>104</v>
      </c>
      <c r="B108" s="240"/>
      <c r="C108" s="224"/>
      <c r="D108" s="291"/>
      <c r="E108" s="100">
        <v>575</v>
      </c>
      <c r="F108" s="100">
        <v>575</v>
      </c>
      <c r="G108" s="241">
        <v>0</v>
      </c>
      <c r="H108" s="100"/>
      <c r="I108" s="100">
        <v>575</v>
      </c>
      <c r="J108" s="100">
        <v>0</v>
      </c>
      <c r="K108" s="292" t="s">
        <v>142</v>
      </c>
      <c r="L108" s="210" t="s">
        <v>156</v>
      </c>
      <c r="M108" s="104"/>
      <c r="N108" s="104"/>
      <c r="O108" s="104"/>
      <c r="P108" s="100"/>
      <c r="Q108" s="100">
        <v>0.61</v>
      </c>
      <c r="R108" s="168"/>
      <c r="S108" s="100">
        <v>0</v>
      </c>
      <c r="T108" s="168" t="s">
        <v>30</v>
      </c>
      <c r="AC108" s="123">
        <v>0</v>
      </c>
      <c r="AD108" s="123">
        <v>0</v>
      </c>
      <c r="AE108" s="123">
        <v>0</v>
      </c>
      <c r="AF108" s="123">
        <v>0</v>
      </c>
      <c r="AG108" s="123">
        <v>0</v>
      </c>
      <c r="AH108" s="123">
        <v>0</v>
      </c>
      <c r="AI108" s="123">
        <v>0</v>
      </c>
      <c r="AJ108" s="123">
        <v>0</v>
      </c>
      <c r="AK108" s="123">
        <v>0</v>
      </c>
      <c r="AL108" s="123">
        <v>0</v>
      </c>
      <c r="AM108" s="123">
        <v>0</v>
      </c>
      <c r="AN108" s="123">
        <v>0</v>
      </c>
      <c r="AO108" s="123">
        <v>0</v>
      </c>
      <c r="AP108" s="123">
        <v>0</v>
      </c>
      <c r="AQ108" s="123">
        <v>0</v>
      </c>
      <c r="AR108" s="123">
        <f t="shared" si="1"/>
        <v>0</v>
      </c>
    </row>
    <row r="109" spans="1:44" ht="30" x14ac:dyDescent="0.25">
      <c r="A109" s="51">
        <v>105</v>
      </c>
      <c r="B109" s="242"/>
      <c r="C109" s="197"/>
      <c r="D109" s="197"/>
      <c r="E109" s="42">
        <v>457</v>
      </c>
      <c r="F109" s="42">
        <v>439</v>
      </c>
      <c r="G109" s="184" t="s">
        <v>331</v>
      </c>
      <c r="H109" s="169"/>
      <c r="I109" s="205">
        <v>95</v>
      </c>
      <c r="J109" s="42">
        <v>344</v>
      </c>
      <c r="K109" s="204" t="s">
        <v>142</v>
      </c>
      <c r="L109" s="293" t="s">
        <v>156</v>
      </c>
      <c r="P109" s="205"/>
      <c r="Q109" s="42">
        <v>1.22</v>
      </c>
      <c r="R109" s="169"/>
      <c r="S109" s="180">
        <v>344</v>
      </c>
      <c r="T109" s="247" t="s">
        <v>443</v>
      </c>
      <c r="AC109">
        <v>0</v>
      </c>
      <c r="AD109">
        <v>0</v>
      </c>
      <c r="AE109">
        <v>0</v>
      </c>
      <c r="AF109">
        <v>0</v>
      </c>
      <c r="AG109">
        <v>0</v>
      </c>
      <c r="AH109">
        <v>86</v>
      </c>
      <c r="AI109">
        <v>86</v>
      </c>
      <c r="AJ109">
        <v>86</v>
      </c>
      <c r="AK109">
        <v>86</v>
      </c>
      <c r="AL109">
        <v>0</v>
      </c>
      <c r="AM109">
        <v>0</v>
      </c>
      <c r="AN109">
        <v>0</v>
      </c>
      <c r="AO109">
        <v>0</v>
      </c>
      <c r="AP109">
        <v>0</v>
      </c>
      <c r="AQ109">
        <v>0</v>
      </c>
      <c r="AR109">
        <f t="shared" si="1"/>
        <v>344</v>
      </c>
    </row>
    <row r="110" spans="1:44" x14ac:dyDescent="0.25">
      <c r="A110" s="224">
        <v>106</v>
      </c>
      <c r="B110" s="240"/>
      <c r="C110" s="224"/>
      <c r="D110" s="190"/>
      <c r="E110" s="100">
        <v>1274</v>
      </c>
      <c r="F110" s="100">
        <v>1274</v>
      </c>
      <c r="G110" s="100">
        <v>0</v>
      </c>
      <c r="H110" s="168"/>
      <c r="I110" s="100">
        <v>1395</v>
      </c>
      <c r="J110" s="100">
        <v>0</v>
      </c>
      <c r="K110" s="292" t="s">
        <v>142</v>
      </c>
      <c r="L110" s="210" t="s">
        <v>156</v>
      </c>
      <c r="M110" s="104"/>
      <c r="N110" s="104"/>
      <c r="O110" s="104"/>
      <c r="P110" s="100"/>
      <c r="Q110" s="100">
        <v>5</v>
      </c>
      <c r="R110" s="168"/>
      <c r="S110" s="100">
        <v>0</v>
      </c>
      <c r="T110" s="168" t="s">
        <v>30</v>
      </c>
      <c r="AC110" s="123">
        <v>0</v>
      </c>
      <c r="AD110" s="123">
        <v>0</v>
      </c>
      <c r="AE110" s="123">
        <v>0</v>
      </c>
      <c r="AF110" s="123">
        <v>0</v>
      </c>
      <c r="AG110" s="123">
        <v>0</v>
      </c>
      <c r="AH110" s="123">
        <v>0</v>
      </c>
      <c r="AI110" s="123">
        <v>0</v>
      </c>
      <c r="AJ110" s="123">
        <v>0</v>
      </c>
      <c r="AK110" s="123">
        <v>0</v>
      </c>
      <c r="AL110" s="123">
        <v>0</v>
      </c>
      <c r="AM110" s="123">
        <v>0</v>
      </c>
      <c r="AN110" s="123">
        <v>0</v>
      </c>
      <c r="AO110" s="123">
        <v>0</v>
      </c>
      <c r="AP110" s="123">
        <v>0</v>
      </c>
      <c r="AQ110" s="123">
        <v>0</v>
      </c>
      <c r="AR110" s="123">
        <v>0</v>
      </c>
    </row>
    <row r="111" spans="1:44" x14ac:dyDescent="0.25">
      <c r="A111" s="224">
        <v>107</v>
      </c>
      <c r="B111" s="186"/>
      <c r="C111" s="224"/>
      <c r="D111" s="224"/>
      <c r="E111" s="100">
        <v>635</v>
      </c>
      <c r="F111" s="100">
        <v>99</v>
      </c>
      <c r="G111" s="100">
        <v>536</v>
      </c>
      <c r="H111" s="168"/>
      <c r="I111" s="100">
        <v>99</v>
      </c>
      <c r="J111" s="100">
        <v>0</v>
      </c>
      <c r="K111" s="292" t="s">
        <v>142</v>
      </c>
      <c r="L111" s="210" t="s">
        <v>156</v>
      </c>
      <c r="M111" s="104"/>
      <c r="N111" s="104"/>
      <c r="O111" s="104"/>
      <c r="P111" s="100"/>
      <c r="Q111" s="100">
        <v>13.48</v>
      </c>
      <c r="R111" s="258"/>
      <c r="S111" s="100">
        <v>0</v>
      </c>
      <c r="T111" s="168" t="s">
        <v>30</v>
      </c>
      <c r="AC111" s="123">
        <v>0</v>
      </c>
      <c r="AD111" s="123">
        <v>0</v>
      </c>
      <c r="AE111" s="123">
        <v>0</v>
      </c>
      <c r="AF111" s="123">
        <v>0</v>
      </c>
      <c r="AG111" s="123">
        <v>0</v>
      </c>
      <c r="AH111" s="123">
        <v>0</v>
      </c>
      <c r="AI111" s="123">
        <v>0</v>
      </c>
      <c r="AJ111" s="123">
        <v>0</v>
      </c>
      <c r="AK111" s="123">
        <v>0</v>
      </c>
      <c r="AL111" s="123">
        <v>0</v>
      </c>
      <c r="AM111" s="123">
        <v>0</v>
      </c>
      <c r="AN111" s="123">
        <v>0</v>
      </c>
      <c r="AO111" s="123">
        <v>0</v>
      </c>
      <c r="AP111" s="123">
        <v>0</v>
      </c>
      <c r="AQ111" s="123">
        <v>0</v>
      </c>
      <c r="AR111" s="123">
        <f t="shared" si="1"/>
        <v>0</v>
      </c>
    </row>
    <row r="112" spans="1:44" x14ac:dyDescent="0.25">
      <c r="A112" s="224">
        <v>108</v>
      </c>
      <c r="B112" s="186"/>
      <c r="C112" s="224"/>
      <c r="D112" s="190"/>
      <c r="E112" s="100">
        <v>453</v>
      </c>
      <c r="F112" s="100">
        <v>448</v>
      </c>
      <c r="G112" s="100">
        <v>5</v>
      </c>
      <c r="H112" s="168"/>
      <c r="I112" s="100">
        <v>448</v>
      </c>
      <c r="J112" s="100">
        <v>0</v>
      </c>
      <c r="K112" s="292" t="s">
        <v>333</v>
      </c>
      <c r="L112" s="210" t="s">
        <v>156</v>
      </c>
      <c r="M112" s="104"/>
      <c r="N112" s="104"/>
      <c r="O112" s="104"/>
      <c r="P112" s="100"/>
      <c r="Q112" s="100">
        <v>2.0499999999999998</v>
      </c>
      <c r="R112" s="258"/>
      <c r="S112" s="100">
        <v>0</v>
      </c>
      <c r="T112" s="168" t="s">
        <v>30</v>
      </c>
      <c r="AC112" s="123">
        <v>0</v>
      </c>
      <c r="AD112" s="123">
        <v>0</v>
      </c>
      <c r="AE112" s="123">
        <v>0</v>
      </c>
      <c r="AF112" s="123">
        <v>0</v>
      </c>
      <c r="AG112" s="123">
        <v>0</v>
      </c>
      <c r="AH112" s="123">
        <v>0</v>
      </c>
      <c r="AI112" s="123">
        <v>0</v>
      </c>
      <c r="AJ112" s="123">
        <v>0</v>
      </c>
      <c r="AK112" s="123">
        <v>0</v>
      </c>
      <c r="AL112" s="123">
        <v>0</v>
      </c>
      <c r="AM112" s="123">
        <v>0</v>
      </c>
      <c r="AN112" s="123">
        <v>0</v>
      </c>
      <c r="AO112" s="123">
        <v>0</v>
      </c>
      <c r="AP112" s="123">
        <v>0</v>
      </c>
      <c r="AQ112" s="123">
        <v>0</v>
      </c>
      <c r="AR112" s="123">
        <f t="shared" si="1"/>
        <v>0</v>
      </c>
    </row>
    <row r="113" spans="1:44" x14ac:dyDescent="0.25">
      <c r="A113" s="51">
        <v>109</v>
      </c>
      <c r="B113" s="52"/>
      <c r="D113" s="197"/>
      <c r="E113" s="169" t="s">
        <v>352</v>
      </c>
      <c r="F113" s="169" t="s">
        <v>352</v>
      </c>
      <c r="G113" s="42">
        <v>0</v>
      </c>
      <c r="H113" s="169"/>
      <c r="I113" s="205" t="s">
        <v>351</v>
      </c>
      <c r="J113" s="205">
        <v>3776</v>
      </c>
      <c r="K113" s="204" t="s">
        <v>348</v>
      </c>
      <c r="L113" s="293" t="s">
        <v>156</v>
      </c>
      <c r="P113" s="42"/>
      <c r="Q113" s="169">
        <v>22</v>
      </c>
      <c r="R113" s="399"/>
      <c r="S113" s="205">
        <v>3776</v>
      </c>
      <c r="T113" s="247" t="s">
        <v>428</v>
      </c>
      <c r="AC113">
        <v>0</v>
      </c>
      <c r="AD113">
        <v>0</v>
      </c>
      <c r="AE113">
        <v>0</v>
      </c>
      <c r="AF113">
        <v>0</v>
      </c>
      <c r="AG113">
        <v>0</v>
      </c>
      <c r="AH113">
        <v>377</v>
      </c>
      <c r="AI113">
        <v>377</v>
      </c>
      <c r="AJ113">
        <v>377</v>
      </c>
      <c r="AK113">
        <v>377</v>
      </c>
      <c r="AL113">
        <v>378</v>
      </c>
      <c r="AM113">
        <v>378</v>
      </c>
      <c r="AN113">
        <v>378</v>
      </c>
      <c r="AO113">
        <v>378</v>
      </c>
      <c r="AP113">
        <v>378</v>
      </c>
      <c r="AQ113">
        <v>378</v>
      </c>
      <c r="AR113">
        <f t="shared" si="1"/>
        <v>3776</v>
      </c>
    </row>
    <row r="114" spans="1:44" ht="30" x14ac:dyDescent="0.25">
      <c r="A114" s="294">
        <v>110</v>
      </c>
      <c r="B114" s="52"/>
      <c r="E114" s="42">
        <v>92</v>
      </c>
      <c r="F114" s="42">
        <v>92</v>
      </c>
      <c r="G114" s="42">
        <v>0</v>
      </c>
      <c r="H114" s="169"/>
      <c r="I114" s="42">
        <v>0</v>
      </c>
      <c r="J114" s="42">
        <v>92</v>
      </c>
      <c r="K114" s="204" t="s">
        <v>333</v>
      </c>
      <c r="L114" s="293" t="s">
        <v>156</v>
      </c>
      <c r="P114" s="42"/>
      <c r="Q114" s="42">
        <v>0.57999999999999996</v>
      </c>
      <c r="R114" s="169"/>
      <c r="S114" s="180">
        <v>92</v>
      </c>
      <c r="T114" s="169" t="s">
        <v>249</v>
      </c>
      <c r="AC114">
        <v>0</v>
      </c>
      <c r="AD114">
        <v>0</v>
      </c>
      <c r="AE114">
        <v>0</v>
      </c>
      <c r="AF114">
        <v>0</v>
      </c>
      <c r="AG114">
        <v>0</v>
      </c>
      <c r="AH114">
        <v>0</v>
      </c>
      <c r="AI114">
        <v>30</v>
      </c>
      <c r="AJ114">
        <v>31</v>
      </c>
      <c r="AK114">
        <v>31</v>
      </c>
      <c r="AL114">
        <v>0</v>
      </c>
      <c r="AM114">
        <v>0</v>
      </c>
      <c r="AN114">
        <v>0</v>
      </c>
      <c r="AO114">
        <v>0</v>
      </c>
      <c r="AP114">
        <v>0</v>
      </c>
      <c r="AQ114">
        <v>0</v>
      </c>
      <c r="AR114">
        <f t="shared" si="1"/>
        <v>92</v>
      </c>
    </row>
    <row r="115" spans="1:44" x14ac:dyDescent="0.25">
      <c r="A115" s="51">
        <v>111</v>
      </c>
      <c r="B115" s="52"/>
      <c r="D115" s="197"/>
      <c r="E115" s="42">
        <v>59</v>
      </c>
      <c r="F115" s="42">
        <v>59</v>
      </c>
      <c r="G115" s="42">
        <v>0</v>
      </c>
      <c r="H115" s="169"/>
      <c r="I115" s="42">
        <v>9</v>
      </c>
      <c r="J115" s="42">
        <v>50</v>
      </c>
      <c r="K115" s="204" t="s">
        <v>142</v>
      </c>
      <c r="L115" s="293" t="s">
        <v>156</v>
      </c>
      <c r="P115" s="42"/>
      <c r="Q115" s="42">
        <v>0.68</v>
      </c>
      <c r="R115" s="169"/>
      <c r="S115" s="180">
        <v>50</v>
      </c>
      <c r="T115" s="169" t="s">
        <v>366</v>
      </c>
      <c r="AC115">
        <v>0</v>
      </c>
      <c r="AD115">
        <v>0</v>
      </c>
      <c r="AE115">
        <v>0</v>
      </c>
      <c r="AF115">
        <v>0</v>
      </c>
      <c r="AG115">
        <v>0</v>
      </c>
      <c r="AH115">
        <v>16</v>
      </c>
      <c r="AI115">
        <v>17</v>
      </c>
      <c r="AJ115">
        <v>17</v>
      </c>
      <c r="AK115">
        <v>0</v>
      </c>
      <c r="AL115">
        <v>0</v>
      </c>
      <c r="AM115">
        <v>0</v>
      </c>
      <c r="AN115">
        <v>0</v>
      </c>
      <c r="AO115">
        <v>0</v>
      </c>
      <c r="AP115">
        <v>0</v>
      </c>
      <c r="AQ115">
        <v>0</v>
      </c>
      <c r="AR115">
        <f t="shared" si="1"/>
        <v>50</v>
      </c>
    </row>
    <row r="116" spans="1:44" x14ac:dyDescent="0.25">
      <c r="A116" s="294">
        <v>112</v>
      </c>
      <c r="B116" s="52"/>
      <c r="E116" s="42">
        <v>55</v>
      </c>
      <c r="F116" s="42">
        <v>12</v>
      </c>
      <c r="G116" s="42">
        <v>43</v>
      </c>
      <c r="H116" s="169"/>
      <c r="I116" s="42">
        <v>0</v>
      </c>
      <c r="J116" s="42">
        <v>43</v>
      </c>
      <c r="K116" s="204" t="s">
        <v>142</v>
      </c>
      <c r="L116" s="293" t="s">
        <v>156</v>
      </c>
      <c r="P116" s="42"/>
      <c r="Q116" s="42">
        <v>1.25</v>
      </c>
      <c r="R116" s="169"/>
      <c r="S116" s="180">
        <v>43</v>
      </c>
      <c r="T116" s="169" t="s">
        <v>370</v>
      </c>
      <c r="AC116">
        <v>0</v>
      </c>
      <c r="AD116">
        <v>0</v>
      </c>
      <c r="AE116">
        <v>0</v>
      </c>
      <c r="AF116">
        <v>0</v>
      </c>
      <c r="AG116">
        <v>0</v>
      </c>
      <c r="AH116">
        <v>0</v>
      </c>
      <c r="AI116">
        <v>14</v>
      </c>
      <c r="AJ116">
        <v>14</v>
      </c>
      <c r="AK116">
        <v>15</v>
      </c>
      <c r="AL116">
        <v>0</v>
      </c>
      <c r="AM116">
        <v>0</v>
      </c>
      <c r="AN116">
        <v>0</v>
      </c>
      <c r="AO116">
        <v>0</v>
      </c>
      <c r="AP116">
        <v>0</v>
      </c>
      <c r="AQ116">
        <v>0</v>
      </c>
      <c r="AR116">
        <f t="shared" si="1"/>
        <v>43</v>
      </c>
    </row>
    <row r="117" spans="1:44" x14ac:dyDescent="0.25">
      <c r="A117" s="51">
        <v>113</v>
      </c>
      <c r="B117" s="52"/>
      <c r="E117" s="42">
        <v>42</v>
      </c>
      <c r="F117" s="42">
        <v>42</v>
      </c>
      <c r="G117" s="42">
        <v>0</v>
      </c>
      <c r="H117" s="169"/>
      <c r="I117" s="42">
        <v>0</v>
      </c>
      <c r="J117" s="42">
        <v>42</v>
      </c>
      <c r="K117" s="204" t="s">
        <v>142</v>
      </c>
      <c r="L117" s="293" t="s">
        <v>156</v>
      </c>
      <c r="P117" s="42"/>
      <c r="Q117" s="42">
        <v>0.49</v>
      </c>
      <c r="R117" s="169"/>
      <c r="S117" s="180">
        <v>42</v>
      </c>
      <c r="T117" s="169" t="s">
        <v>370</v>
      </c>
      <c r="AC117">
        <v>0</v>
      </c>
      <c r="AD117">
        <v>0</v>
      </c>
      <c r="AE117">
        <v>0</v>
      </c>
      <c r="AF117">
        <v>0</v>
      </c>
      <c r="AG117">
        <v>0</v>
      </c>
      <c r="AH117">
        <v>0</v>
      </c>
      <c r="AI117">
        <v>14</v>
      </c>
      <c r="AJ117">
        <v>14</v>
      </c>
      <c r="AK117">
        <v>14</v>
      </c>
      <c r="AL117">
        <v>0</v>
      </c>
      <c r="AM117">
        <v>0</v>
      </c>
      <c r="AN117">
        <v>0</v>
      </c>
      <c r="AO117">
        <v>0</v>
      </c>
      <c r="AP117">
        <v>0</v>
      </c>
      <c r="AQ117">
        <v>0</v>
      </c>
      <c r="AR117">
        <f t="shared" si="1"/>
        <v>42</v>
      </c>
    </row>
    <row r="118" spans="1:44" x14ac:dyDescent="0.25">
      <c r="A118" s="224">
        <v>114</v>
      </c>
      <c r="B118" s="186"/>
      <c r="C118" s="224"/>
      <c r="D118" s="224"/>
      <c r="E118" s="100">
        <v>0</v>
      </c>
      <c r="F118" s="100">
        <v>0</v>
      </c>
      <c r="G118" s="100">
        <v>0</v>
      </c>
      <c r="H118" s="168"/>
      <c r="I118" s="100">
        <v>0</v>
      </c>
      <c r="J118" s="100">
        <v>0</v>
      </c>
      <c r="K118" s="292" t="s">
        <v>142</v>
      </c>
      <c r="L118" s="210" t="s">
        <v>156</v>
      </c>
      <c r="M118" s="104"/>
      <c r="N118" s="104"/>
      <c r="O118" s="104"/>
      <c r="P118" s="100"/>
      <c r="Q118" s="100">
        <v>24.67</v>
      </c>
      <c r="R118" s="168"/>
      <c r="S118" s="100">
        <v>0</v>
      </c>
      <c r="T118" s="168" t="s">
        <v>30</v>
      </c>
      <c r="AC118" s="123">
        <v>0</v>
      </c>
      <c r="AD118" s="123">
        <v>0</v>
      </c>
      <c r="AE118" s="123">
        <v>0</v>
      </c>
      <c r="AF118" s="123">
        <v>0</v>
      </c>
      <c r="AG118" s="123">
        <v>0</v>
      </c>
      <c r="AH118" s="123">
        <v>0</v>
      </c>
      <c r="AI118" s="123">
        <v>0</v>
      </c>
      <c r="AJ118" s="123">
        <v>0</v>
      </c>
      <c r="AK118" s="123">
        <v>0</v>
      </c>
      <c r="AL118" s="123">
        <v>0</v>
      </c>
      <c r="AM118" s="123">
        <v>0</v>
      </c>
      <c r="AN118" s="123">
        <v>0</v>
      </c>
      <c r="AO118" s="123">
        <v>0</v>
      </c>
      <c r="AP118" s="123">
        <v>0</v>
      </c>
      <c r="AQ118" s="123">
        <v>0</v>
      </c>
      <c r="AR118" s="123">
        <f t="shared" si="1"/>
        <v>0</v>
      </c>
    </row>
    <row r="119" spans="1:44" ht="30" x14ac:dyDescent="0.25">
      <c r="A119" s="51">
        <v>115</v>
      </c>
      <c r="B119" s="52"/>
      <c r="E119" s="42">
        <v>64</v>
      </c>
      <c r="F119" s="42">
        <v>60</v>
      </c>
      <c r="G119" s="42">
        <v>4</v>
      </c>
      <c r="H119" s="169"/>
      <c r="I119" s="42">
        <v>0</v>
      </c>
      <c r="J119" s="42">
        <v>60</v>
      </c>
      <c r="K119" s="204" t="s">
        <v>142</v>
      </c>
      <c r="L119" s="293" t="s">
        <v>156</v>
      </c>
      <c r="P119" s="42"/>
      <c r="Q119" s="42">
        <v>1.84</v>
      </c>
      <c r="R119" s="169"/>
      <c r="S119" s="180">
        <v>60</v>
      </c>
      <c r="T119" s="169" t="s">
        <v>371</v>
      </c>
      <c r="AC119">
        <v>0</v>
      </c>
      <c r="AD119">
        <v>0</v>
      </c>
      <c r="AE119">
        <v>0</v>
      </c>
      <c r="AF119">
        <v>0</v>
      </c>
      <c r="AG119">
        <v>0</v>
      </c>
      <c r="AH119">
        <v>20</v>
      </c>
      <c r="AI119">
        <v>20</v>
      </c>
      <c r="AJ119">
        <v>20</v>
      </c>
      <c r="AK119">
        <v>0</v>
      </c>
      <c r="AL119">
        <v>0</v>
      </c>
      <c r="AM119">
        <v>0</v>
      </c>
      <c r="AN119">
        <v>0</v>
      </c>
      <c r="AO119">
        <v>0</v>
      </c>
      <c r="AP119">
        <v>0</v>
      </c>
      <c r="AQ119">
        <v>0</v>
      </c>
      <c r="AR119">
        <f t="shared" si="1"/>
        <v>60</v>
      </c>
    </row>
    <row r="120" spans="1:44" x14ac:dyDescent="0.25">
      <c r="A120" s="224">
        <v>116</v>
      </c>
      <c r="B120" s="186"/>
      <c r="C120" s="224"/>
      <c r="D120" s="224"/>
      <c r="E120" s="100">
        <v>47</v>
      </c>
      <c r="F120" s="100">
        <v>47</v>
      </c>
      <c r="G120" s="100">
        <v>0</v>
      </c>
      <c r="H120" s="168"/>
      <c r="I120" s="100">
        <v>0</v>
      </c>
      <c r="J120" s="100">
        <v>0</v>
      </c>
      <c r="K120" s="292" t="s">
        <v>325</v>
      </c>
      <c r="L120" s="210" t="s">
        <v>156</v>
      </c>
      <c r="M120" s="104"/>
      <c r="N120" s="104"/>
      <c r="O120" s="104"/>
      <c r="P120" s="100"/>
      <c r="Q120" s="100">
        <v>0.84</v>
      </c>
      <c r="R120" s="168"/>
      <c r="S120" s="100">
        <v>0</v>
      </c>
      <c r="T120" s="168" t="s">
        <v>30</v>
      </c>
      <c r="AC120" s="123">
        <v>0</v>
      </c>
      <c r="AD120" s="123">
        <v>0</v>
      </c>
      <c r="AE120" s="123">
        <v>0</v>
      </c>
      <c r="AF120" s="123">
        <v>0</v>
      </c>
      <c r="AG120" s="123">
        <v>0</v>
      </c>
      <c r="AH120" s="123">
        <v>0</v>
      </c>
      <c r="AI120" s="123">
        <v>0</v>
      </c>
      <c r="AJ120" s="123">
        <v>0</v>
      </c>
      <c r="AK120" s="123">
        <v>0</v>
      </c>
      <c r="AL120" s="123">
        <v>0</v>
      </c>
      <c r="AM120" s="123">
        <v>0</v>
      </c>
      <c r="AN120" s="123">
        <v>0</v>
      </c>
      <c r="AO120" s="123">
        <v>0</v>
      </c>
      <c r="AP120" s="123">
        <v>0</v>
      </c>
      <c r="AQ120" s="123">
        <v>0</v>
      </c>
      <c r="AR120" s="123">
        <f t="shared" si="1"/>
        <v>0</v>
      </c>
    </row>
    <row r="121" spans="1:44" ht="30" x14ac:dyDescent="0.25">
      <c r="A121" s="224">
        <v>117</v>
      </c>
      <c r="B121" s="186"/>
      <c r="C121" s="224"/>
      <c r="D121" s="224"/>
      <c r="E121" s="100">
        <v>218</v>
      </c>
      <c r="F121" s="100">
        <v>218</v>
      </c>
      <c r="G121" s="100">
        <v>0</v>
      </c>
      <c r="H121" s="168"/>
      <c r="I121" s="100">
        <v>0</v>
      </c>
      <c r="J121" s="100">
        <v>0</v>
      </c>
      <c r="K121" s="292" t="s">
        <v>155</v>
      </c>
      <c r="L121" s="210" t="s">
        <v>156</v>
      </c>
      <c r="M121" s="104"/>
      <c r="N121" s="104"/>
      <c r="O121" s="104"/>
      <c r="P121" s="100"/>
      <c r="Q121" s="100">
        <v>0.5</v>
      </c>
      <c r="R121" s="168"/>
      <c r="S121" s="100">
        <v>0</v>
      </c>
      <c r="T121" s="168" t="s">
        <v>30</v>
      </c>
      <c r="AC121" s="123">
        <v>0</v>
      </c>
      <c r="AD121" s="123">
        <v>0</v>
      </c>
      <c r="AE121" s="123">
        <v>0</v>
      </c>
      <c r="AF121" s="123">
        <v>0</v>
      </c>
      <c r="AG121" s="123">
        <v>0</v>
      </c>
      <c r="AH121" s="123">
        <v>0</v>
      </c>
      <c r="AI121" s="123">
        <v>0</v>
      </c>
      <c r="AJ121" s="123">
        <v>0</v>
      </c>
      <c r="AK121" s="123">
        <v>0</v>
      </c>
      <c r="AL121" s="123">
        <v>0</v>
      </c>
      <c r="AM121" s="123">
        <v>0</v>
      </c>
      <c r="AN121" s="123">
        <v>0</v>
      </c>
      <c r="AO121" s="123">
        <v>0</v>
      </c>
      <c r="AP121" s="123">
        <v>0</v>
      </c>
      <c r="AQ121" s="123">
        <v>0</v>
      </c>
      <c r="AR121" s="123">
        <f t="shared" si="1"/>
        <v>0</v>
      </c>
    </row>
    <row r="122" spans="1:44" x14ac:dyDescent="0.25">
      <c r="A122" s="51">
        <v>118</v>
      </c>
      <c r="B122" s="295"/>
      <c r="C122" s="197"/>
      <c r="D122" s="294"/>
      <c r="E122" s="205">
        <v>1463</v>
      </c>
      <c r="F122" s="205">
        <v>945</v>
      </c>
      <c r="G122" s="205">
        <v>518</v>
      </c>
      <c r="H122" s="247"/>
      <c r="I122" s="205">
        <v>0</v>
      </c>
      <c r="J122" s="205">
        <v>945</v>
      </c>
      <c r="K122" s="296" t="s">
        <v>325</v>
      </c>
      <c r="L122" s="293" t="s">
        <v>156</v>
      </c>
      <c r="M122" s="73"/>
      <c r="N122" s="73"/>
      <c r="O122" s="73"/>
      <c r="P122" s="205"/>
      <c r="Q122" s="205">
        <v>10.029999999999999</v>
      </c>
      <c r="S122" s="180">
        <v>945</v>
      </c>
      <c r="T122" s="169" t="s">
        <v>372</v>
      </c>
      <c r="AC122">
        <v>0</v>
      </c>
      <c r="AD122">
        <v>0</v>
      </c>
      <c r="AE122">
        <v>0</v>
      </c>
      <c r="AF122">
        <v>0</v>
      </c>
      <c r="AG122">
        <v>0</v>
      </c>
      <c r="AH122">
        <v>0</v>
      </c>
      <c r="AI122">
        <v>0</v>
      </c>
      <c r="AJ122">
        <v>157</v>
      </c>
      <c r="AK122">
        <v>157</v>
      </c>
      <c r="AL122">
        <v>157</v>
      </c>
      <c r="AM122">
        <v>158</v>
      </c>
      <c r="AN122">
        <v>158</v>
      </c>
      <c r="AO122">
        <v>158</v>
      </c>
      <c r="AP122">
        <v>0</v>
      </c>
      <c r="AQ122">
        <v>0</v>
      </c>
      <c r="AR122">
        <f t="shared" si="1"/>
        <v>945</v>
      </c>
    </row>
    <row r="123" spans="1:44" x14ac:dyDescent="0.25">
      <c r="A123" s="51">
        <v>119</v>
      </c>
      <c r="B123" s="295"/>
      <c r="C123" s="124"/>
      <c r="D123" s="124"/>
      <c r="E123" s="205">
        <v>216</v>
      </c>
      <c r="F123" s="205">
        <v>213</v>
      </c>
      <c r="G123" s="205">
        <v>3</v>
      </c>
      <c r="H123" s="247"/>
      <c r="I123" s="205">
        <v>0</v>
      </c>
      <c r="J123" s="205">
        <v>213</v>
      </c>
      <c r="K123" s="296" t="s">
        <v>377</v>
      </c>
      <c r="L123" s="293" t="s">
        <v>156</v>
      </c>
      <c r="M123" s="73"/>
      <c r="N123" s="73"/>
      <c r="O123" s="73"/>
      <c r="P123" s="205"/>
      <c r="Q123" s="205">
        <v>1.43</v>
      </c>
      <c r="R123" s="169"/>
      <c r="S123" s="180">
        <v>213</v>
      </c>
      <c r="T123" s="169" t="s">
        <v>378</v>
      </c>
      <c r="AC123">
        <v>0</v>
      </c>
      <c r="AD123">
        <v>0</v>
      </c>
      <c r="AE123">
        <v>0</v>
      </c>
      <c r="AF123">
        <v>0</v>
      </c>
      <c r="AG123">
        <v>0</v>
      </c>
      <c r="AH123">
        <v>0</v>
      </c>
      <c r="AI123">
        <v>0</v>
      </c>
      <c r="AJ123">
        <v>53</v>
      </c>
      <c r="AK123">
        <v>53</v>
      </c>
      <c r="AL123">
        <v>53</v>
      </c>
      <c r="AM123">
        <v>54</v>
      </c>
      <c r="AN123">
        <v>0</v>
      </c>
      <c r="AO123">
        <v>0</v>
      </c>
      <c r="AP123">
        <v>0</v>
      </c>
      <c r="AQ123">
        <v>0</v>
      </c>
      <c r="AR123">
        <f t="shared" si="1"/>
        <v>213</v>
      </c>
    </row>
    <row r="124" spans="1:44" x14ac:dyDescent="0.25">
      <c r="A124" s="224">
        <v>120</v>
      </c>
      <c r="B124" s="224"/>
      <c r="C124" s="224"/>
      <c r="D124" s="168"/>
      <c r="E124" s="100">
        <v>546</v>
      </c>
      <c r="F124" s="100">
        <v>545</v>
      </c>
      <c r="G124" s="100">
        <v>1</v>
      </c>
      <c r="H124" s="100"/>
      <c r="I124" s="100">
        <v>0</v>
      </c>
      <c r="J124" s="100">
        <v>0</v>
      </c>
      <c r="K124" s="100" t="s">
        <v>348</v>
      </c>
      <c r="L124" s="210" t="s">
        <v>156</v>
      </c>
      <c r="M124" s="104"/>
      <c r="N124" s="104"/>
      <c r="O124" s="104"/>
      <c r="P124" s="100"/>
      <c r="Q124" s="100">
        <v>1.1299999999999999</v>
      </c>
      <c r="R124" s="168"/>
      <c r="S124" s="100">
        <v>0</v>
      </c>
      <c r="T124" s="168" t="s">
        <v>30</v>
      </c>
      <c r="AC124" s="123">
        <v>0</v>
      </c>
      <c r="AD124" s="123">
        <v>0</v>
      </c>
      <c r="AE124" s="123">
        <v>0</v>
      </c>
      <c r="AF124" s="123">
        <v>0</v>
      </c>
      <c r="AG124" s="123">
        <v>0</v>
      </c>
      <c r="AH124" s="123">
        <v>0</v>
      </c>
      <c r="AI124" s="123">
        <v>0</v>
      </c>
      <c r="AJ124" s="123">
        <v>0</v>
      </c>
      <c r="AK124" s="123">
        <v>0</v>
      </c>
      <c r="AL124" s="123">
        <v>0</v>
      </c>
      <c r="AM124" s="123">
        <v>0</v>
      </c>
      <c r="AN124" s="123">
        <v>0</v>
      </c>
      <c r="AO124" s="123">
        <v>0</v>
      </c>
      <c r="AP124" s="123">
        <v>0</v>
      </c>
      <c r="AQ124" s="123">
        <v>0</v>
      </c>
      <c r="AR124" s="123">
        <f t="shared" si="1"/>
        <v>0</v>
      </c>
    </row>
    <row r="125" spans="1:44" x14ac:dyDescent="0.25">
      <c r="A125" s="224">
        <v>121</v>
      </c>
      <c r="B125" s="224"/>
      <c r="C125" s="224"/>
      <c r="D125" s="224"/>
      <c r="E125" s="100">
        <v>116</v>
      </c>
      <c r="F125" s="100">
        <v>115</v>
      </c>
      <c r="G125" s="100">
        <v>1</v>
      </c>
      <c r="H125" s="168"/>
      <c r="I125" s="100">
        <v>0</v>
      </c>
      <c r="J125" s="100">
        <v>115</v>
      </c>
      <c r="K125" s="100" t="s">
        <v>348</v>
      </c>
      <c r="L125" s="210" t="s">
        <v>156</v>
      </c>
      <c r="M125" s="104"/>
      <c r="N125" s="104"/>
      <c r="O125" s="104"/>
      <c r="P125" s="100"/>
      <c r="Q125" s="100">
        <v>0.17</v>
      </c>
      <c r="R125" s="168"/>
      <c r="S125" s="100">
        <v>0</v>
      </c>
      <c r="T125" s="168" t="s">
        <v>30</v>
      </c>
      <c r="AC125" s="123">
        <v>0</v>
      </c>
      <c r="AD125" s="123">
        <v>0</v>
      </c>
      <c r="AE125" s="123">
        <v>0</v>
      </c>
      <c r="AF125" s="123">
        <v>0</v>
      </c>
      <c r="AG125" s="123">
        <v>0</v>
      </c>
      <c r="AH125" s="123">
        <v>0</v>
      </c>
      <c r="AI125" s="123">
        <v>0</v>
      </c>
      <c r="AJ125" s="123">
        <v>0</v>
      </c>
      <c r="AK125" s="123">
        <v>0</v>
      </c>
      <c r="AL125" s="123">
        <v>0</v>
      </c>
      <c r="AM125" s="123">
        <v>0</v>
      </c>
      <c r="AN125" s="123">
        <v>0</v>
      </c>
      <c r="AO125" s="123">
        <v>0</v>
      </c>
      <c r="AP125" s="123">
        <v>0</v>
      </c>
      <c r="AQ125" s="123">
        <v>0</v>
      </c>
      <c r="AR125" s="123">
        <f t="shared" si="1"/>
        <v>0</v>
      </c>
    </row>
    <row r="126" spans="1:44" ht="30" x14ac:dyDescent="0.25">
      <c r="A126" s="51">
        <v>122</v>
      </c>
      <c r="B126" s="73"/>
      <c r="C126" s="294"/>
      <c r="D126" s="294"/>
      <c r="E126" s="205">
        <v>614</v>
      </c>
      <c r="F126" s="205">
        <v>415</v>
      </c>
      <c r="G126" s="205">
        <v>199</v>
      </c>
      <c r="H126" s="205"/>
      <c r="I126" s="205">
        <v>0</v>
      </c>
      <c r="J126" s="205">
        <v>415</v>
      </c>
      <c r="K126" s="205" t="s">
        <v>142</v>
      </c>
      <c r="L126" s="293" t="s">
        <v>156</v>
      </c>
      <c r="M126" s="73"/>
      <c r="N126" s="73"/>
      <c r="O126" s="73"/>
      <c r="P126" s="205"/>
      <c r="Q126" s="205">
        <v>4.12</v>
      </c>
      <c r="R126" s="247"/>
      <c r="S126" s="180">
        <v>415</v>
      </c>
      <c r="T126" s="169" t="s">
        <v>380</v>
      </c>
      <c r="AC126">
        <v>0</v>
      </c>
      <c r="AD126">
        <v>0</v>
      </c>
      <c r="AE126">
        <v>0</v>
      </c>
      <c r="AF126">
        <v>0</v>
      </c>
      <c r="AG126">
        <v>0</v>
      </c>
      <c r="AH126">
        <v>83</v>
      </c>
      <c r="AI126">
        <v>83</v>
      </c>
      <c r="AJ126">
        <v>83</v>
      </c>
      <c r="AK126">
        <v>83</v>
      </c>
      <c r="AL126">
        <v>83</v>
      </c>
      <c r="AM126">
        <v>0</v>
      </c>
      <c r="AN126">
        <v>0</v>
      </c>
      <c r="AO126">
        <v>0</v>
      </c>
      <c r="AP126">
        <v>0</v>
      </c>
      <c r="AQ126">
        <v>0</v>
      </c>
      <c r="AR126">
        <f t="shared" si="1"/>
        <v>415</v>
      </c>
    </row>
    <row r="127" spans="1:44" x14ac:dyDescent="0.25">
      <c r="X127" s="2" t="s">
        <v>78</v>
      </c>
      <c r="Y127" s="149"/>
      <c r="Z127" s="149"/>
      <c r="AA127" s="149"/>
      <c r="AB127" s="112"/>
      <c r="AC127" s="2">
        <f>SUM(AC5:AC126)</f>
        <v>0</v>
      </c>
      <c r="AD127" s="2">
        <f t="shared" ref="AD127:AQ127" si="2">SUM(AD5:AD126)</f>
        <v>0</v>
      </c>
      <c r="AE127" s="2">
        <f t="shared" si="2"/>
        <v>0</v>
      </c>
      <c r="AF127" s="2">
        <f t="shared" si="2"/>
        <v>0</v>
      </c>
      <c r="AG127" s="2">
        <f t="shared" si="2"/>
        <v>537</v>
      </c>
      <c r="AH127" s="2">
        <f t="shared" si="2"/>
        <v>1589</v>
      </c>
      <c r="AI127" s="2">
        <f t="shared" si="2"/>
        <v>2009</v>
      </c>
      <c r="AJ127" s="2">
        <f t="shared" si="2"/>
        <v>3331</v>
      </c>
      <c r="AK127" s="2">
        <f t="shared" si="2"/>
        <v>2870</v>
      </c>
      <c r="AL127" s="2">
        <f t="shared" si="2"/>
        <v>2624</v>
      </c>
      <c r="AM127" s="2">
        <f t="shared" si="2"/>
        <v>1969</v>
      </c>
      <c r="AN127" s="2">
        <f t="shared" si="2"/>
        <v>1297</v>
      </c>
      <c r="AO127" s="2">
        <f t="shared" si="2"/>
        <v>926</v>
      </c>
      <c r="AP127" s="2">
        <f t="shared" si="2"/>
        <v>378</v>
      </c>
      <c r="AQ127" s="2">
        <f t="shared" si="2"/>
        <v>378</v>
      </c>
      <c r="AR127">
        <f>SUM(AC127:AQ127)</f>
        <v>17908</v>
      </c>
    </row>
    <row r="128" spans="1:44" x14ac:dyDescent="0.25">
      <c r="AR128">
        <f>SUM(AC128:AQ128)</f>
        <v>0</v>
      </c>
    </row>
    <row r="129" spans="44:44" x14ac:dyDescent="0.25">
      <c r="AR129">
        <f t="shared" si="1"/>
        <v>0</v>
      </c>
    </row>
  </sheetData>
  <autoFilter ref="L2:L163" xr:uid="{FEBE4958-7B6A-4D02-A329-3CC97DAA140D}"/>
  <pageMargins left="0.7" right="0.7" top="0.75" bottom="0.75" header="0.3" footer="0.3"/>
  <pageSetup paperSize="9"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5AB80-C9B2-40DF-ADD1-524D6FA8F689}">
  <sheetPr>
    <tabColor theme="5" tint="-0.249977111117893"/>
  </sheetPr>
  <dimension ref="A2:AX16"/>
  <sheetViews>
    <sheetView topLeftCell="W1" zoomScale="86" zoomScaleNormal="86" workbookViewId="0">
      <pane ySplit="4" topLeftCell="A5" activePane="bottomLeft" state="frozen"/>
      <selection pane="bottomLeft" activeCell="V5" sqref="V5"/>
    </sheetView>
  </sheetViews>
  <sheetFormatPr defaultRowHeight="15" x14ac:dyDescent="0.25"/>
  <cols>
    <col min="1" max="1" width="18.140625" customWidth="1"/>
    <col min="2" max="2" width="18.85546875" customWidth="1"/>
    <col min="3" max="3" width="21.85546875" customWidth="1"/>
    <col min="4" max="4" width="19" customWidth="1"/>
    <col min="5" max="5" width="25.85546875" customWidth="1"/>
    <col min="6" max="6" width="24.140625" customWidth="1"/>
    <col min="7" max="8" width="18.5703125" customWidth="1"/>
    <col min="9" max="9" width="22.7109375" customWidth="1"/>
    <col min="10" max="10" width="21.85546875" customWidth="1"/>
    <col min="11" max="11" width="23.42578125" customWidth="1"/>
    <col min="12" max="12" width="31.42578125" customWidth="1"/>
    <col min="13" max="13" width="48" customWidth="1"/>
    <col min="14" max="14" width="50.85546875" customWidth="1"/>
    <col min="15" max="15" width="17.42578125" customWidth="1"/>
    <col min="16" max="16" width="22.5703125" customWidth="1"/>
    <col min="20" max="20" width="36.5703125" customWidth="1"/>
    <col min="21" max="21" width="16.140625" customWidth="1"/>
    <col min="22" max="22" width="26.28515625" customWidth="1"/>
    <col min="23" max="24" width="24" customWidth="1"/>
    <col min="25" max="25" width="2.85546875" style="66" customWidth="1"/>
    <col min="26" max="26" width="3" style="66" customWidth="1"/>
    <col min="27" max="27" width="2.42578125" style="66" customWidth="1"/>
    <col min="28" max="28" width="17.140625" customWidth="1"/>
    <col min="29" max="31" width="11.140625" style="74" bestFit="1" customWidth="1"/>
    <col min="32" max="32" width="11.140625" style="408" bestFit="1" customWidth="1"/>
    <col min="33" max="47" width="11.140625" bestFit="1" customWidth="1"/>
  </cols>
  <sheetData>
    <row r="2" spans="1:50" ht="15.75" thickBot="1" x14ac:dyDescent="0.3"/>
    <row r="3" spans="1:50" ht="15.75" thickBot="1" x14ac:dyDescent="0.3">
      <c r="AB3" s="44"/>
      <c r="AC3" s="130" t="s">
        <v>1</v>
      </c>
      <c r="AD3" s="130" t="s">
        <v>2</v>
      </c>
      <c r="AE3" s="131" t="s">
        <v>3</v>
      </c>
      <c r="AF3" s="135" t="s">
        <v>4</v>
      </c>
      <c r="AG3" s="136" t="s">
        <v>5</v>
      </c>
      <c r="AH3" s="136" t="s">
        <v>6</v>
      </c>
      <c r="AI3" s="136" t="s">
        <v>7</v>
      </c>
      <c r="AJ3" s="136" t="s">
        <v>8</v>
      </c>
      <c r="AK3" s="136" t="s">
        <v>9</v>
      </c>
      <c r="AL3" s="137" t="s">
        <v>10</v>
      </c>
      <c r="AM3" s="137" t="s">
        <v>11</v>
      </c>
      <c r="AN3" s="137" t="s">
        <v>12</v>
      </c>
      <c r="AO3" s="137" t="s">
        <v>13</v>
      </c>
      <c r="AP3" s="137" t="s">
        <v>14</v>
      </c>
      <c r="AQ3" s="144" t="s">
        <v>15</v>
      </c>
      <c r="AR3" s="144" t="s">
        <v>16</v>
      </c>
      <c r="AS3" s="144" t="s">
        <v>17</v>
      </c>
      <c r="AT3" s="144" t="s">
        <v>18</v>
      </c>
      <c r="AU3" s="144" t="s">
        <v>387</v>
      </c>
    </row>
    <row r="4" spans="1:50" ht="30.75" thickBot="1" x14ac:dyDescent="0.3">
      <c r="A4" s="27" t="s">
        <v>561</v>
      </c>
      <c r="B4" s="26" t="s">
        <v>101</v>
      </c>
      <c r="C4" s="27" t="s">
        <v>54</v>
      </c>
      <c r="D4" s="27" t="s">
        <v>102</v>
      </c>
      <c r="E4" s="28" t="s">
        <v>82</v>
      </c>
      <c r="F4" s="28" t="s">
        <v>83</v>
      </c>
      <c r="G4" s="28" t="s">
        <v>84</v>
      </c>
      <c r="H4" s="28" t="s">
        <v>85</v>
      </c>
      <c r="I4" s="29" t="s">
        <v>189</v>
      </c>
      <c r="J4" s="29" t="s">
        <v>191</v>
      </c>
      <c r="K4" s="28" t="s">
        <v>86</v>
      </c>
      <c r="L4" s="26" t="s">
        <v>106</v>
      </c>
      <c r="M4" s="26" t="s">
        <v>107</v>
      </c>
      <c r="N4" s="26" t="s">
        <v>108</v>
      </c>
      <c r="O4" s="26" t="s">
        <v>61</v>
      </c>
      <c r="P4" s="26" t="s">
        <v>62</v>
      </c>
      <c r="Q4" s="26" t="s">
        <v>63</v>
      </c>
      <c r="R4" s="26" t="s">
        <v>64</v>
      </c>
      <c r="S4" s="26" t="s">
        <v>65</v>
      </c>
      <c r="T4" s="26" t="s">
        <v>109</v>
      </c>
      <c r="U4" s="26" t="s">
        <v>110</v>
      </c>
      <c r="V4" s="29" t="s">
        <v>72</v>
      </c>
      <c r="W4" s="90" t="s">
        <v>162</v>
      </c>
      <c r="X4" s="90" t="s">
        <v>111</v>
      </c>
      <c r="Y4" s="67"/>
      <c r="Z4" s="67"/>
      <c r="AA4" s="67"/>
      <c r="AB4" s="47" t="s">
        <v>19</v>
      </c>
      <c r="AC4" s="132">
        <v>-3</v>
      </c>
      <c r="AD4" s="133">
        <v>-2</v>
      </c>
      <c r="AE4" s="134">
        <v>-1</v>
      </c>
      <c r="AF4" s="135">
        <v>0</v>
      </c>
      <c r="AG4" s="136">
        <v>1</v>
      </c>
      <c r="AH4" s="136">
        <v>2</v>
      </c>
      <c r="AI4" s="136">
        <v>3</v>
      </c>
      <c r="AJ4" s="136">
        <v>4</v>
      </c>
      <c r="AK4" s="136">
        <v>5</v>
      </c>
      <c r="AL4" s="137">
        <v>6</v>
      </c>
      <c r="AM4" s="137">
        <v>7</v>
      </c>
      <c r="AN4" s="137">
        <v>8</v>
      </c>
      <c r="AO4" s="137">
        <v>9</v>
      </c>
      <c r="AP4" s="137">
        <v>10</v>
      </c>
      <c r="AQ4" s="144">
        <v>11</v>
      </c>
      <c r="AR4" s="144">
        <v>12</v>
      </c>
      <c r="AS4" s="144">
        <v>13</v>
      </c>
      <c r="AT4" s="144">
        <v>14</v>
      </c>
      <c r="AU4" s="144">
        <v>15</v>
      </c>
    </row>
    <row r="5" spans="1:50" ht="30" x14ac:dyDescent="0.25">
      <c r="A5" s="51">
        <v>1</v>
      </c>
      <c r="B5" s="32"/>
      <c r="C5" s="403"/>
      <c r="D5" s="42"/>
      <c r="E5" s="33">
        <v>0</v>
      </c>
      <c r="F5" s="33">
        <v>0</v>
      </c>
      <c r="G5" s="33">
        <v>0</v>
      </c>
      <c r="H5" s="33">
        <v>0</v>
      </c>
      <c r="I5" s="33">
        <v>0</v>
      </c>
      <c r="J5" s="33">
        <v>0</v>
      </c>
      <c r="K5" s="33" t="s">
        <v>172</v>
      </c>
      <c r="L5" s="42" t="s">
        <v>112</v>
      </c>
      <c r="M5" s="42">
        <v>0</v>
      </c>
      <c r="N5" s="42">
        <v>0</v>
      </c>
      <c r="O5" s="404" t="s">
        <v>151</v>
      </c>
      <c r="P5" s="405" t="s">
        <v>150</v>
      </c>
      <c r="Q5" s="406"/>
      <c r="R5" s="406"/>
      <c r="S5" s="406"/>
      <c r="T5" s="406"/>
      <c r="U5" s="405" t="s">
        <v>192</v>
      </c>
      <c r="V5" s="402"/>
      <c r="W5" s="42">
        <v>0</v>
      </c>
      <c r="X5" s="42" t="s">
        <v>30</v>
      </c>
      <c r="Y5" s="68"/>
      <c r="Z5" s="68"/>
      <c r="AA5" s="68"/>
      <c r="AC5" s="70"/>
      <c r="AD5" s="70"/>
      <c r="AE5" s="70"/>
      <c r="AG5">
        <v>0</v>
      </c>
      <c r="AH5">
        <v>0</v>
      </c>
      <c r="AI5">
        <v>0</v>
      </c>
      <c r="AJ5">
        <v>0</v>
      </c>
      <c r="AK5">
        <v>0</v>
      </c>
      <c r="AL5">
        <v>0</v>
      </c>
      <c r="AM5">
        <v>0</v>
      </c>
      <c r="AN5">
        <v>0</v>
      </c>
      <c r="AO5">
        <v>0</v>
      </c>
      <c r="AP5">
        <v>0</v>
      </c>
      <c r="AQ5">
        <v>0</v>
      </c>
      <c r="AR5">
        <v>0</v>
      </c>
      <c r="AS5">
        <v>0</v>
      </c>
      <c r="AT5">
        <v>0</v>
      </c>
      <c r="AU5">
        <v>0</v>
      </c>
    </row>
    <row r="6" spans="1:50" x14ac:dyDescent="0.25">
      <c r="B6" s="36"/>
      <c r="C6" s="36"/>
      <c r="D6" s="22"/>
      <c r="E6" s="37"/>
      <c r="F6" s="37"/>
      <c r="G6" s="37"/>
      <c r="H6" s="42"/>
      <c r="I6" s="42"/>
      <c r="J6" s="42"/>
      <c r="K6" s="42"/>
      <c r="L6" s="42"/>
      <c r="M6" s="42"/>
      <c r="N6" s="42"/>
      <c r="O6" s="23"/>
      <c r="P6" s="23"/>
      <c r="Q6" s="21"/>
      <c r="R6" s="21"/>
      <c r="S6" s="21"/>
      <c r="T6" s="21"/>
      <c r="U6" s="23"/>
      <c r="V6" s="24"/>
      <c r="Y6" s="68"/>
      <c r="Z6" s="68"/>
      <c r="AA6" s="68"/>
      <c r="AB6" s="2" t="s">
        <v>78</v>
      </c>
      <c r="AC6" s="149"/>
      <c r="AD6" s="149"/>
      <c r="AE6" s="149"/>
      <c r="AF6" s="409">
        <f t="shared" ref="AF6:AU6" si="0">SUM(AF5:AF5)</f>
        <v>0</v>
      </c>
      <c r="AG6" s="150">
        <f t="shared" si="0"/>
        <v>0</v>
      </c>
      <c r="AH6" s="150">
        <f t="shared" si="0"/>
        <v>0</v>
      </c>
      <c r="AI6" s="150">
        <f t="shared" si="0"/>
        <v>0</v>
      </c>
      <c r="AJ6" s="150">
        <f t="shared" si="0"/>
        <v>0</v>
      </c>
      <c r="AK6" s="150">
        <f t="shared" si="0"/>
        <v>0</v>
      </c>
      <c r="AL6" s="150">
        <f t="shared" si="0"/>
        <v>0</v>
      </c>
      <c r="AM6" s="150">
        <f t="shared" si="0"/>
        <v>0</v>
      </c>
      <c r="AN6" s="150">
        <f t="shared" si="0"/>
        <v>0</v>
      </c>
      <c r="AO6" s="150">
        <f t="shared" si="0"/>
        <v>0</v>
      </c>
      <c r="AP6" s="150">
        <f t="shared" si="0"/>
        <v>0</v>
      </c>
      <c r="AQ6" s="150">
        <f t="shared" si="0"/>
        <v>0</v>
      </c>
      <c r="AR6" s="150">
        <f t="shared" si="0"/>
        <v>0</v>
      </c>
      <c r="AS6" s="150">
        <f t="shared" si="0"/>
        <v>0</v>
      </c>
      <c r="AT6" s="150">
        <f t="shared" si="0"/>
        <v>0</v>
      </c>
      <c r="AU6" s="150">
        <f t="shared" si="0"/>
        <v>0</v>
      </c>
    </row>
    <row r="7" spans="1:50" x14ac:dyDescent="0.25">
      <c r="B7" s="36"/>
      <c r="C7" s="36"/>
      <c r="D7" s="22"/>
      <c r="E7" s="37"/>
      <c r="F7" s="37"/>
      <c r="G7" s="37"/>
      <c r="H7" s="42"/>
      <c r="I7" s="42"/>
      <c r="J7" s="42"/>
      <c r="K7" s="42"/>
      <c r="L7" s="42"/>
      <c r="M7" s="42"/>
      <c r="N7" s="42"/>
      <c r="O7" s="23"/>
      <c r="P7" s="23"/>
      <c r="Q7" s="21"/>
      <c r="R7" s="21"/>
      <c r="S7" s="21"/>
      <c r="T7" s="21"/>
      <c r="U7" s="23"/>
      <c r="V7" s="24"/>
      <c r="Y7" s="68"/>
      <c r="Z7" s="68"/>
      <c r="AA7" s="68"/>
    </row>
    <row r="8" spans="1:50" x14ac:dyDescent="0.25">
      <c r="B8" s="36"/>
      <c r="C8" s="36"/>
      <c r="D8" s="22"/>
      <c r="E8" s="37"/>
      <c r="F8" s="37"/>
      <c r="G8" s="37"/>
      <c r="H8" s="42"/>
      <c r="I8" s="42"/>
      <c r="J8" s="42"/>
      <c r="K8" s="42"/>
      <c r="L8" s="42"/>
      <c r="M8" s="42"/>
      <c r="N8" s="42"/>
      <c r="O8" s="23"/>
      <c r="P8" s="23"/>
      <c r="Q8" s="21"/>
      <c r="R8" s="21"/>
      <c r="S8" s="21"/>
      <c r="T8" s="21"/>
      <c r="U8" s="23"/>
      <c r="V8" s="24"/>
      <c r="Y8" s="68"/>
      <c r="Z8" s="68"/>
      <c r="AA8" s="68"/>
    </row>
    <row r="10" spans="1:50" x14ac:dyDescent="0.25">
      <c r="AX10" t="s">
        <v>114</v>
      </c>
    </row>
    <row r="11" spans="1:50" x14ac:dyDescent="0.25">
      <c r="AX11" t="s">
        <v>123</v>
      </c>
    </row>
    <row r="12" spans="1:50" x14ac:dyDescent="0.25">
      <c r="AX12" t="s">
        <v>139</v>
      </c>
    </row>
    <row r="13" spans="1:50" x14ac:dyDescent="0.25">
      <c r="AX13" t="s">
        <v>143</v>
      </c>
    </row>
    <row r="14" spans="1:50" x14ac:dyDescent="0.25">
      <c r="AX14" t="s">
        <v>150</v>
      </c>
    </row>
    <row r="15" spans="1:50" x14ac:dyDescent="0.25">
      <c r="AX15" t="s">
        <v>560</v>
      </c>
    </row>
    <row r="16" spans="1:50" x14ac:dyDescent="0.25">
      <c r="AX16" t="s">
        <v>156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A5004-5AA0-43D6-9254-CE8DF291791E}">
  <sheetPr>
    <tabColor rgb="FFFFFF00"/>
  </sheetPr>
  <dimension ref="A2:AS18"/>
  <sheetViews>
    <sheetView topLeftCell="S1" zoomScale="69" zoomScaleNormal="69" workbookViewId="0">
      <pane ySplit="4" topLeftCell="A5" activePane="bottomLeft" state="frozen"/>
      <selection activeCell="K1" sqref="K1"/>
      <selection pane="bottomLeft" activeCell="AS19" sqref="AS19"/>
    </sheetView>
  </sheetViews>
  <sheetFormatPr defaultRowHeight="15" x14ac:dyDescent="0.25"/>
  <cols>
    <col min="2" max="2" width="18.85546875" customWidth="1"/>
    <col min="3" max="3" width="24.42578125" customWidth="1"/>
    <col min="4" max="4" width="22.5703125" customWidth="1"/>
    <col min="5" max="5" width="32.85546875" customWidth="1"/>
    <col min="6" max="6" width="32.5703125" customWidth="1"/>
    <col min="7" max="8" width="18.5703125" customWidth="1"/>
    <col min="9" max="9" width="28.5703125" customWidth="1"/>
    <col min="10" max="10" width="45.5703125" customWidth="1"/>
    <col min="11" max="11" width="64.140625" bestFit="1" customWidth="1"/>
    <col min="12" max="12" width="67.42578125" bestFit="1" customWidth="1"/>
    <col min="13" max="13" width="24.140625" customWidth="1"/>
    <col min="14" max="14" width="25.7109375" customWidth="1"/>
    <col min="18" max="18" width="16.140625" customWidth="1"/>
    <col min="19" max="19" width="29.5703125" customWidth="1"/>
    <col min="20" max="21" width="24" customWidth="1"/>
    <col min="22" max="22" width="2.85546875" style="66" customWidth="1"/>
    <col min="23" max="23" width="3" style="66" customWidth="1"/>
    <col min="24" max="24" width="2.42578125" style="66" customWidth="1"/>
    <col min="25" max="25" width="17.140625" customWidth="1"/>
    <col min="26" max="28" width="14.28515625" style="74" bestFit="1" customWidth="1"/>
    <col min="29" max="29" width="14.5703125" style="110" bestFit="1" customWidth="1"/>
    <col min="30" max="36" width="14.5703125" bestFit="1" customWidth="1"/>
    <col min="37" max="38" width="14.28515625" bestFit="1" customWidth="1"/>
    <col min="39" max="44" width="14.5703125" bestFit="1" customWidth="1"/>
    <col min="45" max="45" width="12.28515625" customWidth="1"/>
  </cols>
  <sheetData>
    <row r="2" spans="1:45" ht="15.75" thickBot="1" x14ac:dyDescent="0.3"/>
    <row r="3" spans="1:45" ht="15.75" thickBot="1" x14ac:dyDescent="0.3">
      <c r="Y3" s="44"/>
      <c r="Z3" s="130" t="s">
        <v>1</v>
      </c>
      <c r="AA3" s="130" t="s">
        <v>2</v>
      </c>
      <c r="AB3" s="131" t="s">
        <v>3</v>
      </c>
      <c r="AC3" s="135" t="s">
        <v>4</v>
      </c>
      <c r="AD3" s="136" t="s">
        <v>5</v>
      </c>
      <c r="AE3" s="136" t="s">
        <v>6</v>
      </c>
      <c r="AF3" s="136" t="s">
        <v>7</v>
      </c>
      <c r="AG3" s="136" t="s">
        <v>8</v>
      </c>
      <c r="AH3" s="136" t="s">
        <v>9</v>
      </c>
      <c r="AI3" s="137" t="s">
        <v>10</v>
      </c>
      <c r="AJ3" s="137" t="s">
        <v>11</v>
      </c>
      <c r="AK3" s="137" t="s">
        <v>12</v>
      </c>
      <c r="AL3" s="137" t="s">
        <v>13</v>
      </c>
      <c r="AM3" s="137" t="s">
        <v>14</v>
      </c>
      <c r="AN3" s="144" t="s">
        <v>15</v>
      </c>
      <c r="AO3" s="144" t="s">
        <v>16</v>
      </c>
      <c r="AP3" s="144" t="s">
        <v>17</v>
      </c>
      <c r="AQ3" s="144" t="s">
        <v>18</v>
      </c>
      <c r="AR3" s="144" t="s">
        <v>387</v>
      </c>
    </row>
    <row r="4" spans="1:45" ht="30.75" thickBot="1" x14ac:dyDescent="0.3">
      <c r="A4" s="27" t="s">
        <v>561</v>
      </c>
      <c r="B4" s="26" t="s">
        <v>164</v>
      </c>
      <c r="C4" s="27" t="s">
        <v>54</v>
      </c>
      <c r="D4" s="27" t="s">
        <v>102</v>
      </c>
      <c r="E4" s="28" t="s">
        <v>103</v>
      </c>
      <c r="F4" s="28" t="s">
        <v>104</v>
      </c>
      <c r="G4" s="28" t="s">
        <v>105</v>
      </c>
      <c r="H4" s="28" t="s">
        <v>85</v>
      </c>
      <c r="I4" s="28" t="s">
        <v>86</v>
      </c>
      <c r="J4" s="26" t="s">
        <v>106</v>
      </c>
      <c r="K4" s="26" t="s">
        <v>107</v>
      </c>
      <c r="L4" s="26" t="s">
        <v>108</v>
      </c>
      <c r="M4" s="26" t="s">
        <v>61</v>
      </c>
      <c r="N4" s="26" t="s">
        <v>62</v>
      </c>
      <c r="O4" s="26" t="s">
        <v>63</v>
      </c>
      <c r="P4" s="26" t="s">
        <v>64</v>
      </c>
      <c r="Q4" s="26" t="s">
        <v>65</v>
      </c>
      <c r="R4" s="26" t="s">
        <v>110</v>
      </c>
      <c r="S4" s="29" t="s">
        <v>72</v>
      </c>
      <c r="T4" s="90" t="s">
        <v>162</v>
      </c>
      <c r="U4" s="90" t="s">
        <v>111</v>
      </c>
      <c r="V4" s="67"/>
      <c r="W4" s="67"/>
      <c r="X4" s="67"/>
      <c r="Y4" s="47" t="s">
        <v>19</v>
      </c>
      <c r="Z4" s="132">
        <v>-3</v>
      </c>
      <c r="AA4" s="133">
        <v>-2</v>
      </c>
      <c r="AB4" s="134">
        <v>-1</v>
      </c>
      <c r="AC4" s="135">
        <v>0</v>
      </c>
      <c r="AD4" s="136">
        <v>1</v>
      </c>
      <c r="AE4" s="136">
        <v>2</v>
      </c>
      <c r="AF4" s="136">
        <v>3</v>
      </c>
      <c r="AG4" s="136">
        <v>4</v>
      </c>
      <c r="AH4" s="136">
        <v>5</v>
      </c>
      <c r="AI4" s="137">
        <v>6</v>
      </c>
      <c r="AJ4" s="137">
        <v>7</v>
      </c>
      <c r="AK4" s="137">
        <v>8</v>
      </c>
      <c r="AL4" s="137">
        <v>9</v>
      </c>
      <c r="AM4" s="137">
        <v>10</v>
      </c>
      <c r="AN4" s="144">
        <v>11</v>
      </c>
      <c r="AO4" s="144">
        <v>12</v>
      </c>
      <c r="AP4" s="144">
        <v>13</v>
      </c>
      <c r="AQ4" s="144">
        <v>14</v>
      </c>
      <c r="AR4" s="144">
        <v>15</v>
      </c>
      <c r="AS4" s="129" t="s">
        <v>227</v>
      </c>
    </row>
    <row r="5" spans="1:45" ht="75" x14ac:dyDescent="0.25">
      <c r="A5" s="51">
        <v>1</v>
      </c>
      <c r="B5" s="125"/>
      <c r="C5" s="125"/>
      <c r="D5" s="126"/>
      <c r="E5" s="33"/>
      <c r="F5" s="308">
        <v>1752</v>
      </c>
      <c r="G5" s="42">
        <v>0</v>
      </c>
      <c r="H5" s="310"/>
      <c r="I5" s="33"/>
      <c r="J5" s="169"/>
      <c r="K5" s="42"/>
      <c r="L5" s="42">
        <v>1752</v>
      </c>
      <c r="M5" s="23" t="s">
        <v>113</v>
      </c>
      <c r="N5" s="23" t="s">
        <v>114</v>
      </c>
      <c r="O5" s="21"/>
      <c r="P5" s="21"/>
      <c r="Q5" s="21"/>
      <c r="R5" s="23"/>
      <c r="S5" s="407"/>
      <c r="T5" s="42">
        <v>1752</v>
      </c>
      <c r="U5" s="124" t="s">
        <v>385</v>
      </c>
      <c r="V5" s="68"/>
      <c r="W5" s="68"/>
      <c r="X5" s="68"/>
      <c r="Z5" s="70"/>
      <c r="AA5" s="70"/>
      <c r="AB5" s="70"/>
      <c r="AD5">
        <v>0</v>
      </c>
      <c r="AE5">
        <v>0</v>
      </c>
      <c r="AF5">
        <v>0</v>
      </c>
      <c r="AG5">
        <v>0</v>
      </c>
      <c r="AH5">
        <v>0</v>
      </c>
      <c r="AI5">
        <v>175</v>
      </c>
      <c r="AJ5">
        <v>175</v>
      </c>
      <c r="AK5">
        <v>175</v>
      </c>
      <c r="AL5">
        <v>175</v>
      </c>
      <c r="AM5">
        <v>175</v>
      </c>
      <c r="AN5">
        <v>175</v>
      </c>
      <c r="AO5">
        <v>175</v>
      </c>
      <c r="AP5">
        <v>175</v>
      </c>
      <c r="AQ5">
        <v>176</v>
      </c>
      <c r="AR5">
        <v>176</v>
      </c>
      <c r="AS5">
        <f>SUM(AD5:AR5)</f>
        <v>1752</v>
      </c>
    </row>
    <row r="6" spans="1:45" x14ac:dyDescent="0.25">
      <c r="A6" s="51">
        <v>2</v>
      </c>
      <c r="B6" s="127"/>
      <c r="C6" s="127"/>
      <c r="D6" s="126"/>
      <c r="E6" s="37"/>
      <c r="F6" s="309">
        <v>119</v>
      </c>
      <c r="G6" s="42">
        <v>0</v>
      </c>
      <c r="H6" s="42"/>
      <c r="I6" s="42"/>
      <c r="J6" s="42"/>
      <c r="K6" s="42"/>
      <c r="L6" s="42">
        <v>119</v>
      </c>
      <c r="M6" s="23" t="s">
        <v>113</v>
      </c>
      <c r="N6" s="23" t="s">
        <v>114</v>
      </c>
      <c r="O6" s="21"/>
      <c r="P6" s="21"/>
      <c r="Q6" s="21"/>
      <c r="R6" s="23"/>
      <c r="S6" s="407"/>
      <c r="T6" s="42">
        <v>119</v>
      </c>
      <c r="U6" s="124" t="s">
        <v>382</v>
      </c>
      <c r="V6" s="68"/>
      <c r="W6" s="68"/>
      <c r="X6" s="68"/>
      <c r="AD6">
        <v>0</v>
      </c>
      <c r="AE6">
        <v>0</v>
      </c>
      <c r="AF6">
        <v>0</v>
      </c>
      <c r="AG6">
        <v>0</v>
      </c>
      <c r="AH6">
        <v>0</v>
      </c>
      <c r="AI6">
        <v>0</v>
      </c>
      <c r="AJ6">
        <v>0</v>
      </c>
      <c r="AK6">
        <v>0</v>
      </c>
      <c r="AL6">
        <v>23</v>
      </c>
      <c r="AM6">
        <v>24</v>
      </c>
      <c r="AN6">
        <v>24</v>
      </c>
      <c r="AO6">
        <v>24</v>
      </c>
      <c r="AP6">
        <v>24</v>
      </c>
      <c r="AQ6">
        <v>0</v>
      </c>
      <c r="AR6">
        <v>0</v>
      </c>
      <c r="AS6">
        <f>SUM(AD6:AR6)</f>
        <v>119</v>
      </c>
    </row>
    <row r="7" spans="1:45" x14ac:dyDescent="0.25">
      <c r="A7" s="51">
        <v>3</v>
      </c>
      <c r="B7" s="127"/>
      <c r="C7" s="128"/>
      <c r="D7" s="126"/>
      <c r="E7" s="37"/>
      <c r="F7" s="309">
        <v>319</v>
      </c>
      <c r="G7" s="42">
        <v>0</v>
      </c>
      <c r="H7" s="42"/>
      <c r="I7" s="42"/>
      <c r="J7" s="42"/>
      <c r="K7" s="42"/>
      <c r="L7" s="42">
        <v>319</v>
      </c>
      <c r="M7" s="23" t="s">
        <v>136</v>
      </c>
      <c r="N7" s="23" t="s">
        <v>123</v>
      </c>
      <c r="O7" s="21"/>
      <c r="P7" s="21"/>
      <c r="Q7" s="21"/>
      <c r="R7" s="23"/>
      <c r="S7" s="407"/>
      <c r="T7" s="42">
        <v>319</v>
      </c>
      <c r="U7" s="124" t="s">
        <v>384</v>
      </c>
      <c r="V7" s="68"/>
      <c r="W7" s="68"/>
      <c r="X7" s="68"/>
      <c r="AD7">
        <v>0</v>
      </c>
      <c r="AE7">
        <v>0</v>
      </c>
      <c r="AF7">
        <v>0</v>
      </c>
      <c r="AG7">
        <v>0</v>
      </c>
      <c r="AH7">
        <v>0</v>
      </c>
      <c r="AI7">
        <v>0</v>
      </c>
      <c r="AJ7">
        <v>0</v>
      </c>
      <c r="AK7">
        <v>0</v>
      </c>
      <c r="AL7">
        <v>45</v>
      </c>
      <c r="AM7">
        <v>45</v>
      </c>
      <c r="AN7">
        <v>45</v>
      </c>
      <c r="AO7">
        <v>46</v>
      </c>
      <c r="AP7">
        <v>46</v>
      </c>
      <c r="AQ7">
        <v>46</v>
      </c>
      <c r="AR7">
        <v>46</v>
      </c>
      <c r="AS7">
        <f t="shared" ref="AS7:AS18" si="0">SUM(AD7:AR7)</f>
        <v>319</v>
      </c>
    </row>
    <row r="8" spans="1:45" x14ac:dyDescent="0.25">
      <c r="A8" s="51">
        <v>4</v>
      </c>
      <c r="B8" s="127"/>
      <c r="C8" s="127"/>
      <c r="D8" s="126"/>
      <c r="E8" s="37"/>
      <c r="F8" s="309">
        <v>153</v>
      </c>
      <c r="G8" s="42">
        <v>0</v>
      </c>
      <c r="H8" s="42"/>
      <c r="I8" s="42"/>
      <c r="J8" s="42"/>
      <c r="K8" s="42"/>
      <c r="L8" s="42">
        <v>153</v>
      </c>
      <c r="M8" s="23" t="s">
        <v>129</v>
      </c>
      <c r="N8" s="23" t="s">
        <v>143</v>
      </c>
      <c r="O8" s="21"/>
      <c r="P8" s="21"/>
      <c r="Q8" s="21"/>
      <c r="R8" s="23"/>
      <c r="S8" s="407"/>
      <c r="T8" s="42">
        <v>153</v>
      </c>
      <c r="U8" s="124" t="s">
        <v>382</v>
      </c>
      <c r="V8" s="68"/>
      <c r="W8" s="68"/>
      <c r="X8" s="68"/>
      <c r="AD8">
        <v>0</v>
      </c>
      <c r="AE8">
        <v>0</v>
      </c>
      <c r="AF8">
        <v>0</v>
      </c>
      <c r="AG8">
        <v>0</v>
      </c>
      <c r="AH8">
        <v>0</v>
      </c>
      <c r="AI8">
        <v>0</v>
      </c>
      <c r="AJ8">
        <v>0</v>
      </c>
      <c r="AK8">
        <v>0</v>
      </c>
      <c r="AL8">
        <v>30</v>
      </c>
      <c r="AM8">
        <v>30</v>
      </c>
      <c r="AN8">
        <v>31</v>
      </c>
      <c r="AO8">
        <v>31</v>
      </c>
      <c r="AP8">
        <v>31</v>
      </c>
      <c r="AQ8">
        <v>0</v>
      </c>
      <c r="AR8">
        <v>0</v>
      </c>
      <c r="AS8">
        <f t="shared" si="0"/>
        <v>153</v>
      </c>
    </row>
    <row r="9" spans="1:45" x14ac:dyDescent="0.25">
      <c r="A9" s="51">
        <v>5</v>
      </c>
      <c r="B9" s="52"/>
      <c r="C9" s="92"/>
      <c r="D9" s="126"/>
      <c r="F9" s="42">
        <v>528</v>
      </c>
      <c r="G9" s="42">
        <v>0</v>
      </c>
      <c r="L9" s="42">
        <v>528</v>
      </c>
      <c r="M9" s="170" t="s">
        <v>333</v>
      </c>
      <c r="N9" s="170" t="s">
        <v>156</v>
      </c>
      <c r="S9" s="407"/>
      <c r="T9" s="42">
        <v>528</v>
      </c>
      <c r="U9" s="124" t="s">
        <v>381</v>
      </c>
      <c r="AD9">
        <v>0</v>
      </c>
      <c r="AE9">
        <v>0</v>
      </c>
      <c r="AF9">
        <v>0</v>
      </c>
      <c r="AG9">
        <v>0</v>
      </c>
      <c r="AH9">
        <v>0</v>
      </c>
      <c r="AI9">
        <v>0</v>
      </c>
      <c r="AJ9">
        <v>0</v>
      </c>
      <c r="AK9">
        <v>0</v>
      </c>
      <c r="AL9">
        <v>75</v>
      </c>
      <c r="AM9">
        <v>75</v>
      </c>
      <c r="AN9">
        <v>75</v>
      </c>
      <c r="AO9">
        <v>75</v>
      </c>
      <c r="AP9">
        <v>76</v>
      </c>
      <c r="AQ9">
        <v>76</v>
      </c>
      <c r="AR9" s="448">
        <v>76</v>
      </c>
      <c r="AS9" s="449">
        <f t="shared" si="0"/>
        <v>528</v>
      </c>
    </row>
    <row r="10" spans="1:45" x14ac:dyDescent="0.25">
      <c r="A10" s="51">
        <v>6</v>
      </c>
      <c r="B10" s="52"/>
      <c r="C10" s="92"/>
      <c r="D10" s="126"/>
      <c r="F10" s="42">
        <v>79</v>
      </c>
      <c r="G10" s="42">
        <v>0</v>
      </c>
      <c r="L10" s="42">
        <v>79</v>
      </c>
      <c r="M10" s="170" t="s">
        <v>333</v>
      </c>
      <c r="N10" s="170" t="s">
        <v>156</v>
      </c>
      <c r="S10" s="407"/>
      <c r="T10" s="42">
        <v>79</v>
      </c>
      <c r="U10" s="124" t="s">
        <v>383</v>
      </c>
      <c r="AD10">
        <v>0</v>
      </c>
      <c r="AE10">
        <v>0</v>
      </c>
      <c r="AF10">
        <v>0</v>
      </c>
      <c r="AG10">
        <v>0</v>
      </c>
      <c r="AH10">
        <v>0</v>
      </c>
      <c r="AI10">
        <v>0</v>
      </c>
      <c r="AJ10">
        <v>0</v>
      </c>
      <c r="AK10">
        <v>0</v>
      </c>
      <c r="AL10">
        <v>19</v>
      </c>
      <c r="AM10">
        <v>20</v>
      </c>
      <c r="AN10">
        <v>20</v>
      </c>
      <c r="AO10">
        <v>20</v>
      </c>
      <c r="AP10">
        <v>0</v>
      </c>
      <c r="AQ10">
        <v>0</v>
      </c>
      <c r="AR10" s="448">
        <v>0</v>
      </c>
      <c r="AS10" s="450">
        <f t="shared" si="0"/>
        <v>79</v>
      </c>
    </row>
    <row r="11" spans="1:45" x14ac:dyDescent="0.25">
      <c r="A11" s="51">
        <v>7</v>
      </c>
      <c r="B11" s="52"/>
      <c r="C11" s="92"/>
      <c r="D11" s="126"/>
      <c r="F11" s="42">
        <v>116</v>
      </c>
      <c r="G11" s="42">
        <v>0</v>
      </c>
      <c r="L11" s="42">
        <v>116</v>
      </c>
      <c r="M11" s="170" t="s">
        <v>142</v>
      </c>
      <c r="N11" s="170" t="s">
        <v>379</v>
      </c>
      <c r="S11" s="407"/>
      <c r="T11" s="42">
        <v>116</v>
      </c>
      <c r="U11" s="124" t="s">
        <v>382</v>
      </c>
      <c r="AD11">
        <v>0</v>
      </c>
      <c r="AE11">
        <v>0</v>
      </c>
      <c r="AF11">
        <v>0</v>
      </c>
      <c r="AG11">
        <v>0</v>
      </c>
      <c r="AH11">
        <v>0</v>
      </c>
      <c r="AI11">
        <v>0</v>
      </c>
      <c r="AJ11">
        <v>0</v>
      </c>
      <c r="AK11">
        <v>0</v>
      </c>
      <c r="AL11">
        <v>23</v>
      </c>
      <c r="AM11">
        <v>23</v>
      </c>
      <c r="AN11">
        <v>23</v>
      </c>
      <c r="AO11">
        <v>23</v>
      </c>
      <c r="AP11">
        <v>24</v>
      </c>
      <c r="AQ11">
        <v>0</v>
      </c>
      <c r="AR11" s="448">
        <v>0</v>
      </c>
      <c r="AS11" s="449">
        <f t="shared" si="0"/>
        <v>116</v>
      </c>
    </row>
    <row r="12" spans="1:45" x14ac:dyDescent="0.25">
      <c r="Y12" s="2" t="s">
        <v>78</v>
      </c>
      <c r="Z12" s="149"/>
      <c r="AA12" s="149"/>
      <c r="AB12" s="149"/>
      <c r="AC12" s="112"/>
      <c r="AD12" s="2">
        <f>SUM(AD5:AD11)</f>
        <v>0</v>
      </c>
      <c r="AE12" s="2">
        <f t="shared" ref="AE12:AR12" si="1">SUM(AE5:AE11)</f>
        <v>0</v>
      </c>
      <c r="AF12" s="2">
        <f t="shared" si="1"/>
        <v>0</v>
      </c>
      <c r="AG12" s="2">
        <f t="shared" si="1"/>
        <v>0</v>
      </c>
      <c r="AH12" s="2">
        <f t="shared" si="1"/>
        <v>0</v>
      </c>
      <c r="AI12" s="2">
        <f t="shared" si="1"/>
        <v>175</v>
      </c>
      <c r="AJ12" s="2">
        <f t="shared" si="1"/>
        <v>175</v>
      </c>
      <c r="AK12" s="2">
        <f t="shared" si="1"/>
        <v>175</v>
      </c>
      <c r="AL12" s="2">
        <f t="shared" si="1"/>
        <v>390</v>
      </c>
      <c r="AM12" s="2">
        <f t="shared" si="1"/>
        <v>392</v>
      </c>
      <c r="AN12" s="2">
        <f t="shared" si="1"/>
        <v>393</v>
      </c>
      <c r="AO12" s="2">
        <f t="shared" si="1"/>
        <v>394</v>
      </c>
      <c r="AP12" s="2">
        <f t="shared" si="1"/>
        <v>376</v>
      </c>
      <c r="AQ12" s="2">
        <f t="shared" si="1"/>
        <v>298</v>
      </c>
      <c r="AR12" s="2">
        <f t="shared" si="1"/>
        <v>298</v>
      </c>
      <c r="AS12">
        <f t="shared" si="0"/>
        <v>3066</v>
      </c>
    </row>
    <row r="13" spans="1:45" x14ac:dyDescent="0.25">
      <c r="AS13">
        <f t="shared" si="0"/>
        <v>0</v>
      </c>
    </row>
    <row r="14" spans="1:45" x14ac:dyDescent="0.25">
      <c r="AS14">
        <f t="shared" si="0"/>
        <v>0</v>
      </c>
    </row>
    <row r="15" spans="1:45" x14ac:dyDescent="0.25">
      <c r="AS15">
        <f t="shared" si="0"/>
        <v>0</v>
      </c>
    </row>
    <row r="16" spans="1:45" x14ac:dyDescent="0.25">
      <c r="AS16">
        <f t="shared" si="0"/>
        <v>0</v>
      </c>
    </row>
    <row r="17" spans="45:45" x14ac:dyDescent="0.25">
      <c r="AS17">
        <f t="shared" si="0"/>
        <v>0</v>
      </c>
    </row>
    <row r="18" spans="45:45" x14ac:dyDescent="0.25">
      <c r="AS18">
        <f t="shared" si="0"/>
        <v>0</v>
      </c>
    </row>
  </sheetData>
  <autoFilter ref="N2:N18" xr:uid="{D40A5004-5AA0-43D6-9254-CE8DF291791E}"/>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6B271-53D6-40B1-8B98-FFA360C64E65}">
  <sheetPr>
    <tabColor rgb="FF7030A0"/>
  </sheetPr>
  <dimension ref="A2:T5"/>
  <sheetViews>
    <sheetView zoomScale="78" zoomScaleNormal="78" workbookViewId="0">
      <selection activeCell="L27" sqref="L27"/>
    </sheetView>
  </sheetViews>
  <sheetFormatPr defaultRowHeight="15" x14ac:dyDescent="0.25"/>
  <cols>
    <col min="1" max="1" width="31.42578125" customWidth="1"/>
    <col min="2" max="4" width="9.7109375" style="74" bestFit="1" customWidth="1"/>
    <col min="5" max="5" width="9.7109375" style="110" bestFit="1" customWidth="1"/>
    <col min="6" max="20" width="9.7109375" bestFit="1" customWidth="1"/>
  </cols>
  <sheetData>
    <row r="2" spans="1:20" ht="15.75" thickBot="1" x14ac:dyDescent="0.3"/>
    <row r="3" spans="1:20" ht="15.75" thickBot="1" x14ac:dyDescent="0.3">
      <c r="A3" s="44"/>
      <c r="B3" s="130" t="s">
        <v>1</v>
      </c>
      <c r="C3" s="130" t="s">
        <v>2</v>
      </c>
      <c r="D3" s="131" t="s">
        <v>3</v>
      </c>
      <c r="E3" s="145" t="s">
        <v>4</v>
      </c>
      <c r="F3" s="136" t="s">
        <v>5</v>
      </c>
      <c r="G3" s="136" t="s">
        <v>6</v>
      </c>
      <c r="H3" s="136" t="s">
        <v>7</v>
      </c>
      <c r="I3" s="136" t="s">
        <v>8</v>
      </c>
      <c r="J3" s="136" t="s">
        <v>9</v>
      </c>
      <c r="K3" s="137" t="s">
        <v>10</v>
      </c>
      <c r="L3" s="137" t="s">
        <v>11</v>
      </c>
      <c r="M3" s="137" t="s">
        <v>12</v>
      </c>
      <c r="N3" s="137" t="s">
        <v>13</v>
      </c>
      <c r="O3" s="137" t="s">
        <v>14</v>
      </c>
      <c r="P3" s="144" t="s">
        <v>15</v>
      </c>
      <c r="Q3" s="144" t="s">
        <v>16</v>
      </c>
      <c r="R3" s="144" t="s">
        <v>17</v>
      </c>
      <c r="S3" s="144" t="s">
        <v>18</v>
      </c>
      <c r="T3" s="144" t="s">
        <v>387</v>
      </c>
    </row>
    <row r="4" spans="1:20" ht="15.75" thickBot="1" x14ac:dyDescent="0.3">
      <c r="A4" s="47" t="s">
        <v>19</v>
      </c>
      <c r="B4" s="132">
        <v>-3</v>
      </c>
      <c r="C4" s="133">
        <v>-2</v>
      </c>
      <c r="D4" s="134">
        <v>-1</v>
      </c>
      <c r="E4" s="145">
        <v>0</v>
      </c>
      <c r="F4" s="136">
        <v>1</v>
      </c>
      <c r="G4" s="136">
        <v>2</v>
      </c>
      <c r="H4" s="136">
        <v>3</v>
      </c>
      <c r="I4" s="136">
        <v>4</v>
      </c>
      <c r="J4" s="136">
        <v>5</v>
      </c>
      <c r="K4" s="137">
        <v>6</v>
      </c>
      <c r="L4" s="137">
        <v>7</v>
      </c>
      <c r="M4" s="137">
        <v>8</v>
      </c>
      <c r="N4" s="137">
        <v>9</v>
      </c>
      <c r="O4" s="137">
        <v>10</v>
      </c>
      <c r="P4" s="144">
        <v>11</v>
      </c>
      <c r="Q4" s="144">
        <v>12</v>
      </c>
      <c r="R4" s="144">
        <v>13</v>
      </c>
      <c r="S4" s="144">
        <v>14</v>
      </c>
      <c r="T4" s="144">
        <v>15</v>
      </c>
    </row>
    <row r="5" spans="1:20" x14ac:dyDescent="0.25">
      <c r="A5" s="2" t="s">
        <v>117</v>
      </c>
      <c r="B5" s="74">
        <v>0</v>
      </c>
      <c r="C5" s="74">
        <v>0</v>
      </c>
      <c r="D5" s="74">
        <v>0</v>
      </c>
      <c r="E5" s="110">
        <v>0</v>
      </c>
      <c r="F5">
        <v>424</v>
      </c>
      <c r="G5">
        <v>424</v>
      </c>
      <c r="H5">
        <v>424</v>
      </c>
      <c r="I5">
        <v>424</v>
      </c>
      <c r="J5">
        <v>424</v>
      </c>
      <c r="K5">
        <v>424</v>
      </c>
      <c r="L5">
        <v>424</v>
      </c>
      <c r="M5">
        <v>424</v>
      </c>
      <c r="N5">
        <v>424</v>
      </c>
      <c r="O5">
        <v>424</v>
      </c>
      <c r="P5">
        <v>424</v>
      </c>
      <c r="Q5">
        <v>424</v>
      </c>
      <c r="R5">
        <v>424</v>
      </c>
      <c r="S5">
        <v>424</v>
      </c>
      <c r="T5">
        <v>424</v>
      </c>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0C002-45B1-4B1D-968A-AA6544E91718}">
  <dimension ref="A1:V38"/>
  <sheetViews>
    <sheetView zoomScale="78" zoomScaleNormal="78" workbookViewId="0">
      <selection activeCell="M23" sqref="M23"/>
    </sheetView>
  </sheetViews>
  <sheetFormatPr defaultRowHeight="15" x14ac:dyDescent="0.25"/>
  <cols>
    <col min="1" max="1" width="12.140625" customWidth="1"/>
    <col min="2" max="2" width="64" customWidth="1"/>
    <col min="3" max="3" width="75.7109375" customWidth="1"/>
    <col min="4" max="4" width="9.85546875" customWidth="1"/>
    <col min="5" max="6" width="9.7109375" customWidth="1"/>
    <col min="7" max="7" width="9.5703125" customWidth="1"/>
    <col min="8" max="9" width="9.42578125" customWidth="1"/>
    <col min="10" max="11" width="9.5703125" customWidth="1"/>
    <col min="12" max="12" width="10" customWidth="1"/>
    <col min="13" max="13" width="9.5703125" customWidth="1"/>
    <col min="14" max="14" width="9.7109375" customWidth="1"/>
    <col min="15" max="15" width="9.42578125" customWidth="1"/>
    <col min="16" max="16" width="9.5703125" customWidth="1"/>
    <col min="17" max="20" width="9.42578125" customWidth="1"/>
    <col min="21" max="21" width="9.7109375" customWidth="1"/>
    <col min="22" max="22" width="9.5703125" customWidth="1"/>
  </cols>
  <sheetData>
    <row r="1" spans="1:22" ht="15.75" thickBot="1" x14ac:dyDescent="0.3">
      <c r="D1" s="130" t="s">
        <v>1</v>
      </c>
      <c r="E1" s="130" t="s">
        <v>2</v>
      </c>
      <c r="F1" s="131" t="s">
        <v>3</v>
      </c>
      <c r="G1" s="135" t="s">
        <v>4</v>
      </c>
      <c r="H1" s="136" t="s">
        <v>5</v>
      </c>
      <c r="I1" s="136" t="s">
        <v>6</v>
      </c>
      <c r="J1" s="136" t="s">
        <v>7</v>
      </c>
      <c r="K1" s="136" t="s">
        <v>8</v>
      </c>
      <c r="L1" s="136" t="s">
        <v>9</v>
      </c>
      <c r="M1" s="137" t="s">
        <v>10</v>
      </c>
      <c r="N1" s="137" t="s">
        <v>11</v>
      </c>
      <c r="O1" s="137" t="s">
        <v>12</v>
      </c>
      <c r="P1" s="137" t="s">
        <v>13</v>
      </c>
      <c r="Q1" s="137" t="s">
        <v>14</v>
      </c>
      <c r="R1" s="144" t="s">
        <v>15</v>
      </c>
      <c r="S1" s="144" t="s">
        <v>16</v>
      </c>
      <c r="T1" s="144" t="s">
        <v>17</v>
      </c>
      <c r="U1" s="144" t="s">
        <v>18</v>
      </c>
      <c r="V1" s="144" t="s">
        <v>387</v>
      </c>
    </row>
    <row r="2" spans="1:22" ht="15.75" thickBot="1" x14ac:dyDescent="0.3">
      <c r="A2" s="152" t="s">
        <v>393</v>
      </c>
      <c r="B2" s="152" t="s">
        <v>394</v>
      </c>
      <c r="C2" s="152" t="s">
        <v>395</v>
      </c>
      <c r="D2" s="132">
        <v>-3</v>
      </c>
      <c r="E2" s="133">
        <v>-2</v>
      </c>
      <c r="F2" s="134">
        <v>-1</v>
      </c>
      <c r="G2" s="135">
        <v>0</v>
      </c>
      <c r="H2" s="136">
        <v>1</v>
      </c>
      <c r="I2" s="136">
        <v>2</v>
      </c>
      <c r="J2" s="136">
        <v>3</v>
      </c>
      <c r="K2" s="136">
        <v>4</v>
      </c>
      <c r="L2" s="136">
        <v>5</v>
      </c>
      <c r="M2" s="137">
        <v>6</v>
      </c>
      <c r="N2" s="137">
        <v>7</v>
      </c>
      <c r="O2" s="137">
        <v>8</v>
      </c>
      <c r="P2" s="137">
        <v>9</v>
      </c>
      <c r="Q2" s="137">
        <v>10</v>
      </c>
      <c r="R2" s="144">
        <v>11</v>
      </c>
      <c r="S2" s="144">
        <v>12</v>
      </c>
      <c r="T2" s="144">
        <v>13</v>
      </c>
      <c r="U2" s="144">
        <v>14</v>
      </c>
      <c r="V2" s="144">
        <v>15</v>
      </c>
    </row>
    <row r="3" spans="1:22" x14ac:dyDescent="0.25">
      <c r="A3" s="152">
        <v>1</v>
      </c>
      <c r="B3" s="153" t="s">
        <v>396</v>
      </c>
      <c r="C3" s="152" t="s">
        <v>397</v>
      </c>
      <c r="D3" s="152"/>
      <c r="E3" s="152"/>
      <c r="F3" s="152"/>
      <c r="G3" s="154" t="s">
        <v>398</v>
      </c>
      <c r="H3" s="152"/>
      <c r="I3" s="152"/>
      <c r="J3" s="152"/>
      <c r="K3" s="152"/>
      <c r="L3" s="152"/>
      <c r="M3" s="152"/>
      <c r="N3" s="152"/>
      <c r="O3" s="152"/>
      <c r="P3" s="152"/>
      <c r="Q3" s="152"/>
      <c r="R3" s="152"/>
      <c r="S3" s="152"/>
      <c r="T3" s="152"/>
      <c r="U3" s="152"/>
      <c r="V3" s="152"/>
    </row>
    <row r="4" spans="1:22" x14ac:dyDescent="0.25">
      <c r="A4" s="152">
        <v>2</v>
      </c>
      <c r="B4" s="155" t="s">
        <v>399</v>
      </c>
      <c r="C4" s="152" t="s">
        <v>400</v>
      </c>
      <c r="D4" s="152"/>
      <c r="E4" s="152"/>
      <c r="F4" s="152"/>
      <c r="G4" s="152"/>
      <c r="H4" s="154"/>
      <c r="I4" s="152"/>
      <c r="J4" s="152"/>
      <c r="K4" s="152"/>
      <c r="L4" s="152"/>
      <c r="M4" s="152"/>
      <c r="N4" s="152"/>
      <c r="O4" s="152"/>
      <c r="P4" s="152"/>
      <c r="Q4" s="152"/>
      <c r="R4" s="152"/>
      <c r="S4" s="152"/>
      <c r="T4" s="152"/>
      <c r="U4" s="152"/>
      <c r="V4" s="152"/>
    </row>
    <row r="5" spans="1:22" x14ac:dyDescent="0.25">
      <c r="A5" s="152">
        <v>3</v>
      </c>
      <c r="B5" s="155" t="s">
        <v>399</v>
      </c>
      <c r="C5" s="152" t="s">
        <v>401</v>
      </c>
      <c r="D5" s="152"/>
      <c r="E5" s="152"/>
      <c r="F5" s="152"/>
      <c r="G5" s="152"/>
      <c r="H5" s="154"/>
      <c r="I5" s="154"/>
      <c r="J5" s="152"/>
      <c r="K5" s="152"/>
      <c r="L5" s="152"/>
      <c r="M5" s="152"/>
      <c r="N5" s="152"/>
      <c r="O5" s="152"/>
      <c r="P5" s="152"/>
      <c r="Q5" s="152"/>
      <c r="R5" s="152"/>
      <c r="S5" s="152"/>
      <c r="T5" s="152"/>
      <c r="U5" s="152"/>
      <c r="V5" s="152"/>
    </row>
    <row r="6" spans="1:22" x14ac:dyDescent="0.25">
      <c r="A6" s="152">
        <v>4</v>
      </c>
      <c r="B6" s="155" t="s">
        <v>399</v>
      </c>
      <c r="C6" s="152" t="s">
        <v>402</v>
      </c>
      <c r="D6" s="152"/>
      <c r="E6" s="152"/>
      <c r="F6" s="152"/>
      <c r="G6" s="152"/>
      <c r="H6" s="154"/>
      <c r="I6" s="154"/>
      <c r="J6" s="154"/>
      <c r="K6" s="152"/>
      <c r="L6" s="152"/>
      <c r="M6" s="152"/>
      <c r="N6" s="152"/>
      <c r="O6" s="152"/>
      <c r="P6" s="152"/>
      <c r="Q6" s="152"/>
      <c r="R6" s="152"/>
      <c r="S6" s="152"/>
      <c r="T6" s="152"/>
      <c r="U6" s="152"/>
      <c r="V6" s="152"/>
    </row>
    <row r="7" spans="1:22" x14ac:dyDescent="0.25">
      <c r="A7" s="152">
        <v>5</v>
      </c>
      <c r="B7" s="155" t="s">
        <v>399</v>
      </c>
      <c r="C7" s="152" t="s">
        <v>403</v>
      </c>
      <c r="D7" s="152"/>
      <c r="E7" s="152"/>
      <c r="F7" s="152"/>
      <c r="G7" s="152"/>
      <c r="H7" s="154"/>
      <c r="I7" s="154"/>
      <c r="J7" s="154"/>
      <c r="K7" s="154"/>
      <c r="L7" s="152"/>
      <c r="M7" s="152"/>
      <c r="N7" s="152"/>
      <c r="O7" s="152"/>
      <c r="P7" s="152"/>
      <c r="Q7" s="152"/>
      <c r="R7" s="152"/>
      <c r="S7" s="152"/>
      <c r="T7" s="152"/>
      <c r="U7" s="152"/>
      <c r="V7" s="152"/>
    </row>
    <row r="8" spans="1:22" x14ac:dyDescent="0.25">
      <c r="A8" s="152">
        <v>6</v>
      </c>
      <c r="B8" s="155" t="s">
        <v>399</v>
      </c>
      <c r="C8" s="152" t="s">
        <v>404</v>
      </c>
      <c r="D8" s="152"/>
      <c r="E8" s="152"/>
      <c r="F8" s="152"/>
      <c r="G8" s="152"/>
      <c r="H8" s="154"/>
      <c r="I8" s="154"/>
      <c r="J8" s="154"/>
      <c r="K8" s="154"/>
      <c r="L8" s="154"/>
      <c r="M8" s="152"/>
      <c r="N8" s="152"/>
      <c r="O8" s="152"/>
      <c r="P8" s="152"/>
      <c r="Q8" s="152"/>
      <c r="R8" s="152"/>
      <c r="S8" s="152"/>
      <c r="T8" s="152"/>
      <c r="U8" s="152"/>
      <c r="V8" s="152"/>
    </row>
    <row r="9" spans="1:22" x14ac:dyDescent="0.25">
      <c r="A9" s="152">
        <v>7</v>
      </c>
      <c r="B9" s="156" t="s">
        <v>405</v>
      </c>
      <c r="C9" s="152" t="s">
        <v>406</v>
      </c>
      <c r="D9" s="152"/>
      <c r="E9" s="152"/>
      <c r="F9" s="152"/>
      <c r="G9" s="152"/>
      <c r="H9" s="152"/>
      <c r="I9" s="154"/>
      <c r="J9" s="152"/>
      <c r="K9" s="152"/>
      <c r="L9" s="152"/>
      <c r="M9" s="152"/>
      <c r="N9" s="152"/>
      <c r="O9" s="152"/>
      <c r="P9" s="152"/>
      <c r="Q9" s="152"/>
      <c r="R9" s="152"/>
      <c r="S9" s="152"/>
      <c r="T9" s="152"/>
      <c r="U9" s="152"/>
      <c r="V9" s="152"/>
    </row>
    <row r="10" spans="1:22" x14ac:dyDescent="0.25">
      <c r="A10" s="152">
        <v>8</v>
      </c>
      <c r="B10" s="156" t="s">
        <v>405</v>
      </c>
      <c r="C10" s="152" t="s">
        <v>407</v>
      </c>
      <c r="D10" s="152"/>
      <c r="E10" s="152"/>
      <c r="F10" s="152"/>
      <c r="G10" s="152"/>
      <c r="H10" s="152"/>
      <c r="I10" s="154"/>
      <c r="J10" s="154"/>
      <c r="K10" s="157"/>
      <c r="L10" s="152"/>
      <c r="M10" s="152"/>
      <c r="N10" s="152"/>
      <c r="O10" s="152"/>
      <c r="P10" s="152"/>
      <c r="Q10" s="152"/>
      <c r="R10" s="152"/>
      <c r="S10" s="152"/>
      <c r="T10" s="152"/>
      <c r="U10" s="152"/>
      <c r="V10" s="152"/>
    </row>
    <row r="11" spans="1:22" x14ac:dyDescent="0.25">
      <c r="A11" s="152">
        <v>9</v>
      </c>
      <c r="B11" s="156" t="s">
        <v>405</v>
      </c>
      <c r="C11" s="152" t="s">
        <v>408</v>
      </c>
      <c r="D11" s="152"/>
      <c r="E11" s="152"/>
      <c r="F11" s="152"/>
      <c r="G11" s="152"/>
      <c r="H11" s="152"/>
      <c r="I11" s="123"/>
      <c r="J11" s="154"/>
      <c r="K11" s="154"/>
      <c r="L11" s="157"/>
      <c r="M11" s="152"/>
      <c r="N11" s="152"/>
      <c r="O11" s="152"/>
      <c r="P11" s="152"/>
      <c r="Q11" s="152"/>
      <c r="R11" s="152"/>
      <c r="S11" s="152"/>
      <c r="T11" s="152"/>
      <c r="U11" s="152"/>
      <c r="V11" s="152"/>
    </row>
    <row r="12" spans="1:22" x14ac:dyDescent="0.25">
      <c r="A12" s="152">
        <v>10</v>
      </c>
      <c r="B12" s="156" t="s">
        <v>405</v>
      </c>
      <c r="C12" s="152" t="s">
        <v>409</v>
      </c>
      <c r="D12" s="152"/>
      <c r="E12" s="152"/>
      <c r="F12" s="152"/>
      <c r="G12" s="152"/>
      <c r="H12" s="152"/>
      <c r="I12" s="157"/>
      <c r="J12" s="154"/>
      <c r="K12" s="154"/>
      <c r="L12" s="154"/>
      <c r="M12" s="154"/>
      <c r="N12" s="152"/>
      <c r="O12" s="152"/>
      <c r="P12" s="152"/>
      <c r="Q12" s="152"/>
      <c r="R12" s="152"/>
      <c r="S12" s="152"/>
      <c r="T12" s="152"/>
      <c r="U12" s="152"/>
      <c r="V12" s="152"/>
    </row>
    <row r="13" spans="1:22" x14ac:dyDescent="0.25">
      <c r="A13" s="152">
        <v>11</v>
      </c>
      <c r="B13" s="156" t="s">
        <v>405</v>
      </c>
      <c r="C13" s="152" t="s">
        <v>410</v>
      </c>
      <c r="D13" s="152"/>
      <c r="E13" s="152"/>
      <c r="F13" s="152"/>
      <c r="G13" s="152"/>
      <c r="H13" s="152"/>
      <c r="I13" s="152"/>
      <c r="J13" s="154"/>
      <c r="K13" s="154"/>
      <c r="L13" s="154"/>
      <c r="M13" s="154"/>
      <c r="N13" s="154"/>
      <c r="O13" s="152"/>
      <c r="P13" s="152"/>
      <c r="Q13" s="152"/>
      <c r="R13" s="152"/>
      <c r="S13" s="152"/>
      <c r="T13" s="152"/>
      <c r="U13" s="152"/>
      <c r="V13" s="152"/>
    </row>
    <row r="14" spans="1:22" x14ac:dyDescent="0.25">
      <c r="A14" s="152">
        <v>12</v>
      </c>
      <c r="B14" s="158" t="s">
        <v>411</v>
      </c>
      <c r="C14" s="152" t="s">
        <v>406</v>
      </c>
      <c r="D14" s="152"/>
      <c r="E14" s="152"/>
      <c r="F14" s="152"/>
      <c r="G14" s="152"/>
      <c r="H14" s="152"/>
      <c r="I14" s="152"/>
      <c r="J14" s="152"/>
      <c r="K14" s="152"/>
      <c r="L14" s="154"/>
      <c r="M14" s="154"/>
      <c r="N14" s="152"/>
      <c r="O14" s="152"/>
      <c r="P14" s="152"/>
      <c r="Q14" s="152"/>
      <c r="R14" s="152"/>
      <c r="S14" s="152"/>
      <c r="T14" s="152"/>
      <c r="U14" s="152"/>
      <c r="V14" s="152"/>
    </row>
    <row r="15" spans="1:22" x14ac:dyDescent="0.25">
      <c r="A15" s="152">
        <v>13</v>
      </c>
      <c r="B15" s="158" t="s">
        <v>411</v>
      </c>
      <c r="C15" s="152" t="s">
        <v>407</v>
      </c>
      <c r="D15" s="152"/>
      <c r="E15" s="152"/>
      <c r="F15" s="152"/>
      <c r="G15" s="152"/>
      <c r="H15" s="152"/>
      <c r="I15" s="152"/>
      <c r="J15" s="152"/>
      <c r="K15" s="152"/>
      <c r="L15" s="152"/>
      <c r="M15" s="154"/>
      <c r="N15" s="154"/>
      <c r="O15" s="152"/>
      <c r="P15" s="152"/>
      <c r="Q15" s="152"/>
      <c r="R15" s="152"/>
      <c r="S15" s="152"/>
      <c r="T15" s="152"/>
      <c r="U15" s="152"/>
      <c r="V15" s="152"/>
    </row>
    <row r="16" spans="1:22" x14ac:dyDescent="0.25">
      <c r="A16" s="152">
        <v>14</v>
      </c>
      <c r="B16" s="158" t="s">
        <v>411</v>
      </c>
      <c r="C16" s="152" t="s">
        <v>408</v>
      </c>
      <c r="D16" s="152"/>
      <c r="E16" s="152"/>
      <c r="F16" s="152"/>
      <c r="G16" s="152"/>
      <c r="H16" s="152"/>
      <c r="I16" s="152"/>
      <c r="J16" s="152"/>
      <c r="K16" s="152"/>
      <c r="L16" s="152"/>
      <c r="M16" s="154"/>
      <c r="N16" s="154"/>
      <c r="O16" s="154"/>
      <c r="P16" s="152"/>
      <c r="Q16" s="152"/>
      <c r="R16" s="152"/>
      <c r="S16" s="152"/>
      <c r="T16" s="152"/>
      <c r="U16" s="152"/>
      <c r="V16" s="152"/>
    </row>
    <row r="17" spans="1:22" x14ac:dyDescent="0.25">
      <c r="A17" s="152">
        <v>15</v>
      </c>
      <c r="B17" s="158" t="s">
        <v>411</v>
      </c>
      <c r="C17" s="152" t="s">
        <v>409</v>
      </c>
      <c r="D17" s="152"/>
      <c r="E17" s="152"/>
      <c r="F17" s="152"/>
      <c r="G17" s="152"/>
      <c r="H17" s="152"/>
      <c r="I17" s="152"/>
      <c r="J17" s="152"/>
      <c r="K17" s="152"/>
      <c r="L17" s="152"/>
      <c r="M17" s="154"/>
      <c r="N17" s="154"/>
      <c r="O17" s="154"/>
      <c r="P17" s="154"/>
      <c r="Q17" s="152"/>
      <c r="R17" s="152"/>
      <c r="S17" s="152"/>
      <c r="T17" s="152"/>
      <c r="U17" s="152"/>
      <c r="V17" s="152"/>
    </row>
    <row r="18" spans="1:22" x14ac:dyDescent="0.25">
      <c r="A18" s="152">
        <v>16</v>
      </c>
      <c r="B18" s="158" t="s">
        <v>411</v>
      </c>
      <c r="C18" s="152" t="s">
        <v>410</v>
      </c>
      <c r="D18" s="152"/>
      <c r="E18" s="152"/>
      <c r="F18" s="152"/>
      <c r="G18" s="152"/>
      <c r="H18" s="152"/>
      <c r="I18" s="152"/>
      <c r="J18" s="152"/>
      <c r="K18" s="152"/>
      <c r="L18" s="152"/>
      <c r="M18" s="154"/>
      <c r="N18" s="154"/>
      <c r="O18" s="154"/>
      <c r="P18" s="154"/>
      <c r="Q18" s="154"/>
      <c r="R18" s="152"/>
      <c r="S18" s="152"/>
      <c r="T18" s="152"/>
      <c r="U18" s="152"/>
      <c r="V18" s="152"/>
    </row>
    <row r="19" spans="1:22" x14ac:dyDescent="0.25">
      <c r="A19" s="152">
        <v>17</v>
      </c>
      <c r="B19" s="159" t="s">
        <v>412</v>
      </c>
      <c r="C19" s="152" t="s">
        <v>406</v>
      </c>
      <c r="D19" s="152"/>
      <c r="E19" s="152"/>
      <c r="F19" s="152"/>
      <c r="G19" s="152"/>
      <c r="H19" s="152"/>
      <c r="I19" s="152"/>
      <c r="J19" s="152"/>
      <c r="K19" s="152"/>
      <c r="L19" s="152"/>
      <c r="M19" s="154"/>
      <c r="N19" s="152"/>
      <c r="O19" s="152"/>
      <c r="P19" s="152"/>
      <c r="Q19" s="152"/>
      <c r="R19" s="152"/>
      <c r="S19" s="152"/>
      <c r="T19" s="152"/>
      <c r="U19" s="152"/>
      <c r="V19" s="152"/>
    </row>
    <row r="20" spans="1:22" x14ac:dyDescent="0.25">
      <c r="A20" s="152">
        <v>18</v>
      </c>
      <c r="B20" s="159" t="s">
        <v>412</v>
      </c>
      <c r="C20" s="152" t="s">
        <v>407</v>
      </c>
      <c r="D20" s="152"/>
      <c r="E20" s="152"/>
      <c r="F20" s="152"/>
      <c r="G20" s="152"/>
      <c r="H20" s="152"/>
      <c r="I20" s="152"/>
      <c r="J20" s="152"/>
      <c r="K20" s="152"/>
      <c r="L20" s="152"/>
      <c r="M20" s="154"/>
      <c r="N20" s="154"/>
      <c r="O20" s="152"/>
      <c r="P20" s="152"/>
      <c r="Q20" s="152"/>
      <c r="R20" s="152"/>
      <c r="S20" s="152"/>
      <c r="T20" s="152"/>
      <c r="U20" s="152"/>
      <c r="V20" s="152"/>
    </row>
    <row r="21" spans="1:22" x14ac:dyDescent="0.25">
      <c r="A21" s="152">
        <v>19</v>
      </c>
      <c r="B21" s="159" t="s">
        <v>412</v>
      </c>
      <c r="C21" s="152" t="s">
        <v>408</v>
      </c>
      <c r="D21" s="152"/>
      <c r="E21" s="152"/>
      <c r="F21" s="152"/>
      <c r="G21" s="152"/>
      <c r="H21" s="152"/>
      <c r="I21" s="152"/>
      <c r="J21" s="152"/>
      <c r="K21" s="152"/>
      <c r="L21" s="152"/>
      <c r="M21" s="154"/>
      <c r="N21" s="154"/>
      <c r="O21" s="154"/>
      <c r="P21" s="152"/>
      <c r="Q21" s="152"/>
      <c r="R21" s="152"/>
      <c r="S21" s="152"/>
      <c r="T21" s="152"/>
      <c r="U21" s="152"/>
      <c r="V21" s="152"/>
    </row>
    <row r="22" spans="1:22" x14ac:dyDescent="0.25">
      <c r="A22" s="152">
        <v>20</v>
      </c>
      <c r="B22" s="159" t="s">
        <v>412</v>
      </c>
      <c r="C22" s="152" t="s">
        <v>409</v>
      </c>
      <c r="D22" s="152"/>
      <c r="E22" s="152"/>
      <c r="F22" s="152"/>
      <c r="G22" s="152"/>
      <c r="H22" s="152"/>
      <c r="I22" s="152"/>
      <c r="J22" s="152"/>
      <c r="K22" s="152"/>
      <c r="L22" s="152"/>
      <c r="M22" s="157"/>
      <c r="N22" s="154"/>
      <c r="O22" s="154"/>
      <c r="P22" s="154"/>
      <c r="Q22" s="154"/>
      <c r="R22" s="152"/>
      <c r="S22" s="152"/>
      <c r="T22" s="152"/>
      <c r="U22" s="152"/>
      <c r="V22" s="152"/>
    </row>
    <row r="23" spans="1:22" x14ac:dyDescent="0.25">
      <c r="A23" s="152">
        <v>21</v>
      </c>
      <c r="B23" s="159" t="s">
        <v>412</v>
      </c>
      <c r="C23" s="152" t="s">
        <v>410</v>
      </c>
      <c r="D23" s="152"/>
      <c r="E23" s="152"/>
      <c r="F23" s="152"/>
      <c r="G23" s="152"/>
      <c r="H23" s="152"/>
      <c r="I23" s="152"/>
      <c r="J23" s="152"/>
      <c r="K23" s="152"/>
      <c r="L23" s="152"/>
      <c r="M23" s="157"/>
      <c r="N23" s="154"/>
      <c r="O23" s="154"/>
      <c r="P23" s="154"/>
      <c r="Q23" s="154"/>
      <c r="R23" s="154"/>
      <c r="S23" s="152"/>
      <c r="T23" s="152"/>
      <c r="U23" s="152"/>
      <c r="V23" s="152"/>
    </row>
    <row r="24" spans="1:22" x14ac:dyDescent="0.25">
      <c r="A24" s="152">
        <v>22</v>
      </c>
      <c r="B24" s="160" t="s">
        <v>413</v>
      </c>
      <c r="C24" s="152" t="s">
        <v>406</v>
      </c>
      <c r="D24" s="152"/>
      <c r="E24" s="152"/>
      <c r="F24" s="152"/>
      <c r="G24" s="152"/>
      <c r="H24" s="152"/>
      <c r="I24" s="152"/>
      <c r="J24" s="152"/>
      <c r="K24" s="152"/>
      <c r="L24" s="152"/>
      <c r="M24" s="154"/>
      <c r="N24" s="154"/>
      <c r="O24" s="152"/>
      <c r="P24" s="152"/>
      <c r="Q24" s="152"/>
      <c r="R24" s="152"/>
      <c r="S24" s="152"/>
      <c r="T24" s="152"/>
      <c r="U24" s="152"/>
      <c r="V24" s="152"/>
    </row>
    <row r="25" spans="1:22" x14ac:dyDescent="0.25">
      <c r="A25" s="152">
        <v>23</v>
      </c>
      <c r="B25" s="160" t="s">
        <v>413</v>
      </c>
      <c r="C25" s="152" t="s">
        <v>407</v>
      </c>
      <c r="D25" s="152"/>
      <c r="E25" s="152"/>
      <c r="F25" s="152"/>
      <c r="G25" s="152"/>
      <c r="H25" s="152"/>
      <c r="I25" s="152"/>
      <c r="J25" s="152"/>
      <c r="K25" s="152"/>
      <c r="L25" s="152"/>
      <c r="M25" s="154"/>
      <c r="N25" s="154"/>
      <c r="O25" s="154"/>
      <c r="P25" s="152"/>
      <c r="Q25" s="152"/>
      <c r="R25" s="152"/>
      <c r="S25" s="152"/>
      <c r="T25" s="152"/>
      <c r="U25" s="152"/>
      <c r="V25" s="152"/>
    </row>
    <row r="26" spans="1:22" x14ac:dyDescent="0.25">
      <c r="A26" s="152">
        <v>24</v>
      </c>
      <c r="B26" s="160" t="s">
        <v>413</v>
      </c>
      <c r="C26" s="152" t="s">
        <v>408</v>
      </c>
      <c r="D26" s="152"/>
      <c r="E26" s="152"/>
      <c r="F26" s="152"/>
      <c r="G26" s="152"/>
      <c r="H26" s="152"/>
      <c r="I26" s="152"/>
      <c r="J26" s="152"/>
      <c r="K26" s="152"/>
      <c r="L26" s="152"/>
      <c r="M26" s="154"/>
      <c r="N26" s="154"/>
      <c r="O26" s="154"/>
      <c r="P26" s="152"/>
      <c r="Q26" s="152"/>
      <c r="R26" s="152"/>
      <c r="S26" s="152"/>
      <c r="T26" s="152"/>
      <c r="U26" s="152"/>
      <c r="V26" s="152"/>
    </row>
    <row r="27" spans="1:22" x14ac:dyDescent="0.25">
      <c r="A27" s="152">
        <v>25</v>
      </c>
      <c r="B27" s="160" t="s">
        <v>413</v>
      </c>
      <c r="C27" s="152" t="s">
        <v>409</v>
      </c>
      <c r="D27" s="152"/>
      <c r="E27" s="152"/>
      <c r="F27" s="152"/>
      <c r="G27" s="152"/>
      <c r="H27" s="152"/>
      <c r="I27" s="152"/>
      <c r="J27" s="152"/>
      <c r="K27" s="152"/>
      <c r="L27" s="152"/>
      <c r="M27" s="152"/>
      <c r="N27" s="154"/>
      <c r="O27" s="154"/>
      <c r="P27" s="154"/>
      <c r="Q27" s="154"/>
      <c r="R27" s="152"/>
      <c r="S27" s="152"/>
      <c r="T27" s="152"/>
      <c r="U27" s="152"/>
      <c r="V27" s="152"/>
    </row>
    <row r="28" spans="1:22" x14ac:dyDescent="0.25">
      <c r="A28" s="152">
        <v>26</v>
      </c>
      <c r="B28" s="160" t="s">
        <v>413</v>
      </c>
      <c r="C28" s="152" t="s">
        <v>410</v>
      </c>
      <c r="D28" s="152"/>
      <c r="E28" s="152"/>
      <c r="F28" s="152"/>
      <c r="G28" s="152"/>
      <c r="H28" s="152"/>
      <c r="I28" s="152"/>
      <c r="J28" s="152"/>
      <c r="K28" s="152"/>
      <c r="L28" s="152"/>
      <c r="M28" s="152"/>
      <c r="N28" s="154"/>
      <c r="O28" s="154"/>
      <c r="P28" s="154"/>
      <c r="Q28" s="154"/>
      <c r="R28" s="154"/>
      <c r="S28" s="152"/>
      <c r="T28" s="152"/>
      <c r="U28" s="152"/>
      <c r="V28" s="152"/>
    </row>
    <row r="29" spans="1:22" x14ac:dyDescent="0.25">
      <c r="A29" s="152">
        <v>27</v>
      </c>
      <c r="B29" s="161" t="s">
        <v>414</v>
      </c>
      <c r="C29" s="152" t="s">
        <v>406</v>
      </c>
      <c r="D29" s="152"/>
      <c r="E29" s="152"/>
      <c r="F29" s="152"/>
      <c r="G29" s="152"/>
      <c r="H29" s="152"/>
      <c r="I29" s="152"/>
      <c r="J29" s="152"/>
      <c r="K29" s="152"/>
      <c r="L29" s="152"/>
      <c r="M29" s="152"/>
      <c r="N29" s="154"/>
      <c r="O29" s="154"/>
      <c r="P29" s="152"/>
      <c r="Q29" s="152"/>
      <c r="R29" s="152"/>
      <c r="S29" s="152"/>
      <c r="T29" s="152"/>
      <c r="U29" s="152"/>
      <c r="V29" s="152"/>
    </row>
    <row r="30" spans="1:22" x14ac:dyDescent="0.25">
      <c r="A30" s="152">
        <v>28</v>
      </c>
      <c r="B30" s="161" t="s">
        <v>414</v>
      </c>
      <c r="C30" s="152" t="s">
        <v>407</v>
      </c>
      <c r="D30" s="152"/>
      <c r="E30" s="152"/>
      <c r="F30" s="152"/>
      <c r="G30" s="152"/>
      <c r="H30" s="152"/>
      <c r="I30" s="152"/>
      <c r="J30" s="152"/>
      <c r="K30" s="152"/>
      <c r="L30" s="152"/>
      <c r="M30" s="152"/>
      <c r="N30" s="154"/>
      <c r="O30" s="154"/>
      <c r="P30" s="154"/>
      <c r="Q30" s="152"/>
      <c r="R30" s="152"/>
      <c r="S30" s="152"/>
      <c r="T30" s="152"/>
      <c r="U30" s="152"/>
      <c r="V30" s="152"/>
    </row>
    <row r="31" spans="1:22" x14ac:dyDescent="0.25">
      <c r="A31" s="152">
        <v>29</v>
      </c>
      <c r="B31" s="161" t="s">
        <v>414</v>
      </c>
      <c r="C31" s="152" t="s">
        <v>408</v>
      </c>
      <c r="D31" s="152"/>
      <c r="E31" s="152"/>
      <c r="F31" s="152"/>
      <c r="G31" s="152"/>
      <c r="H31" s="152"/>
      <c r="I31" s="152"/>
      <c r="J31" s="152"/>
      <c r="K31" s="152"/>
      <c r="L31" s="152"/>
      <c r="M31" s="152"/>
      <c r="N31" s="152"/>
      <c r="O31" s="154"/>
      <c r="P31" s="154"/>
      <c r="Q31" s="154"/>
      <c r="R31" s="154"/>
      <c r="S31" s="152"/>
      <c r="T31" s="152"/>
      <c r="U31" s="152"/>
      <c r="V31" s="152"/>
    </row>
    <row r="32" spans="1:22" x14ac:dyDescent="0.25">
      <c r="A32" s="152">
        <v>30</v>
      </c>
      <c r="B32" s="161" t="s">
        <v>414</v>
      </c>
      <c r="C32" s="152" t="s">
        <v>409</v>
      </c>
      <c r="D32" s="152"/>
      <c r="E32" s="152"/>
      <c r="F32" s="152"/>
      <c r="G32" s="152"/>
      <c r="H32" s="152"/>
      <c r="I32" s="152"/>
      <c r="J32" s="152"/>
      <c r="K32" s="152"/>
      <c r="L32" s="152"/>
      <c r="M32" s="152"/>
      <c r="N32" s="152"/>
      <c r="O32" s="154"/>
      <c r="P32" s="154"/>
      <c r="Q32" s="154"/>
      <c r="R32" s="154"/>
      <c r="S32" s="154"/>
      <c r="T32" s="157"/>
      <c r="U32" s="152"/>
      <c r="V32" s="152"/>
    </row>
    <row r="33" spans="1:22" x14ac:dyDescent="0.25">
      <c r="A33" s="152">
        <v>31</v>
      </c>
      <c r="B33" s="161" t="s">
        <v>414</v>
      </c>
      <c r="C33" s="152" t="s">
        <v>410</v>
      </c>
      <c r="D33" s="152"/>
      <c r="E33" s="152"/>
      <c r="F33" s="152"/>
      <c r="G33" s="152"/>
      <c r="H33" s="152"/>
      <c r="I33" s="152"/>
      <c r="J33" s="152"/>
      <c r="K33" s="152"/>
      <c r="L33" s="152"/>
      <c r="M33" s="152"/>
      <c r="N33" s="152"/>
      <c r="O33" s="154"/>
      <c r="P33" s="154"/>
      <c r="Q33" s="154"/>
      <c r="R33" s="154"/>
      <c r="S33" s="154"/>
      <c r="T33" s="154"/>
      <c r="U33" s="152"/>
      <c r="V33" s="152"/>
    </row>
    <row r="34" spans="1:22" x14ac:dyDescent="0.25">
      <c r="A34" s="152">
        <v>32</v>
      </c>
      <c r="B34" s="152" t="s">
        <v>415</v>
      </c>
      <c r="C34" s="152" t="s">
        <v>416</v>
      </c>
      <c r="D34" s="152"/>
      <c r="E34" s="152"/>
      <c r="F34" s="152"/>
      <c r="G34" s="152"/>
      <c r="H34" s="152"/>
      <c r="I34" s="152"/>
      <c r="J34" s="152"/>
      <c r="K34" s="152"/>
      <c r="L34" s="152"/>
      <c r="M34" s="152"/>
      <c r="N34" s="152"/>
      <c r="O34" s="152"/>
      <c r="P34" s="154"/>
      <c r="Q34" s="154"/>
      <c r="R34" s="154"/>
      <c r="S34" s="154"/>
      <c r="T34" s="152"/>
      <c r="U34" s="152"/>
      <c r="V34" s="152"/>
    </row>
    <row r="35" spans="1:22" x14ac:dyDescent="0.25">
      <c r="A35" s="152">
        <v>33</v>
      </c>
      <c r="B35" s="152" t="s">
        <v>415</v>
      </c>
      <c r="C35" s="152" t="s">
        <v>417</v>
      </c>
      <c r="D35" s="152"/>
      <c r="E35" s="152"/>
      <c r="F35" s="152"/>
      <c r="G35" s="152"/>
      <c r="H35" s="152"/>
      <c r="I35" s="152"/>
      <c r="J35" s="152"/>
      <c r="K35" s="152"/>
      <c r="L35" s="152"/>
      <c r="M35" s="152"/>
      <c r="N35" s="152"/>
      <c r="O35" s="152"/>
      <c r="P35" s="154"/>
      <c r="Q35" s="154"/>
      <c r="R35" s="154"/>
      <c r="S35" s="154"/>
      <c r="T35" s="157"/>
      <c r="U35" s="152"/>
      <c r="V35" s="152"/>
    </row>
    <row r="36" spans="1:22" x14ac:dyDescent="0.25">
      <c r="A36" s="152">
        <v>34</v>
      </c>
      <c r="B36" s="152" t="s">
        <v>415</v>
      </c>
      <c r="C36" s="152" t="s">
        <v>418</v>
      </c>
      <c r="D36" s="152"/>
      <c r="E36" s="152"/>
      <c r="F36" s="152"/>
      <c r="G36" s="152"/>
      <c r="H36" s="152"/>
      <c r="I36" s="152"/>
      <c r="J36" s="152"/>
      <c r="K36" s="152"/>
      <c r="L36" s="152"/>
      <c r="M36" s="152"/>
      <c r="N36" s="152"/>
      <c r="O36" s="152"/>
      <c r="P36" s="154"/>
      <c r="Q36" s="154"/>
      <c r="R36" s="154"/>
      <c r="S36" s="154"/>
      <c r="T36" s="154"/>
      <c r="U36" s="157"/>
      <c r="V36" s="157"/>
    </row>
    <row r="37" spans="1:22" x14ac:dyDescent="0.25">
      <c r="A37" s="152">
        <v>35</v>
      </c>
      <c r="B37" s="152" t="s">
        <v>415</v>
      </c>
      <c r="C37" s="152" t="s">
        <v>419</v>
      </c>
      <c r="D37" s="152"/>
      <c r="E37" s="152"/>
      <c r="F37" s="152"/>
      <c r="G37" s="152"/>
      <c r="H37" s="152"/>
      <c r="I37" s="152"/>
      <c r="J37" s="152"/>
      <c r="K37" s="152"/>
      <c r="L37" s="152"/>
      <c r="M37" s="152"/>
      <c r="N37" s="152"/>
      <c r="O37" s="152"/>
      <c r="P37" s="154"/>
      <c r="Q37" s="154"/>
      <c r="R37" s="154"/>
      <c r="S37" s="154"/>
      <c r="T37" s="154"/>
      <c r="U37" s="154"/>
      <c r="V37" s="154"/>
    </row>
    <row r="38" spans="1:22" x14ac:dyDescent="0.25">
      <c r="A38" s="152">
        <v>36</v>
      </c>
      <c r="B38" s="152" t="s">
        <v>415</v>
      </c>
      <c r="C38" s="152" t="s">
        <v>420</v>
      </c>
      <c r="D38" s="152"/>
      <c r="E38" s="152"/>
      <c r="F38" s="152"/>
      <c r="G38" s="152"/>
      <c r="H38" s="152"/>
      <c r="I38" s="152"/>
      <c r="J38" s="152"/>
      <c r="K38" s="152"/>
      <c r="L38" s="152"/>
      <c r="M38" s="152"/>
      <c r="N38" s="152"/>
      <c r="O38" s="152"/>
      <c r="P38" s="154"/>
      <c r="Q38" s="154"/>
      <c r="R38" s="154"/>
      <c r="S38" s="154"/>
      <c r="T38" s="154"/>
      <c r="U38" s="154"/>
      <c r="V38" s="154"/>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8752A-4E5F-444D-B1E5-FE1FE006FC02}">
  <dimension ref="A2:AP14"/>
  <sheetViews>
    <sheetView zoomScale="77" zoomScaleNormal="77" workbookViewId="0">
      <selection activeCell="AC9" sqref="AC9"/>
    </sheetView>
  </sheetViews>
  <sheetFormatPr defaultRowHeight="15" x14ac:dyDescent="0.25"/>
  <cols>
    <col min="1" max="1" width="13.5703125" customWidth="1"/>
  </cols>
  <sheetData>
    <row r="2" spans="1:42" s="329" customFormat="1" ht="18.75" x14ac:dyDescent="0.3">
      <c r="A2" s="325" t="s">
        <v>485</v>
      </c>
      <c r="B2" s="326"/>
      <c r="C2" s="435"/>
      <c r="D2" s="436"/>
      <c r="E2" s="436"/>
      <c r="F2" s="436"/>
      <c r="G2" s="436"/>
      <c r="H2" s="436"/>
      <c r="I2" s="327"/>
      <c r="J2" s="327"/>
      <c r="K2" s="327"/>
      <c r="L2" s="327"/>
      <c r="M2" s="328"/>
      <c r="N2" s="328"/>
      <c r="O2" s="328"/>
      <c r="P2" s="328"/>
      <c r="Q2" s="328"/>
      <c r="R2" s="328"/>
      <c r="S2" s="328"/>
      <c r="T2" s="328"/>
      <c r="U2" s="328"/>
      <c r="V2" s="328"/>
      <c r="W2" s="328"/>
    </row>
    <row r="3" spans="1:42" s="334" customFormat="1" ht="18.75" x14ac:dyDescent="0.3">
      <c r="A3" s="330"/>
      <c r="B3" s="331"/>
      <c r="C3" s="391"/>
      <c r="D3" s="392"/>
      <c r="E3" s="392"/>
      <c r="F3" s="392"/>
      <c r="G3" s="392"/>
      <c r="H3" s="392"/>
      <c r="I3" s="332"/>
      <c r="J3" s="332"/>
      <c r="K3" s="332"/>
      <c r="L3" s="332"/>
      <c r="M3" s="333"/>
      <c r="N3" s="333"/>
      <c r="O3" s="333"/>
      <c r="P3" s="333"/>
      <c r="Q3" s="333"/>
      <c r="R3" s="333"/>
      <c r="S3" s="333"/>
      <c r="T3" s="333"/>
      <c r="U3" s="333"/>
      <c r="V3" s="333"/>
      <c r="W3" s="333"/>
      <c r="AA3" s="437" t="s">
        <v>486</v>
      </c>
      <c r="AB3" s="438"/>
      <c r="AC3" s="438"/>
      <c r="AD3" s="439"/>
      <c r="AE3"/>
      <c r="AF3"/>
      <c r="AG3"/>
      <c r="AH3"/>
      <c r="AI3"/>
      <c r="AJ3"/>
      <c r="AK3"/>
      <c r="AL3"/>
      <c r="AM3" s="434" t="s">
        <v>487</v>
      </c>
      <c r="AN3" s="434"/>
      <c r="AO3" s="434"/>
    </row>
    <row r="4" spans="1:42" ht="60" x14ac:dyDescent="0.25">
      <c r="A4" s="422" t="s">
        <v>488</v>
      </c>
      <c r="B4" s="335" t="s">
        <v>489</v>
      </c>
      <c r="C4" s="335" t="s">
        <v>490</v>
      </c>
      <c r="D4" s="335" t="s">
        <v>491</v>
      </c>
      <c r="E4" s="335" t="s">
        <v>492</v>
      </c>
      <c r="F4" s="335" t="s">
        <v>493</v>
      </c>
      <c r="G4" s="335" t="s">
        <v>494</v>
      </c>
      <c r="H4" s="336" t="s">
        <v>495</v>
      </c>
      <c r="I4" s="337"/>
      <c r="J4" s="337"/>
      <c r="K4" s="337"/>
      <c r="L4" s="338"/>
      <c r="M4" s="339"/>
      <c r="N4" s="339"/>
      <c r="O4" s="339"/>
      <c r="P4" s="339"/>
      <c r="Q4" s="339"/>
      <c r="R4" s="339"/>
      <c r="S4" s="339"/>
      <c r="T4" s="339"/>
      <c r="U4" s="339"/>
      <c r="V4" s="339"/>
      <c r="W4" s="339"/>
      <c r="AA4" s="440" t="s">
        <v>496</v>
      </c>
      <c r="AB4" s="441"/>
      <c r="AC4" s="442" t="s">
        <v>497</v>
      </c>
      <c r="AD4" s="443"/>
      <c r="AE4" s="339"/>
      <c r="AF4" s="339"/>
      <c r="AG4" s="339"/>
      <c r="AH4" s="339"/>
      <c r="AI4" s="339"/>
      <c r="AJ4" s="339"/>
      <c r="AK4" s="339"/>
      <c r="AL4" s="339"/>
      <c r="AM4" s="444" t="s">
        <v>496</v>
      </c>
      <c r="AN4" s="444"/>
      <c r="AO4" s="340" t="s">
        <v>498</v>
      </c>
    </row>
    <row r="5" spans="1:42" x14ac:dyDescent="0.25">
      <c r="A5" s="423"/>
      <c r="B5" s="341"/>
      <c r="C5" s="342"/>
      <c r="D5" s="343"/>
      <c r="E5" s="342"/>
      <c r="F5" s="344"/>
      <c r="G5" s="342"/>
      <c r="H5" s="342"/>
      <c r="I5" s="345"/>
      <c r="J5" s="345"/>
      <c r="K5" s="338"/>
      <c r="L5" s="338"/>
      <c r="M5" s="339"/>
      <c r="N5" s="339"/>
      <c r="O5" s="339"/>
      <c r="P5" s="339"/>
      <c r="Q5" s="339"/>
      <c r="R5" s="339"/>
      <c r="S5" s="339"/>
      <c r="T5" s="339"/>
      <c r="U5" s="339"/>
      <c r="V5" s="339"/>
      <c r="W5" s="339"/>
      <c r="AA5" s="440" t="s">
        <v>499</v>
      </c>
      <c r="AB5" s="441"/>
      <c r="AC5" s="442" t="s">
        <v>500</v>
      </c>
      <c r="AD5" s="443"/>
      <c r="AE5" s="339"/>
      <c r="AF5" s="339"/>
      <c r="AG5" s="339"/>
      <c r="AH5" s="339"/>
      <c r="AI5" s="339"/>
      <c r="AJ5" s="339"/>
      <c r="AK5" s="339"/>
      <c r="AL5" s="339"/>
      <c r="AM5" s="444" t="s">
        <v>499</v>
      </c>
      <c r="AN5" s="444"/>
      <c r="AO5" s="340" t="s">
        <v>501</v>
      </c>
    </row>
    <row r="6" spans="1:42" x14ac:dyDescent="0.25">
      <c r="A6" s="346"/>
      <c r="B6" s="337"/>
      <c r="C6" s="337"/>
      <c r="D6" s="337"/>
      <c r="E6" s="337"/>
      <c r="F6" s="337"/>
      <c r="G6" s="337"/>
      <c r="H6" s="337"/>
      <c r="I6" s="337"/>
      <c r="J6" s="337"/>
      <c r="K6" s="337"/>
      <c r="L6" s="337"/>
      <c r="M6" s="337"/>
      <c r="N6" s="337"/>
      <c r="O6" s="337"/>
      <c r="P6" s="337"/>
      <c r="Q6" s="337"/>
      <c r="R6" s="337"/>
      <c r="S6" s="337"/>
      <c r="T6" s="337"/>
      <c r="U6" s="337"/>
      <c r="V6" s="337"/>
      <c r="W6" s="337"/>
      <c r="AA6" s="428" t="s">
        <v>502</v>
      </c>
      <c r="AB6" s="429"/>
      <c r="AC6" s="430" t="s">
        <v>503</v>
      </c>
      <c r="AD6" s="431"/>
      <c r="AE6" s="347"/>
      <c r="AF6" s="347"/>
      <c r="AG6" s="347"/>
      <c r="AH6" s="347"/>
      <c r="AI6" s="347"/>
      <c r="AJ6" s="347"/>
      <c r="AK6" s="347"/>
      <c r="AL6" s="347"/>
      <c r="AM6" s="432" t="s">
        <v>502</v>
      </c>
      <c r="AN6" s="432"/>
      <c r="AO6" s="340" t="s">
        <v>504</v>
      </c>
    </row>
    <row r="7" spans="1:42" ht="13.5" customHeight="1" x14ac:dyDescent="0.25">
      <c r="A7" s="348"/>
      <c r="B7" s="414" t="s">
        <v>505</v>
      </c>
      <c r="C7" s="414"/>
      <c r="D7" s="414"/>
      <c r="E7" s="414" t="s">
        <v>506</v>
      </c>
      <c r="F7" s="414"/>
      <c r="G7" s="414"/>
      <c r="H7" s="414"/>
      <c r="I7" s="414"/>
      <c r="J7" s="414"/>
      <c r="K7" s="337"/>
      <c r="L7" s="414" t="s">
        <v>507</v>
      </c>
      <c r="M7" s="414"/>
      <c r="N7" s="414"/>
      <c r="O7" s="414"/>
      <c r="P7" s="414"/>
      <c r="Q7" s="414"/>
      <c r="R7" s="414"/>
      <c r="S7" s="414"/>
      <c r="T7" s="414"/>
      <c r="U7" s="414"/>
      <c r="V7" s="414"/>
      <c r="W7" s="414"/>
      <c r="X7" s="414"/>
      <c r="Y7" s="414"/>
      <c r="Z7" s="414"/>
      <c r="AA7" s="433" t="s">
        <v>508</v>
      </c>
      <c r="AB7" s="433"/>
      <c r="AC7" s="433"/>
      <c r="AD7" s="433"/>
      <c r="AE7" s="349"/>
      <c r="AF7" s="414" t="s">
        <v>509</v>
      </c>
      <c r="AG7" s="414"/>
      <c r="AH7" s="414"/>
      <c r="AI7" s="414"/>
      <c r="AJ7" s="414"/>
      <c r="AK7" s="414"/>
      <c r="AL7" s="350"/>
      <c r="AM7" s="434" t="s">
        <v>510</v>
      </c>
      <c r="AN7" s="434"/>
      <c r="AO7" s="434"/>
    </row>
    <row r="8" spans="1:42" ht="84" x14ac:dyDescent="0.25">
      <c r="A8" s="422" t="s">
        <v>511</v>
      </c>
      <c r="B8" s="335" t="s">
        <v>512</v>
      </c>
      <c r="C8" s="335" t="s">
        <v>513</v>
      </c>
      <c r="D8" s="336" t="s">
        <v>514</v>
      </c>
      <c r="E8" s="335" t="s">
        <v>515</v>
      </c>
      <c r="F8" s="335" t="s">
        <v>516</v>
      </c>
      <c r="G8" s="335" t="s">
        <v>517</v>
      </c>
      <c r="H8" s="335" t="s">
        <v>518</v>
      </c>
      <c r="I8" s="335" t="s">
        <v>519</v>
      </c>
      <c r="J8" s="336" t="s">
        <v>520</v>
      </c>
      <c r="K8" s="351"/>
      <c r="L8" s="415" t="s">
        <v>521</v>
      </c>
      <c r="M8" s="336" t="s">
        <v>522</v>
      </c>
      <c r="N8" s="336" t="s">
        <v>523</v>
      </c>
      <c r="O8" s="425" t="s">
        <v>512</v>
      </c>
      <c r="P8" s="425"/>
      <c r="Q8" s="425"/>
      <c r="R8" s="425"/>
      <c r="S8" s="425"/>
      <c r="T8" s="425"/>
      <c r="U8" s="425"/>
      <c r="V8" s="425" t="s">
        <v>513</v>
      </c>
      <c r="W8" s="425"/>
      <c r="X8" s="425"/>
      <c r="Y8" s="425"/>
      <c r="Z8" s="425"/>
      <c r="AA8" s="352" t="s">
        <v>524</v>
      </c>
      <c r="AB8" s="352" t="s">
        <v>525</v>
      </c>
      <c r="AC8" s="352" t="s">
        <v>526</v>
      </c>
      <c r="AD8" s="336" t="s">
        <v>527</v>
      </c>
      <c r="AE8" s="353"/>
      <c r="AF8" s="336" t="s">
        <v>528</v>
      </c>
      <c r="AG8" s="335" t="s">
        <v>515</v>
      </c>
      <c r="AH8" s="335" t="s">
        <v>516</v>
      </c>
      <c r="AI8" s="335" t="s">
        <v>517</v>
      </c>
      <c r="AJ8" s="335" t="s">
        <v>518</v>
      </c>
      <c r="AK8" s="335" t="s">
        <v>519</v>
      </c>
      <c r="AL8" s="354"/>
      <c r="AM8" s="355" t="s">
        <v>529</v>
      </c>
      <c r="AN8" s="355" t="s">
        <v>530</v>
      </c>
      <c r="AO8" s="336" t="s">
        <v>531</v>
      </c>
    </row>
    <row r="9" spans="1:42" ht="60" x14ac:dyDescent="0.25">
      <c r="A9" s="423"/>
      <c r="B9" s="341" t="s">
        <v>532</v>
      </c>
      <c r="C9" s="341" t="s">
        <v>532</v>
      </c>
      <c r="D9" s="356" t="s">
        <v>532</v>
      </c>
      <c r="E9" s="341" t="s">
        <v>532</v>
      </c>
      <c r="F9" s="341" t="s">
        <v>532</v>
      </c>
      <c r="G9" s="341" t="s">
        <v>532</v>
      </c>
      <c r="H9" s="341" t="s">
        <v>532</v>
      </c>
      <c r="I9" s="341" t="s">
        <v>532</v>
      </c>
      <c r="J9" s="356" t="s">
        <v>532</v>
      </c>
      <c r="K9" s="357"/>
      <c r="L9" s="415"/>
      <c r="M9" s="356" t="s">
        <v>533</v>
      </c>
      <c r="N9" s="356" t="s">
        <v>534</v>
      </c>
      <c r="O9" s="341" t="s">
        <v>535</v>
      </c>
      <c r="P9" s="341" t="s">
        <v>536</v>
      </c>
      <c r="Q9" s="341" t="s">
        <v>537</v>
      </c>
      <c r="R9" s="341" t="s">
        <v>538</v>
      </c>
      <c r="S9" s="341" t="s">
        <v>539</v>
      </c>
      <c r="T9" s="341" t="s">
        <v>540</v>
      </c>
      <c r="U9" s="356" t="s">
        <v>541</v>
      </c>
      <c r="V9" s="341" t="s">
        <v>542</v>
      </c>
      <c r="W9" s="341" t="s">
        <v>543</v>
      </c>
      <c r="X9" s="341" t="s">
        <v>544</v>
      </c>
      <c r="Y9" s="341" t="s">
        <v>545</v>
      </c>
      <c r="Z9" s="356" t="s">
        <v>546</v>
      </c>
      <c r="AA9" s="358"/>
      <c r="AB9" s="358"/>
      <c r="AC9" s="358"/>
      <c r="AD9" s="356"/>
      <c r="AE9" s="359"/>
      <c r="AF9" s="356" t="s">
        <v>547</v>
      </c>
      <c r="AG9" s="341" t="s">
        <v>547</v>
      </c>
      <c r="AH9" s="341" t="s">
        <v>547</v>
      </c>
      <c r="AI9" s="341" t="s">
        <v>547</v>
      </c>
      <c r="AJ9" s="341" t="s">
        <v>547</v>
      </c>
      <c r="AK9" s="341" t="s">
        <v>547</v>
      </c>
      <c r="AL9" s="360"/>
      <c r="AM9" s="426"/>
      <c r="AN9" s="427"/>
      <c r="AO9" s="356" t="s">
        <v>548</v>
      </c>
      <c r="AP9" s="359"/>
    </row>
    <row r="10" spans="1:42" x14ac:dyDescent="0.25">
      <c r="A10" s="424"/>
      <c r="B10" s="361">
        <v>0</v>
      </c>
      <c r="C10" s="361">
        <v>0</v>
      </c>
      <c r="D10" s="362">
        <f>SUM(B10:C10)</f>
        <v>0</v>
      </c>
      <c r="E10" s="361">
        <v>0</v>
      </c>
      <c r="F10" s="361">
        <v>0</v>
      </c>
      <c r="G10" s="361">
        <v>0</v>
      </c>
      <c r="H10" s="361">
        <v>0</v>
      </c>
      <c r="I10" s="361">
        <v>0</v>
      </c>
      <c r="J10" s="362">
        <f>SUM(E10:I10)</f>
        <v>0</v>
      </c>
      <c r="L10" s="415"/>
      <c r="M10" s="363">
        <f>(B10+C10)*H5</f>
        <v>0</v>
      </c>
      <c r="N10" s="363">
        <f>SUM(P10,W10)</f>
        <v>0</v>
      </c>
      <c r="O10" s="364">
        <f>B10*H5</f>
        <v>0</v>
      </c>
      <c r="P10" s="364">
        <f>O10*0.75</f>
        <v>0</v>
      </c>
      <c r="Q10" s="365">
        <f>P10*0.25/50</f>
        <v>0</v>
      </c>
      <c r="R10" s="365">
        <f>P10*0.33/70</f>
        <v>0</v>
      </c>
      <c r="S10" s="365">
        <f>P10*0.42/86</f>
        <v>0</v>
      </c>
      <c r="T10" s="366"/>
      <c r="U10" s="367">
        <f>SUM(Q10:T10)</f>
        <v>0</v>
      </c>
      <c r="V10" s="368">
        <f>C10*H5</f>
        <v>0</v>
      </c>
      <c r="W10" s="364">
        <f>V10*0.9</f>
        <v>0</v>
      </c>
      <c r="X10" s="365">
        <f>W10*0.45/96</f>
        <v>0</v>
      </c>
      <c r="Y10" s="365">
        <f>W10*0.55/113.5</f>
        <v>0</v>
      </c>
      <c r="Z10" s="369"/>
      <c r="AA10" s="370">
        <f>C5/10000</f>
        <v>0</v>
      </c>
      <c r="AB10" s="371">
        <f>C14</f>
        <v>0</v>
      </c>
      <c r="AC10" s="372">
        <v>0</v>
      </c>
      <c r="AD10" s="373" t="e">
        <f>AB10/AA10</f>
        <v>#DIV/0!</v>
      </c>
      <c r="AE10" s="374"/>
      <c r="AF10" s="375">
        <f>J10*H5</f>
        <v>0</v>
      </c>
      <c r="AG10" s="376">
        <f>H5*E10</f>
        <v>0</v>
      </c>
      <c r="AH10" s="376">
        <f>H5*F10</f>
        <v>0</v>
      </c>
      <c r="AI10" s="376">
        <f>H5*G10</f>
        <v>0</v>
      </c>
      <c r="AJ10" s="376">
        <f>H5*H10</f>
        <v>0</v>
      </c>
      <c r="AK10" s="376">
        <f>H5*I10</f>
        <v>0</v>
      </c>
      <c r="AL10" s="377"/>
      <c r="AM10" s="426"/>
      <c r="AN10" s="427"/>
      <c r="AO10" s="378" t="e">
        <f>G5/C5</f>
        <v>#DIV/0!</v>
      </c>
    </row>
    <row r="11" spans="1:42" x14ac:dyDescent="0.25">
      <c r="A11" s="379"/>
      <c r="B11" s="338"/>
      <c r="C11" s="338"/>
      <c r="D11" s="338"/>
      <c r="E11" s="338"/>
      <c r="F11" s="338"/>
      <c r="G11" s="338"/>
      <c r="H11" s="338"/>
      <c r="I11" s="338"/>
      <c r="J11" s="338"/>
      <c r="K11" s="338"/>
      <c r="L11" s="338"/>
      <c r="M11" s="413" t="s">
        <v>549</v>
      </c>
      <c r="N11" s="413"/>
      <c r="P11" s="380"/>
      <c r="Q11" s="381">
        <f>P10*0.25</f>
        <v>0</v>
      </c>
      <c r="R11" s="381">
        <f>P10*0.33</f>
        <v>0</v>
      </c>
      <c r="S11" s="381">
        <f>P10*0.42</f>
        <v>0</v>
      </c>
      <c r="T11" s="381"/>
      <c r="U11" s="382"/>
      <c r="V11" s="383"/>
      <c r="W11" s="383"/>
      <c r="X11" s="383">
        <f>W10*0.45</f>
        <v>0</v>
      </c>
      <c r="Y11" s="383">
        <f>W10*0.55</f>
        <v>0</v>
      </c>
      <c r="Z11" s="383"/>
      <c r="AA11" s="339"/>
      <c r="AB11" s="339"/>
      <c r="AC11" s="339"/>
      <c r="AD11" s="339"/>
      <c r="AE11" s="339"/>
      <c r="AF11" s="339"/>
      <c r="AG11" s="339"/>
      <c r="AH11" s="339"/>
      <c r="AI11" s="339"/>
      <c r="AJ11" s="339"/>
      <c r="AK11" s="339"/>
      <c r="AL11" s="339"/>
    </row>
    <row r="12" spans="1:42" x14ac:dyDescent="0.25">
      <c r="A12" s="379"/>
      <c r="B12" s="414" t="s">
        <v>550</v>
      </c>
      <c r="C12" s="414"/>
      <c r="D12" s="414"/>
      <c r="E12" s="414" t="s">
        <v>551</v>
      </c>
      <c r="F12" s="414"/>
      <c r="G12" s="414"/>
      <c r="H12" s="414"/>
      <c r="I12" s="414"/>
      <c r="J12" s="414"/>
      <c r="K12" s="338"/>
      <c r="L12" s="338"/>
      <c r="M12" s="413"/>
      <c r="N12" s="413"/>
      <c r="O12" s="384" t="e">
        <f>O10/H5</f>
        <v>#DIV/0!</v>
      </c>
      <c r="P12" s="384" t="e">
        <f>P10/O10</f>
        <v>#DIV/0!</v>
      </c>
      <c r="Q12" s="385" t="e">
        <f>Q11/P10</f>
        <v>#DIV/0!</v>
      </c>
      <c r="R12" s="385" t="e">
        <f>R11/P10</f>
        <v>#DIV/0!</v>
      </c>
      <c r="S12" s="385" t="e">
        <f>S11/P10</f>
        <v>#DIV/0!</v>
      </c>
      <c r="T12" s="386"/>
      <c r="U12" s="383"/>
      <c r="V12" s="384" t="e">
        <f>V10/H5</f>
        <v>#DIV/0!</v>
      </c>
      <c r="W12" s="384" t="e">
        <f>W10/V10</f>
        <v>#DIV/0!</v>
      </c>
      <c r="X12" s="385" t="e">
        <f>X11/W10</f>
        <v>#DIV/0!</v>
      </c>
      <c r="Y12" s="385" t="e">
        <f>Y11/W10</f>
        <v>#DIV/0!</v>
      </c>
      <c r="Z12" s="383"/>
      <c r="AA12" s="339"/>
      <c r="AB12" s="339"/>
      <c r="AC12" s="339"/>
      <c r="AD12" s="339"/>
      <c r="AE12" s="339"/>
      <c r="AF12" s="339"/>
      <c r="AG12" s="339"/>
      <c r="AH12" s="339"/>
      <c r="AI12" s="339"/>
      <c r="AJ12" s="339"/>
      <c r="AK12" s="339"/>
      <c r="AL12" s="339"/>
    </row>
    <row r="13" spans="1:42" ht="34.9" customHeight="1" x14ac:dyDescent="0.25">
      <c r="A13" s="415" t="s">
        <v>552</v>
      </c>
      <c r="B13" s="336" t="s">
        <v>553</v>
      </c>
      <c r="C13" s="335" t="s">
        <v>554</v>
      </c>
      <c r="D13" s="336" t="s">
        <v>555</v>
      </c>
      <c r="E13" s="416" t="s">
        <v>556</v>
      </c>
      <c r="F13" s="416"/>
      <c r="G13" s="417" t="s">
        <v>557</v>
      </c>
      <c r="H13" s="417"/>
      <c r="I13" s="417" t="s">
        <v>558</v>
      </c>
      <c r="J13" s="417"/>
      <c r="M13" s="338"/>
      <c r="N13" s="338"/>
      <c r="O13" s="338"/>
      <c r="P13" s="338"/>
      <c r="Q13" s="339"/>
      <c r="R13" s="339"/>
      <c r="S13" s="339"/>
      <c r="T13" s="339"/>
      <c r="U13" s="339"/>
      <c r="V13" s="339"/>
      <c r="W13" s="339"/>
      <c r="X13" s="339"/>
      <c r="Y13" s="339"/>
      <c r="Z13" s="339"/>
      <c r="AA13" s="339"/>
      <c r="AB13" s="339"/>
      <c r="AC13" s="339"/>
      <c r="AD13" s="339"/>
      <c r="AE13" s="339"/>
      <c r="AF13" s="339"/>
      <c r="AG13" s="339"/>
      <c r="AH13" s="339"/>
      <c r="AI13" s="339"/>
      <c r="AJ13" s="339"/>
      <c r="AK13" s="339"/>
      <c r="AL13" s="339"/>
    </row>
    <row r="14" spans="1:42" x14ac:dyDescent="0.25">
      <c r="A14" s="415"/>
      <c r="B14" s="387"/>
      <c r="C14" s="368">
        <f>U10+Z10</f>
        <v>0</v>
      </c>
      <c r="D14" s="388">
        <f>C14-B14</f>
        <v>0</v>
      </c>
      <c r="E14" s="418">
        <f>'[1]Sites Data_Northolt'!I2</f>
        <v>0</v>
      </c>
      <c r="F14" s="418"/>
      <c r="G14" s="419">
        <f>AF10</f>
        <v>0</v>
      </c>
      <c r="H14" s="419"/>
      <c r="I14" s="420">
        <f>G14-E14</f>
        <v>0</v>
      </c>
      <c r="J14" s="421"/>
      <c r="K14" s="389"/>
      <c r="L14" s="389"/>
      <c r="M14" s="390"/>
      <c r="N14" s="390"/>
      <c r="O14" s="390"/>
      <c r="P14" s="390"/>
      <c r="Q14" s="347"/>
      <c r="R14" s="347"/>
      <c r="S14" s="347"/>
      <c r="T14" s="347"/>
      <c r="U14" s="347"/>
      <c r="V14" s="347"/>
      <c r="W14" s="347"/>
      <c r="X14" s="347"/>
      <c r="Y14" s="347"/>
      <c r="Z14" s="347"/>
      <c r="AA14" s="347"/>
      <c r="AB14" s="347"/>
      <c r="AC14" s="347"/>
      <c r="AD14" s="347"/>
      <c r="AE14" s="347"/>
      <c r="AF14" s="347"/>
      <c r="AG14" s="347"/>
      <c r="AH14" s="347"/>
      <c r="AI14" s="347"/>
      <c r="AJ14" s="347"/>
      <c r="AK14" s="347"/>
      <c r="AL14" s="347"/>
    </row>
  </sheetData>
  <mergeCells count="35">
    <mergeCell ref="C2:H2"/>
    <mergeCell ref="AA3:AD3"/>
    <mergeCell ref="AM3:AO3"/>
    <mergeCell ref="A4:A5"/>
    <mergeCell ref="AA4:AB4"/>
    <mergeCell ref="AC4:AD4"/>
    <mergeCell ref="AM4:AN4"/>
    <mergeCell ref="AA5:AB5"/>
    <mergeCell ref="AC5:AD5"/>
    <mergeCell ref="AM5:AN5"/>
    <mergeCell ref="AN9:AN10"/>
    <mergeCell ref="AA6:AB6"/>
    <mergeCell ref="AC6:AD6"/>
    <mergeCell ref="AM6:AN6"/>
    <mergeCell ref="B7:D7"/>
    <mergeCell ref="E7:J7"/>
    <mergeCell ref="L7:Z7"/>
    <mergeCell ref="AA7:AD7"/>
    <mergeCell ref="AF7:AK7"/>
    <mergeCell ref="AM7:AO7"/>
    <mergeCell ref="A8:A10"/>
    <mergeCell ref="L8:L10"/>
    <mergeCell ref="O8:U8"/>
    <mergeCell ref="V8:Z8"/>
    <mergeCell ref="AM9:AM10"/>
    <mergeCell ref="M11:N12"/>
    <mergeCell ref="B12:D12"/>
    <mergeCell ref="E12:J12"/>
    <mergeCell ref="A13:A14"/>
    <mergeCell ref="E13:F13"/>
    <mergeCell ref="G13:H13"/>
    <mergeCell ref="I13:J13"/>
    <mergeCell ref="E14:F14"/>
    <mergeCell ref="G14:H14"/>
    <mergeCell ref="I14:J1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69EF504914F21A43AC2BB820824296EF" ma:contentTypeVersion="4" ma:contentTypeDescription="Create a new document." ma:contentTypeScope="" ma:versionID="f4f82ef99fac8b941809493ad26b21f8">
  <xsd:schema xmlns:xsd="http://www.w3.org/2001/XMLSchema" xmlns:xs="http://www.w3.org/2001/XMLSchema" xmlns:p="http://schemas.microsoft.com/office/2006/metadata/properties" xmlns:ns2="1a18505b-06fc-450c-a305-c7462ed730ad" targetNamespace="http://schemas.microsoft.com/office/2006/metadata/properties" ma:root="true" ma:fieldsID="3f83f720065e1e469fc6052c864d692a" ns2:_="">
    <xsd:import namespace="1a18505b-06fc-450c-a305-c7462ed730a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18505b-06fc-450c-a305-c7462ed730a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5A3EA50-CAAB-41FA-917D-3B8CD2A0B855}">
  <ds:schemaRefs>
    <ds:schemaRef ds:uri="http://schemas.microsoft.com/sharepoint/v3/contenttype/forms"/>
  </ds:schemaRefs>
</ds:datastoreItem>
</file>

<file path=customXml/itemProps2.xml><?xml version="1.0" encoding="utf-8"?>
<ds:datastoreItem xmlns:ds="http://schemas.openxmlformats.org/officeDocument/2006/customXml" ds:itemID="{25A880D0-C735-4012-ADB0-B4F1DA595E01}">
  <ds:schemaRefs>
    <ds:schemaRef ds:uri="http://purl.org/dc/terms/"/>
    <ds:schemaRef ds:uri="c7e5170a-c49b-416d-8433-e5d0e5b04297"/>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3b32ce9e-90ad-4891-91ee-7e93f9dba3c9"/>
    <ds:schemaRef ds:uri="http://www.w3.org/XML/1998/namespace"/>
    <ds:schemaRef ds:uri="http://purl.org/dc/dcmitype/"/>
  </ds:schemaRefs>
</ds:datastoreItem>
</file>

<file path=customXml/itemProps3.xml><?xml version="1.0" encoding="utf-8"?>
<ds:datastoreItem xmlns:ds="http://schemas.openxmlformats.org/officeDocument/2006/customXml" ds:itemID="{4069EDE1-0440-4238-9F74-0DB398A7B5B6}">
  <ds:schemaRefs>
    <ds:schemaRef ds:uri="http://schemas.microsoft.com/DataMashup"/>
  </ds:schemaRefs>
</ds:datastoreItem>
</file>

<file path=customXml/itemProps4.xml><?xml version="1.0" encoding="utf-8"?>
<ds:datastoreItem xmlns:ds="http://schemas.openxmlformats.org/officeDocument/2006/customXml" ds:itemID="{63EA36D1-A0DF-42A2-9810-5E22585E90AC}"/>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17</vt:i4>
      </vt:variant>
    </vt:vector>
  </HeadingPairs>
  <TitlesOfParts>
    <vt:vector size="17" baseType="lpstr">
      <vt:lpstr>Notes &amp; Guidance</vt:lpstr>
      <vt:lpstr>Trajectory</vt:lpstr>
      <vt:lpstr>Conventional Comp (small sites)</vt:lpstr>
      <vt:lpstr>Conventional Comp (large sites)</vt:lpstr>
      <vt:lpstr>Completions (NSC)</vt:lpstr>
      <vt:lpstr>Completions Total</vt:lpstr>
      <vt:lpstr>Projections Summary Table</vt:lpstr>
      <vt:lpstr>Conventional Pipeline (Large)</vt:lpstr>
      <vt:lpstr>NSC Pipeline</vt:lpstr>
      <vt:lpstr>Conventional Pending (Large)</vt:lpstr>
      <vt:lpstr>NSC Pending</vt:lpstr>
      <vt:lpstr>ConventionalAllocations (Large)</vt:lpstr>
      <vt:lpstr>NSC Allocations</vt:lpstr>
      <vt:lpstr>Conv Windfall (Large Mplan)</vt:lpstr>
      <vt:lpstr>Conventional (Small Site)</vt:lpstr>
      <vt:lpstr>Phasing Assumptions</vt:lpstr>
      <vt:lpstr>Capacity Tool Template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Ian WEAKE</dc:creator>
  <cp:keywords/>
  <dc:description/>
  <cp:lastModifiedBy>Ian WEAKE</cp:lastModifiedBy>
  <cp:revision/>
  <dcterms:created xsi:type="dcterms:W3CDTF">2023-03-14T14:56:43Z</dcterms:created>
  <dcterms:modified xsi:type="dcterms:W3CDTF">2024-02-20T15:45:36Z</dcterms:modified>
  <cp:category/>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0x01010069EF504914F21A43AC2BB820824296EF</vt:lpwstr>
  </property>
  <property fmtid="{D5CDD505-2E9C-101B-9397-08002B2CF9AE}" pid="3" name="MediaServiceImageTags">
    <vt:lpwstr/>
  </property>
  <property fmtid="{D5CDD505-2E9C-101B-9397-08002B2CF9AE}" pid="4" name="_MarkAsFinal">
    <vt:bool>true</vt:bool>
  </property>
</Properties>
</file>